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61480\Documents\GOVHACK\2023\GovHack23--Recycling\"/>
    </mc:Choice>
  </mc:AlternateContent>
  <xr:revisionPtr revIDLastSave="0" documentId="13_ncr:1_{4515CB8B-95A9-419C-A273-C8434993165B}" xr6:coauthVersionLast="47" xr6:coauthVersionMax="47" xr10:uidLastSave="{00000000-0000-0000-0000-000000000000}"/>
  <bookViews>
    <workbookView xWindow="-120" yWindow="-120" windowWidth="20640" windowHeight="11040" activeTab="3" xr2:uid="{00000000-000D-0000-FFFF-FFFF00000000}"/>
  </bookViews>
  <sheets>
    <sheet name="NOTES" sheetId="14" r:id="rId1"/>
    <sheet name="OUTPUT =&gt;" sheetId="16" r:id="rId2"/>
    <sheet name="MODELS" sheetId="23" r:id="rId3"/>
    <sheet name="Predictions" sheetId="17" r:id="rId4"/>
    <sheet name="VALUE PROJECTION" sheetId="20" r:id="rId5"/>
    <sheet name="ANALYSIS" sheetId="15" r:id="rId6"/>
    <sheet name="Projection (PYTHON)=&gt; " sheetId="12" r:id="rId7"/>
    <sheet name="COMBINED PREDICTIONS" sheetId="19" r:id="rId8"/>
    <sheet name="output_predictions" sheetId="27" r:id="rId9"/>
    <sheet name="SARIMA_TOTAL" sheetId="25" r:id="rId10"/>
    <sheet name="DATA_YEARWISE" sheetId="13" r:id="rId11"/>
    <sheet name="DATA =&gt; " sheetId="11" r:id="rId12"/>
    <sheet name="wasteprojectionmodel_actuals_20" sheetId="1" r:id="rId13"/>
    <sheet name="Joint tables" sheetId="9" r:id="rId14"/>
    <sheet name="Table1 Input" sheetId="8" r:id="rId15"/>
    <sheet name="DATA ANALYSIS =&gt; " sheetId="22" r:id="rId16"/>
    <sheet name="Sheet1" sheetId="2" r:id="rId17"/>
    <sheet name="Suggestion1" sheetId="3" r:id="rId18"/>
    <sheet name="Suggestion2" sheetId="4" r:id="rId19"/>
    <sheet name="Suggestion3" sheetId="5" r:id="rId20"/>
    <sheet name="Suggestion4" sheetId="6" r:id="rId21"/>
  </sheets>
  <definedNames>
    <definedName name="ExternalData_3" localSheetId="9" hidden="1">SARIMA_TOTAL!$A$1:$B$101</definedName>
    <definedName name="ExternalData_5" localSheetId="8" hidden="1">output_predictions!$A$1:$AG$101</definedName>
  </definedNames>
  <calcPr calcId="191029"/>
  <pivotCaches>
    <pivotCache cacheId="66" r:id="rId22"/>
    <pivotCache cacheId="67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X36" i="20" l="1" a="1"/>
  <c r="CX36" i="20" s="1"/>
  <c r="H36" i="20"/>
  <c r="P36" i="20"/>
  <c r="X36" i="20"/>
  <c r="AF36" i="20"/>
  <c r="AN36" i="20"/>
  <c r="AV36" i="20"/>
  <c r="BD36" i="20"/>
  <c r="BL36" i="20"/>
  <c r="BT36" i="20"/>
  <c r="CB36" i="20"/>
  <c r="CJ36" i="20"/>
  <c r="CR36" i="20"/>
  <c r="B3" i="20"/>
  <c r="B36" i="20" s="1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AD3" i="20"/>
  <c r="AE3" i="20"/>
  <c r="AF3" i="20"/>
  <c r="AG3" i="20"/>
  <c r="AH3" i="20"/>
  <c r="AI3" i="20"/>
  <c r="AJ3" i="20"/>
  <c r="AK3" i="20"/>
  <c r="AL3" i="20"/>
  <c r="AM3" i="20"/>
  <c r="AN3" i="20"/>
  <c r="AO3" i="20"/>
  <c r="AP3" i="20"/>
  <c r="AQ3" i="20"/>
  <c r="AR3" i="20"/>
  <c r="AS3" i="20"/>
  <c r="AT3" i="20"/>
  <c r="AU3" i="20"/>
  <c r="AV3" i="20"/>
  <c r="AW3" i="20"/>
  <c r="AX3" i="20"/>
  <c r="AY3" i="20"/>
  <c r="AZ3" i="20"/>
  <c r="BA3" i="20"/>
  <c r="BB3" i="20"/>
  <c r="BC3" i="20"/>
  <c r="BD3" i="20"/>
  <c r="BE3" i="20"/>
  <c r="BF3" i="20"/>
  <c r="BG3" i="20"/>
  <c r="BH3" i="20"/>
  <c r="BI3" i="20"/>
  <c r="BJ3" i="20"/>
  <c r="BK3" i="20"/>
  <c r="BL3" i="20"/>
  <c r="BM3" i="20"/>
  <c r="BN3" i="20"/>
  <c r="BO3" i="20"/>
  <c r="BP3" i="20"/>
  <c r="BQ3" i="20"/>
  <c r="BR3" i="20"/>
  <c r="BS3" i="20"/>
  <c r="BT3" i="20"/>
  <c r="BU3" i="20"/>
  <c r="BV3" i="20"/>
  <c r="BW3" i="20"/>
  <c r="BX3" i="20"/>
  <c r="BY3" i="20"/>
  <c r="BZ3" i="20"/>
  <c r="CA3" i="20"/>
  <c r="CB3" i="20"/>
  <c r="CC3" i="20"/>
  <c r="CD3" i="20"/>
  <c r="CE3" i="20"/>
  <c r="CF3" i="20"/>
  <c r="CG3" i="20"/>
  <c r="CH3" i="20"/>
  <c r="CI3" i="20"/>
  <c r="CJ3" i="20"/>
  <c r="CK3" i="20"/>
  <c r="CL3" i="20"/>
  <c r="CM3" i="20"/>
  <c r="CN3" i="20"/>
  <c r="CO3" i="20"/>
  <c r="CP3" i="20"/>
  <c r="CQ3" i="20"/>
  <c r="CR3" i="20"/>
  <c r="CS3" i="20"/>
  <c r="CT3" i="20"/>
  <c r="CU3" i="20"/>
  <c r="CV3" i="20"/>
  <c r="CW3" i="20"/>
  <c r="B4" i="20"/>
  <c r="C4" i="20"/>
  <c r="D4" i="20"/>
  <c r="E4" i="20"/>
  <c r="F4" i="20"/>
  <c r="F36" i="20" s="1"/>
  <c r="G4" i="20"/>
  <c r="G36" i="20" s="1"/>
  <c r="H4" i="20"/>
  <c r="I4" i="20"/>
  <c r="J4" i="20"/>
  <c r="K4" i="20"/>
  <c r="L4" i="20"/>
  <c r="M4" i="20"/>
  <c r="N4" i="20"/>
  <c r="N36" i="20" s="1"/>
  <c r="O4" i="20"/>
  <c r="O36" i="20" s="1"/>
  <c r="P4" i="20"/>
  <c r="Q4" i="20"/>
  <c r="R4" i="20"/>
  <c r="S4" i="20"/>
  <c r="T4" i="20"/>
  <c r="U4" i="20"/>
  <c r="V4" i="20"/>
  <c r="V36" i="20" s="1"/>
  <c r="W4" i="20"/>
  <c r="W36" i="20" s="1"/>
  <c r="X4" i="20"/>
  <c r="Y4" i="20"/>
  <c r="Z4" i="20"/>
  <c r="AA4" i="20"/>
  <c r="AB4" i="20"/>
  <c r="AC4" i="20"/>
  <c r="AD4" i="20"/>
  <c r="AD36" i="20" s="1"/>
  <c r="AE4" i="20"/>
  <c r="AE36" i="20" s="1"/>
  <c r="AF4" i="20"/>
  <c r="AG4" i="20"/>
  <c r="AH4" i="20"/>
  <c r="AI4" i="20"/>
  <c r="AJ4" i="20"/>
  <c r="AK4" i="20"/>
  <c r="AL4" i="20"/>
  <c r="AL36" i="20" s="1"/>
  <c r="AM4" i="20"/>
  <c r="AM36" i="20" s="1"/>
  <c r="AN4" i="20"/>
  <c r="AO4" i="20"/>
  <c r="AP4" i="20"/>
  <c r="AQ4" i="20"/>
  <c r="AR4" i="20"/>
  <c r="AS4" i="20"/>
  <c r="AT4" i="20"/>
  <c r="AT36" i="20" s="1"/>
  <c r="AU4" i="20"/>
  <c r="AU36" i="20" s="1"/>
  <c r="AV4" i="20"/>
  <c r="AW4" i="20"/>
  <c r="AX4" i="20"/>
  <c r="AY4" i="20"/>
  <c r="AZ4" i="20"/>
  <c r="BA4" i="20"/>
  <c r="BB4" i="20"/>
  <c r="BB36" i="20" s="1"/>
  <c r="BC4" i="20"/>
  <c r="BC36" i="20" s="1"/>
  <c r="BD4" i="20"/>
  <c r="BE4" i="20"/>
  <c r="BF4" i="20"/>
  <c r="BG4" i="20"/>
  <c r="BH4" i="20"/>
  <c r="BI4" i="20"/>
  <c r="BJ4" i="20"/>
  <c r="BJ36" i="20" s="1"/>
  <c r="BK4" i="20"/>
  <c r="BK36" i="20" s="1"/>
  <c r="BL4" i="20"/>
  <c r="BM4" i="20"/>
  <c r="BN4" i="20"/>
  <c r="BO4" i="20"/>
  <c r="BP4" i="20"/>
  <c r="BQ4" i="20"/>
  <c r="BR4" i="20"/>
  <c r="BR36" i="20" s="1"/>
  <c r="BS4" i="20"/>
  <c r="BS36" i="20" s="1"/>
  <c r="BT4" i="20"/>
  <c r="BU4" i="20"/>
  <c r="BV4" i="20"/>
  <c r="BW4" i="20"/>
  <c r="BX4" i="20"/>
  <c r="BY4" i="20"/>
  <c r="BZ4" i="20"/>
  <c r="BZ36" i="20" s="1"/>
  <c r="CA4" i="20"/>
  <c r="CA36" i="20" s="1"/>
  <c r="CB4" i="20"/>
  <c r="CC4" i="20"/>
  <c r="CD4" i="20"/>
  <c r="CE4" i="20"/>
  <c r="CF4" i="20"/>
  <c r="CG4" i="20"/>
  <c r="CH4" i="20"/>
  <c r="CH36" i="20" s="1"/>
  <c r="CI4" i="20"/>
  <c r="CI36" i="20" s="1"/>
  <c r="CJ4" i="20"/>
  <c r="CK4" i="20"/>
  <c r="CL4" i="20"/>
  <c r="CM4" i="20"/>
  <c r="CN4" i="20"/>
  <c r="CO4" i="20"/>
  <c r="CP4" i="20"/>
  <c r="CP36" i="20" s="1"/>
  <c r="CQ4" i="20"/>
  <c r="CQ36" i="20" s="1"/>
  <c r="CR4" i="20"/>
  <c r="CS4" i="20"/>
  <c r="CT4" i="20"/>
  <c r="CU4" i="20"/>
  <c r="CV4" i="20"/>
  <c r="CW4" i="20"/>
  <c r="B5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AR5" i="20"/>
  <c r="AS5" i="20"/>
  <c r="AT5" i="20"/>
  <c r="AU5" i="20"/>
  <c r="AV5" i="20"/>
  <c r="AW5" i="20"/>
  <c r="AX5" i="20"/>
  <c r="AY5" i="20"/>
  <c r="AZ5" i="20"/>
  <c r="BA5" i="20"/>
  <c r="BB5" i="20"/>
  <c r="BC5" i="20"/>
  <c r="BD5" i="20"/>
  <c r="BE5" i="20"/>
  <c r="BF5" i="20"/>
  <c r="BG5" i="20"/>
  <c r="BH5" i="20"/>
  <c r="BI5" i="20"/>
  <c r="BJ5" i="20"/>
  <c r="BK5" i="20"/>
  <c r="BL5" i="20"/>
  <c r="BM5" i="20"/>
  <c r="BN5" i="20"/>
  <c r="BO5" i="20"/>
  <c r="BP5" i="20"/>
  <c r="BQ5" i="20"/>
  <c r="BR5" i="20"/>
  <c r="BS5" i="20"/>
  <c r="BT5" i="20"/>
  <c r="BU5" i="20"/>
  <c r="BV5" i="20"/>
  <c r="BW5" i="20"/>
  <c r="BX5" i="20"/>
  <c r="BY5" i="20"/>
  <c r="BZ5" i="20"/>
  <c r="CA5" i="20"/>
  <c r="CB5" i="20"/>
  <c r="CC5" i="20"/>
  <c r="CD5" i="20"/>
  <c r="CE5" i="20"/>
  <c r="CF5" i="20"/>
  <c r="CG5" i="20"/>
  <c r="CH5" i="20"/>
  <c r="CI5" i="20"/>
  <c r="CJ5" i="20"/>
  <c r="CK5" i="20"/>
  <c r="CL5" i="20"/>
  <c r="CM5" i="20"/>
  <c r="CN5" i="20"/>
  <c r="CO5" i="20"/>
  <c r="CP5" i="20"/>
  <c r="CQ5" i="20"/>
  <c r="CR5" i="20"/>
  <c r="CS5" i="20"/>
  <c r="CT5" i="20"/>
  <c r="CU5" i="20"/>
  <c r="CV5" i="20"/>
  <c r="CW5" i="20"/>
  <c r="B6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AQ6" i="20"/>
  <c r="AR6" i="20"/>
  <c r="AS6" i="20"/>
  <c r="AT6" i="20"/>
  <c r="AU6" i="20"/>
  <c r="AV6" i="20"/>
  <c r="AW6" i="20"/>
  <c r="AX6" i="20"/>
  <c r="AY6" i="20"/>
  <c r="AZ6" i="20"/>
  <c r="BA6" i="20"/>
  <c r="BB6" i="20"/>
  <c r="BC6" i="20"/>
  <c r="BD6" i="20"/>
  <c r="BE6" i="20"/>
  <c r="BF6" i="20"/>
  <c r="BG6" i="20"/>
  <c r="BH6" i="20"/>
  <c r="BI6" i="20"/>
  <c r="BJ6" i="20"/>
  <c r="BK6" i="20"/>
  <c r="BL6" i="20"/>
  <c r="BM6" i="20"/>
  <c r="BN6" i="20"/>
  <c r="BO6" i="20"/>
  <c r="BP6" i="20"/>
  <c r="BQ6" i="20"/>
  <c r="BR6" i="20"/>
  <c r="BS6" i="20"/>
  <c r="BT6" i="20"/>
  <c r="BU6" i="20"/>
  <c r="BV6" i="20"/>
  <c r="BW6" i="20"/>
  <c r="BX6" i="20"/>
  <c r="BY6" i="20"/>
  <c r="BZ6" i="20"/>
  <c r="CA6" i="20"/>
  <c r="CB6" i="20"/>
  <c r="CC6" i="20"/>
  <c r="CD6" i="20"/>
  <c r="CE6" i="20"/>
  <c r="CF6" i="20"/>
  <c r="CG6" i="20"/>
  <c r="CH6" i="20"/>
  <c r="CI6" i="20"/>
  <c r="CJ6" i="20"/>
  <c r="CK6" i="20"/>
  <c r="CL6" i="20"/>
  <c r="CM6" i="20"/>
  <c r="CN6" i="20"/>
  <c r="CO6" i="20"/>
  <c r="CP6" i="20"/>
  <c r="CQ6" i="20"/>
  <c r="CR6" i="20"/>
  <c r="CS6" i="20"/>
  <c r="CT6" i="20"/>
  <c r="CU6" i="20"/>
  <c r="CV6" i="20"/>
  <c r="CW6" i="20"/>
  <c r="B7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AM7" i="20"/>
  <c r="AN7" i="20"/>
  <c r="AO7" i="20"/>
  <c r="AP7" i="20"/>
  <c r="AQ7" i="20"/>
  <c r="AR7" i="20"/>
  <c r="AS7" i="20"/>
  <c r="AT7" i="20"/>
  <c r="AU7" i="20"/>
  <c r="AV7" i="20"/>
  <c r="AW7" i="20"/>
  <c r="AX7" i="20"/>
  <c r="AY7" i="20"/>
  <c r="AZ7" i="20"/>
  <c r="BA7" i="20"/>
  <c r="BB7" i="20"/>
  <c r="BC7" i="20"/>
  <c r="BD7" i="20"/>
  <c r="BE7" i="20"/>
  <c r="BF7" i="20"/>
  <c r="BG7" i="20"/>
  <c r="BH7" i="20"/>
  <c r="BI7" i="20"/>
  <c r="BJ7" i="20"/>
  <c r="BK7" i="20"/>
  <c r="BL7" i="20"/>
  <c r="BM7" i="20"/>
  <c r="BN7" i="20"/>
  <c r="BO7" i="20"/>
  <c r="BP7" i="20"/>
  <c r="BQ7" i="20"/>
  <c r="BR7" i="20"/>
  <c r="BS7" i="20"/>
  <c r="BT7" i="20"/>
  <c r="BU7" i="20"/>
  <c r="BV7" i="20"/>
  <c r="BW7" i="20"/>
  <c r="BX7" i="20"/>
  <c r="BY7" i="20"/>
  <c r="BZ7" i="20"/>
  <c r="CA7" i="20"/>
  <c r="CB7" i="20"/>
  <c r="CC7" i="20"/>
  <c r="CD7" i="20"/>
  <c r="CE7" i="20"/>
  <c r="CF7" i="20"/>
  <c r="CG7" i="20"/>
  <c r="CH7" i="20"/>
  <c r="CI7" i="20"/>
  <c r="CJ7" i="20"/>
  <c r="CK7" i="20"/>
  <c r="CL7" i="20"/>
  <c r="CM7" i="20"/>
  <c r="CN7" i="20"/>
  <c r="CO7" i="20"/>
  <c r="CP7" i="20"/>
  <c r="CQ7" i="20"/>
  <c r="CR7" i="20"/>
  <c r="CS7" i="20"/>
  <c r="CT7" i="20"/>
  <c r="CU7" i="20"/>
  <c r="CV7" i="20"/>
  <c r="CW7" i="20"/>
  <c r="B8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AM8" i="20"/>
  <c r="AN8" i="20"/>
  <c r="AO8" i="20"/>
  <c r="AP8" i="20"/>
  <c r="AQ8" i="20"/>
  <c r="AR8" i="20"/>
  <c r="AS8" i="20"/>
  <c r="AT8" i="20"/>
  <c r="AU8" i="20"/>
  <c r="AV8" i="20"/>
  <c r="AW8" i="20"/>
  <c r="AX8" i="20"/>
  <c r="AY8" i="20"/>
  <c r="AZ8" i="20"/>
  <c r="BA8" i="20"/>
  <c r="BB8" i="20"/>
  <c r="BC8" i="20"/>
  <c r="BD8" i="20"/>
  <c r="BE8" i="20"/>
  <c r="BF8" i="20"/>
  <c r="BG8" i="20"/>
  <c r="BH8" i="20"/>
  <c r="BI8" i="20"/>
  <c r="BJ8" i="20"/>
  <c r="BK8" i="20"/>
  <c r="BL8" i="20"/>
  <c r="BM8" i="20"/>
  <c r="BN8" i="20"/>
  <c r="BO8" i="20"/>
  <c r="BP8" i="20"/>
  <c r="BQ8" i="20"/>
  <c r="BR8" i="20"/>
  <c r="BS8" i="20"/>
  <c r="BT8" i="20"/>
  <c r="BU8" i="20"/>
  <c r="BV8" i="20"/>
  <c r="BW8" i="20"/>
  <c r="BX8" i="20"/>
  <c r="BY8" i="20"/>
  <c r="BZ8" i="20"/>
  <c r="CA8" i="20"/>
  <c r="CB8" i="20"/>
  <c r="CC8" i="20"/>
  <c r="CD8" i="20"/>
  <c r="CE8" i="20"/>
  <c r="CF8" i="20"/>
  <c r="CG8" i="20"/>
  <c r="CH8" i="20"/>
  <c r="CI8" i="20"/>
  <c r="CJ8" i="20"/>
  <c r="CK8" i="20"/>
  <c r="CL8" i="20"/>
  <c r="CM8" i="20"/>
  <c r="CN8" i="20"/>
  <c r="CO8" i="20"/>
  <c r="CP8" i="20"/>
  <c r="CQ8" i="20"/>
  <c r="CR8" i="20"/>
  <c r="CS8" i="20"/>
  <c r="CT8" i="20"/>
  <c r="CU8" i="20"/>
  <c r="CV8" i="20"/>
  <c r="CW8" i="20"/>
  <c r="B9" i="20"/>
  <c r="S9" i="17" s="1" a="1"/>
  <c r="S9" i="17" s="1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AR9" i="20"/>
  <c r="AS9" i="20"/>
  <c r="AT9" i="20"/>
  <c r="AU9" i="20"/>
  <c r="AV9" i="20"/>
  <c r="AW9" i="20"/>
  <c r="AX9" i="20"/>
  <c r="AY9" i="20"/>
  <c r="AZ9" i="20"/>
  <c r="BA9" i="20"/>
  <c r="BB9" i="20"/>
  <c r="BC9" i="20"/>
  <c r="BD9" i="20"/>
  <c r="BE9" i="20"/>
  <c r="BF9" i="20"/>
  <c r="BG9" i="20"/>
  <c r="BH9" i="20"/>
  <c r="BI9" i="20"/>
  <c r="BJ9" i="20"/>
  <c r="BK9" i="20"/>
  <c r="BL9" i="20"/>
  <c r="BM9" i="20"/>
  <c r="BN9" i="20"/>
  <c r="BO9" i="20"/>
  <c r="BP9" i="20"/>
  <c r="BQ9" i="20"/>
  <c r="BR9" i="20"/>
  <c r="BS9" i="20"/>
  <c r="BT9" i="20"/>
  <c r="BU9" i="20"/>
  <c r="BV9" i="20"/>
  <c r="BW9" i="20"/>
  <c r="BX9" i="20"/>
  <c r="BY9" i="20"/>
  <c r="BZ9" i="20"/>
  <c r="CA9" i="20"/>
  <c r="CB9" i="20"/>
  <c r="CC9" i="20"/>
  <c r="CD9" i="20"/>
  <c r="CE9" i="20"/>
  <c r="CF9" i="20"/>
  <c r="CG9" i="20"/>
  <c r="CH9" i="20"/>
  <c r="CI9" i="20"/>
  <c r="CJ9" i="20"/>
  <c r="CK9" i="20"/>
  <c r="CL9" i="20"/>
  <c r="CM9" i="20"/>
  <c r="CN9" i="20"/>
  <c r="CO9" i="20"/>
  <c r="CP9" i="20"/>
  <c r="CQ9" i="20"/>
  <c r="CR9" i="20"/>
  <c r="CS9" i="20"/>
  <c r="CT9" i="20"/>
  <c r="CU9" i="20"/>
  <c r="CV9" i="20"/>
  <c r="CW9" i="20"/>
  <c r="B10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AR10" i="20"/>
  <c r="AS10" i="20"/>
  <c r="AT10" i="20"/>
  <c r="AU10" i="20"/>
  <c r="AV10" i="20"/>
  <c r="AW10" i="20"/>
  <c r="AX10" i="20"/>
  <c r="AY10" i="20"/>
  <c r="AZ10" i="20"/>
  <c r="BA10" i="20"/>
  <c r="BB10" i="20"/>
  <c r="BC10" i="20"/>
  <c r="BD10" i="20"/>
  <c r="BE10" i="20"/>
  <c r="BF10" i="20"/>
  <c r="BG10" i="20"/>
  <c r="BH10" i="20"/>
  <c r="BI10" i="20"/>
  <c r="BJ10" i="20"/>
  <c r="BK10" i="20"/>
  <c r="BL10" i="20"/>
  <c r="BM10" i="20"/>
  <c r="BN10" i="20"/>
  <c r="BO10" i="20"/>
  <c r="BP10" i="20"/>
  <c r="BQ10" i="20"/>
  <c r="BR10" i="20"/>
  <c r="BS10" i="20"/>
  <c r="BT10" i="20"/>
  <c r="BU10" i="20"/>
  <c r="BV10" i="20"/>
  <c r="BW10" i="20"/>
  <c r="BX10" i="20"/>
  <c r="BY10" i="20"/>
  <c r="BZ10" i="20"/>
  <c r="CA10" i="20"/>
  <c r="CB10" i="20"/>
  <c r="CC10" i="20"/>
  <c r="CD10" i="20"/>
  <c r="CE10" i="20"/>
  <c r="CF10" i="20"/>
  <c r="CG10" i="20"/>
  <c r="CH10" i="20"/>
  <c r="CI10" i="20"/>
  <c r="CJ10" i="20"/>
  <c r="CK10" i="20"/>
  <c r="CL10" i="20"/>
  <c r="CM10" i="20"/>
  <c r="CN10" i="20"/>
  <c r="CO10" i="20"/>
  <c r="CP10" i="20"/>
  <c r="CQ10" i="20"/>
  <c r="CR10" i="20"/>
  <c r="CS10" i="20"/>
  <c r="CT10" i="20"/>
  <c r="CU10" i="20"/>
  <c r="CV10" i="20"/>
  <c r="CW10" i="20"/>
  <c r="B11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AR11" i="20"/>
  <c r="AS11" i="20"/>
  <c r="AT11" i="20"/>
  <c r="AU11" i="20"/>
  <c r="AV11" i="20"/>
  <c r="AW11" i="20"/>
  <c r="AX11" i="20"/>
  <c r="AY11" i="20"/>
  <c r="AZ11" i="20"/>
  <c r="BA11" i="20"/>
  <c r="BB11" i="20"/>
  <c r="BC11" i="20"/>
  <c r="BD11" i="20"/>
  <c r="BE11" i="20"/>
  <c r="BF11" i="20"/>
  <c r="BG11" i="20"/>
  <c r="BH11" i="20"/>
  <c r="BI11" i="20"/>
  <c r="BJ11" i="20"/>
  <c r="BK11" i="20"/>
  <c r="BL11" i="20"/>
  <c r="BM11" i="20"/>
  <c r="BN11" i="20"/>
  <c r="BO11" i="20"/>
  <c r="BP11" i="20"/>
  <c r="BQ11" i="20"/>
  <c r="BR11" i="20"/>
  <c r="BS11" i="20"/>
  <c r="BT11" i="20"/>
  <c r="BU11" i="20"/>
  <c r="BV11" i="20"/>
  <c r="BW11" i="20"/>
  <c r="BX11" i="20"/>
  <c r="BY11" i="20"/>
  <c r="BZ11" i="20"/>
  <c r="CA11" i="20"/>
  <c r="CB11" i="20"/>
  <c r="CC11" i="20"/>
  <c r="CD11" i="20"/>
  <c r="CE11" i="20"/>
  <c r="CF11" i="20"/>
  <c r="CG11" i="20"/>
  <c r="CH11" i="20"/>
  <c r="CI11" i="20"/>
  <c r="CJ11" i="20"/>
  <c r="CK11" i="20"/>
  <c r="CL11" i="20"/>
  <c r="CM11" i="20"/>
  <c r="CN11" i="20"/>
  <c r="CO11" i="20"/>
  <c r="CP11" i="20"/>
  <c r="CQ11" i="20"/>
  <c r="CR11" i="20"/>
  <c r="CS11" i="20"/>
  <c r="CT11" i="20"/>
  <c r="CU11" i="20"/>
  <c r="CV11" i="20"/>
  <c r="CW11" i="20"/>
  <c r="B12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S12" i="20"/>
  <c r="AT12" i="20"/>
  <c r="AU12" i="20"/>
  <c r="AV12" i="20"/>
  <c r="AW12" i="20"/>
  <c r="AX12" i="20"/>
  <c r="AY12" i="20"/>
  <c r="AZ12" i="20"/>
  <c r="BA12" i="20"/>
  <c r="BB12" i="20"/>
  <c r="BC12" i="20"/>
  <c r="BD12" i="20"/>
  <c r="BE12" i="20"/>
  <c r="BF12" i="20"/>
  <c r="BG12" i="20"/>
  <c r="BH12" i="20"/>
  <c r="BI12" i="20"/>
  <c r="BJ12" i="20"/>
  <c r="BK12" i="20"/>
  <c r="BL12" i="20"/>
  <c r="BM12" i="20"/>
  <c r="BN12" i="20"/>
  <c r="BO12" i="20"/>
  <c r="BP12" i="20"/>
  <c r="BQ12" i="20"/>
  <c r="BR12" i="20"/>
  <c r="BS12" i="20"/>
  <c r="BT12" i="20"/>
  <c r="BU12" i="20"/>
  <c r="BV12" i="20"/>
  <c r="BW12" i="20"/>
  <c r="BX12" i="20"/>
  <c r="BY12" i="20"/>
  <c r="BZ12" i="20"/>
  <c r="CA12" i="20"/>
  <c r="CB12" i="20"/>
  <c r="CC12" i="20"/>
  <c r="CD12" i="20"/>
  <c r="CE12" i="20"/>
  <c r="CF12" i="20"/>
  <c r="CG12" i="20"/>
  <c r="CH12" i="20"/>
  <c r="CI12" i="20"/>
  <c r="CJ12" i="20"/>
  <c r="CK12" i="20"/>
  <c r="CL12" i="20"/>
  <c r="CM12" i="20"/>
  <c r="CN12" i="20"/>
  <c r="CO12" i="20"/>
  <c r="CP12" i="20"/>
  <c r="CQ12" i="20"/>
  <c r="CR12" i="20"/>
  <c r="CS12" i="20"/>
  <c r="CT12" i="20"/>
  <c r="CU12" i="20"/>
  <c r="CV12" i="20"/>
  <c r="CW12" i="20"/>
  <c r="B13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S13" i="20"/>
  <c r="AT13" i="20"/>
  <c r="AU13" i="20"/>
  <c r="AV13" i="20"/>
  <c r="AW13" i="20"/>
  <c r="AX13" i="20"/>
  <c r="AY13" i="20"/>
  <c r="AZ13" i="20"/>
  <c r="BA13" i="20"/>
  <c r="BB13" i="20"/>
  <c r="BC13" i="20"/>
  <c r="BD13" i="20"/>
  <c r="BE13" i="20"/>
  <c r="BF13" i="20"/>
  <c r="BG13" i="20"/>
  <c r="BH13" i="20"/>
  <c r="BI13" i="20"/>
  <c r="BJ13" i="20"/>
  <c r="BK13" i="20"/>
  <c r="BL13" i="20"/>
  <c r="BM13" i="20"/>
  <c r="BN13" i="20"/>
  <c r="BO13" i="20"/>
  <c r="BP13" i="20"/>
  <c r="BQ13" i="20"/>
  <c r="BR13" i="20"/>
  <c r="BS13" i="20"/>
  <c r="BT13" i="20"/>
  <c r="BU13" i="20"/>
  <c r="BV13" i="20"/>
  <c r="BW13" i="20"/>
  <c r="BX13" i="20"/>
  <c r="BY13" i="20"/>
  <c r="BZ13" i="20"/>
  <c r="CA13" i="20"/>
  <c r="CB13" i="20"/>
  <c r="CC13" i="20"/>
  <c r="CD13" i="20"/>
  <c r="CE13" i="20"/>
  <c r="CF13" i="20"/>
  <c r="CG13" i="20"/>
  <c r="CH13" i="20"/>
  <c r="CI13" i="20"/>
  <c r="CJ13" i="20"/>
  <c r="CK13" i="20"/>
  <c r="CL13" i="20"/>
  <c r="CM13" i="20"/>
  <c r="CN13" i="20"/>
  <c r="CO13" i="20"/>
  <c r="CP13" i="20"/>
  <c r="CQ13" i="20"/>
  <c r="CR13" i="20"/>
  <c r="CS13" i="20"/>
  <c r="CT13" i="20"/>
  <c r="CU13" i="20"/>
  <c r="CV13" i="20"/>
  <c r="CW13" i="20"/>
  <c r="B14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R14" i="20"/>
  <c r="AS14" i="20"/>
  <c r="AT14" i="20"/>
  <c r="AU14" i="20"/>
  <c r="AV14" i="20"/>
  <c r="AW14" i="20"/>
  <c r="AX14" i="20"/>
  <c r="AY14" i="20"/>
  <c r="AZ14" i="20"/>
  <c r="BA14" i="20"/>
  <c r="BB14" i="20"/>
  <c r="BC14" i="20"/>
  <c r="BD14" i="20"/>
  <c r="BE14" i="20"/>
  <c r="BF14" i="20"/>
  <c r="BG14" i="20"/>
  <c r="BH14" i="20"/>
  <c r="BI14" i="20"/>
  <c r="BJ14" i="20"/>
  <c r="BK14" i="20"/>
  <c r="BL14" i="20"/>
  <c r="BM14" i="20"/>
  <c r="BN14" i="20"/>
  <c r="BO14" i="20"/>
  <c r="BP14" i="20"/>
  <c r="BQ14" i="20"/>
  <c r="BR14" i="20"/>
  <c r="BS14" i="20"/>
  <c r="BT14" i="20"/>
  <c r="BU14" i="20"/>
  <c r="BV14" i="20"/>
  <c r="BW14" i="20"/>
  <c r="BX14" i="20"/>
  <c r="BY14" i="20"/>
  <c r="BZ14" i="20"/>
  <c r="CA14" i="20"/>
  <c r="CB14" i="20"/>
  <c r="CC14" i="20"/>
  <c r="CD14" i="20"/>
  <c r="CE14" i="20"/>
  <c r="CF14" i="20"/>
  <c r="CG14" i="20"/>
  <c r="CH14" i="20"/>
  <c r="CI14" i="20"/>
  <c r="CJ14" i="20"/>
  <c r="CK14" i="20"/>
  <c r="CL14" i="20"/>
  <c r="CM14" i="20"/>
  <c r="CN14" i="20"/>
  <c r="CO14" i="20"/>
  <c r="CP14" i="20"/>
  <c r="CQ14" i="20"/>
  <c r="CR14" i="20"/>
  <c r="CS14" i="20"/>
  <c r="CT14" i="20"/>
  <c r="CU14" i="20"/>
  <c r="CV14" i="20"/>
  <c r="CW14" i="20"/>
  <c r="B15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S15" i="20"/>
  <c r="AT15" i="20"/>
  <c r="AU15" i="20"/>
  <c r="AV15" i="20"/>
  <c r="AW15" i="20"/>
  <c r="AX15" i="20"/>
  <c r="AY15" i="20"/>
  <c r="AZ15" i="20"/>
  <c r="BA15" i="20"/>
  <c r="BB15" i="20"/>
  <c r="BC15" i="20"/>
  <c r="BD15" i="20"/>
  <c r="BE15" i="20"/>
  <c r="BF15" i="20"/>
  <c r="BG15" i="20"/>
  <c r="BH15" i="20"/>
  <c r="BI15" i="20"/>
  <c r="BJ15" i="20"/>
  <c r="BK15" i="20"/>
  <c r="BL15" i="20"/>
  <c r="BM15" i="20"/>
  <c r="BN15" i="20"/>
  <c r="BO15" i="20"/>
  <c r="BP15" i="20"/>
  <c r="BQ15" i="20"/>
  <c r="BR15" i="20"/>
  <c r="BS15" i="20"/>
  <c r="BT15" i="20"/>
  <c r="BU15" i="20"/>
  <c r="BV15" i="20"/>
  <c r="BW15" i="20"/>
  <c r="BX15" i="20"/>
  <c r="BY15" i="20"/>
  <c r="BZ15" i="20"/>
  <c r="CA15" i="20"/>
  <c r="CB15" i="20"/>
  <c r="CC15" i="20"/>
  <c r="CD15" i="20"/>
  <c r="CE15" i="20"/>
  <c r="CF15" i="20"/>
  <c r="CG15" i="20"/>
  <c r="CH15" i="20"/>
  <c r="CI15" i="20"/>
  <c r="CJ15" i="20"/>
  <c r="CK15" i="20"/>
  <c r="CL15" i="20"/>
  <c r="CM15" i="20"/>
  <c r="CN15" i="20"/>
  <c r="CO15" i="20"/>
  <c r="CP15" i="20"/>
  <c r="CQ15" i="20"/>
  <c r="CR15" i="20"/>
  <c r="CS15" i="20"/>
  <c r="CT15" i="20"/>
  <c r="CU15" i="20"/>
  <c r="CV15" i="20"/>
  <c r="CW15" i="20"/>
  <c r="B16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AS16" i="20"/>
  <c r="AT16" i="20"/>
  <c r="AU16" i="20"/>
  <c r="AV16" i="20"/>
  <c r="AW16" i="20"/>
  <c r="AX16" i="20"/>
  <c r="AY16" i="20"/>
  <c r="AZ16" i="20"/>
  <c r="BA16" i="20"/>
  <c r="BB16" i="20"/>
  <c r="BC16" i="20"/>
  <c r="BD16" i="20"/>
  <c r="BE16" i="20"/>
  <c r="BF16" i="20"/>
  <c r="BG16" i="20"/>
  <c r="BH16" i="20"/>
  <c r="BI16" i="20"/>
  <c r="BJ16" i="20"/>
  <c r="BK16" i="20"/>
  <c r="BL16" i="20"/>
  <c r="BM16" i="20"/>
  <c r="BN16" i="20"/>
  <c r="BO16" i="20"/>
  <c r="BP16" i="20"/>
  <c r="BQ16" i="20"/>
  <c r="BR16" i="20"/>
  <c r="BS16" i="20"/>
  <c r="BT16" i="20"/>
  <c r="BU16" i="20"/>
  <c r="BV16" i="20"/>
  <c r="BW16" i="20"/>
  <c r="BX16" i="20"/>
  <c r="BY16" i="20"/>
  <c r="BZ16" i="20"/>
  <c r="CA16" i="20"/>
  <c r="CB16" i="20"/>
  <c r="CC16" i="20"/>
  <c r="CD16" i="20"/>
  <c r="CE16" i="20"/>
  <c r="CF16" i="20"/>
  <c r="CG16" i="20"/>
  <c r="CH16" i="20"/>
  <c r="CI16" i="20"/>
  <c r="CJ16" i="20"/>
  <c r="CK16" i="20"/>
  <c r="CL16" i="20"/>
  <c r="CM16" i="20"/>
  <c r="CN16" i="20"/>
  <c r="CO16" i="20"/>
  <c r="CP16" i="20"/>
  <c r="CQ16" i="20"/>
  <c r="CR16" i="20"/>
  <c r="CS16" i="20"/>
  <c r="CT16" i="20"/>
  <c r="CU16" i="20"/>
  <c r="CV16" i="20"/>
  <c r="CW16" i="20"/>
  <c r="B17" i="20"/>
  <c r="S17" i="17" s="1" a="1"/>
  <c r="S17" i="17" s="1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AR17" i="20"/>
  <c r="AS17" i="20"/>
  <c r="AT17" i="20"/>
  <c r="AU17" i="20"/>
  <c r="AV17" i="20"/>
  <c r="AW17" i="20"/>
  <c r="AX17" i="20"/>
  <c r="AY17" i="20"/>
  <c r="AZ17" i="20"/>
  <c r="BA17" i="20"/>
  <c r="BB17" i="20"/>
  <c r="BC17" i="20"/>
  <c r="BD17" i="20"/>
  <c r="BE17" i="20"/>
  <c r="BF17" i="20"/>
  <c r="BG17" i="20"/>
  <c r="BH17" i="20"/>
  <c r="BI17" i="20"/>
  <c r="BJ17" i="20"/>
  <c r="BK17" i="20"/>
  <c r="BL17" i="20"/>
  <c r="BM17" i="20"/>
  <c r="BN17" i="20"/>
  <c r="BO17" i="20"/>
  <c r="BP17" i="20"/>
  <c r="BQ17" i="20"/>
  <c r="BR17" i="20"/>
  <c r="BS17" i="20"/>
  <c r="BT17" i="20"/>
  <c r="BU17" i="20"/>
  <c r="BV17" i="20"/>
  <c r="BW17" i="20"/>
  <c r="BX17" i="20"/>
  <c r="BY17" i="20"/>
  <c r="BZ17" i="20"/>
  <c r="CA17" i="20"/>
  <c r="CB17" i="20"/>
  <c r="CC17" i="20"/>
  <c r="CD17" i="20"/>
  <c r="CE17" i="20"/>
  <c r="CF17" i="20"/>
  <c r="CG17" i="20"/>
  <c r="CH17" i="20"/>
  <c r="CI17" i="20"/>
  <c r="CJ17" i="20"/>
  <c r="CK17" i="20"/>
  <c r="CL17" i="20"/>
  <c r="CM17" i="20"/>
  <c r="CN17" i="20"/>
  <c r="CO17" i="20"/>
  <c r="CP17" i="20"/>
  <c r="CQ17" i="20"/>
  <c r="CR17" i="20"/>
  <c r="CS17" i="20"/>
  <c r="CT17" i="20"/>
  <c r="CU17" i="20"/>
  <c r="CV17" i="20"/>
  <c r="CW17" i="20"/>
  <c r="B18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AM18" i="20"/>
  <c r="AN18" i="20"/>
  <c r="AO18" i="20"/>
  <c r="AP18" i="20"/>
  <c r="AQ18" i="20"/>
  <c r="AR18" i="20"/>
  <c r="AS18" i="20"/>
  <c r="AT18" i="20"/>
  <c r="AU18" i="20"/>
  <c r="AV18" i="20"/>
  <c r="AW18" i="20"/>
  <c r="AX18" i="20"/>
  <c r="AY18" i="20"/>
  <c r="AZ18" i="20"/>
  <c r="BA18" i="20"/>
  <c r="BB18" i="20"/>
  <c r="BC18" i="20"/>
  <c r="BD18" i="20"/>
  <c r="BE18" i="20"/>
  <c r="BF18" i="20"/>
  <c r="BG18" i="20"/>
  <c r="BH18" i="20"/>
  <c r="BI18" i="20"/>
  <c r="BJ18" i="20"/>
  <c r="BK18" i="20"/>
  <c r="BL18" i="20"/>
  <c r="BM18" i="20"/>
  <c r="BN18" i="20"/>
  <c r="BO18" i="20"/>
  <c r="BP18" i="20"/>
  <c r="BQ18" i="20"/>
  <c r="BR18" i="20"/>
  <c r="BS18" i="20"/>
  <c r="BT18" i="20"/>
  <c r="BU18" i="20"/>
  <c r="BV18" i="20"/>
  <c r="BW18" i="20"/>
  <c r="BX18" i="20"/>
  <c r="BY18" i="20"/>
  <c r="BZ18" i="20"/>
  <c r="CA18" i="20"/>
  <c r="CB18" i="20"/>
  <c r="CC18" i="20"/>
  <c r="CD18" i="20"/>
  <c r="CE18" i="20"/>
  <c r="CF18" i="20"/>
  <c r="CG18" i="20"/>
  <c r="CH18" i="20"/>
  <c r="CI18" i="20"/>
  <c r="CJ18" i="20"/>
  <c r="CK18" i="20"/>
  <c r="CL18" i="20"/>
  <c r="CM18" i="20"/>
  <c r="CN18" i="20"/>
  <c r="CO18" i="20"/>
  <c r="CP18" i="20"/>
  <c r="CQ18" i="20"/>
  <c r="CR18" i="20"/>
  <c r="CS18" i="20"/>
  <c r="CT18" i="20"/>
  <c r="CU18" i="20"/>
  <c r="CV18" i="20"/>
  <c r="CW18" i="20"/>
  <c r="B19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S19" i="20"/>
  <c r="AT19" i="20"/>
  <c r="AU19" i="20"/>
  <c r="AV19" i="20"/>
  <c r="AW19" i="20"/>
  <c r="AX19" i="20"/>
  <c r="AY19" i="20"/>
  <c r="AZ19" i="20"/>
  <c r="BA19" i="20"/>
  <c r="BB19" i="20"/>
  <c r="BC19" i="20"/>
  <c r="BD19" i="20"/>
  <c r="BE19" i="20"/>
  <c r="BF19" i="20"/>
  <c r="BG19" i="20"/>
  <c r="BH19" i="20"/>
  <c r="BI19" i="20"/>
  <c r="BJ19" i="20"/>
  <c r="BK19" i="20"/>
  <c r="BL19" i="20"/>
  <c r="BM19" i="20"/>
  <c r="BN19" i="20"/>
  <c r="BO19" i="20"/>
  <c r="BP19" i="20"/>
  <c r="BQ19" i="20"/>
  <c r="BR19" i="20"/>
  <c r="BS19" i="20"/>
  <c r="BT19" i="20"/>
  <c r="BU19" i="20"/>
  <c r="BV19" i="20"/>
  <c r="BW19" i="20"/>
  <c r="BX19" i="20"/>
  <c r="BY19" i="20"/>
  <c r="BZ19" i="20"/>
  <c r="CA19" i="20"/>
  <c r="CB19" i="20"/>
  <c r="CC19" i="20"/>
  <c r="CD19" i="20"/>
  <c r="CE19" i="20"/>
  <c r="CF19" i="20"/>
  <c r="CG19" i="20"/>
  <c r="CH19" i="20"/>
  <c r="CI19" i="20"/>
  <c r="CJ19" i="20"/>
  <c r="CK19" i="20"/>
  <c r="CL19" i="20"/>
  <c r="CM19" i="20"/>
  <c r="CN19" i="20"/>
  <c r="CO19" i="20"/>
  <c r="CP19" i="20"/>
  <c r="CQ19" i="20"/>
  <c r="CR19" i="20"/>
  <c r="CS19" i="20"/>
  <c r="CT19" i="20"/>
  <c r="CU19" i="20"/>
  <c r="CV19" i="20"/>
  <c r="CW19" i="20"/>
  <c r="B20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S20" i="20"/>
  <c r="AT20" i="20"/>
  <c r="AU20" i="20"/>
  <c r="AV20" i="20"/>
  <c r="AW20" i="20"/>
  <c r="AX20" i="20"/>
  <c r="AY20" i="20"/>
  <c r="AZ20" i="20"/>
  <c r="BA20" i="20"/>
  <c r="BB20" i="20"/>
  <c r="BC20" i="20"/>
  <c r="BD20" i="20"/>
  <c r="BE20" i="20"/>
  <c r="BF20" i="20"/>
  <c r="BG20" i="20"/>
  <c r="BH20" i="20"/>
  <c r="BI20" i="20"/>
  <c r="BJ20" i="20"/>
  <c r="BK20" i="20"/>
  <c r="BL20" i="20"/>
  <c r="BM20" i="20"/>
  <c r="BN20" i="20"/>
  <c r="BO20" i="20"/>
  <c r="BP20" i="20"/>
  <c r="BQ20" i="20"/>
  <c r="BR20" i="20"/>
  <c r="BS20" i="20"/>
  <c r="BT20" i="20"/>
  <c r="BU20" i="20"/>
  <c r="BV20" i="20"/>
  <c r="BW20" i="20"/>
  <c r="BX20" i="20"/>
  <c r="BY20" i="20"/>
  <c r="BZ20" i="20"/>
  <c r="CA20" i="20"/>
  <c r="CB20" i="20"/>
  <c r="CC20" i="20"/>
  <c r="CD20" i="20"/>
  <c r="CE20" i="20"/>
  <c r="CF20" i="20"/>
  <c r="CG20" i="20"/>
  <c r="CH20" i="20"/>
  <c r="CI20" i="20"/>
  <c r="CJ20" i="20"/>
  <c r="CK20" i="20"/>
  <c r="CL20" i="20"/>
  <c r="CM20" i="20"/>
  <c r="CN20" i="20"/>
  <c r="CO20" i="20"/>
  <c r="CP20" i="20"/>
  <c r="CQ20" i="20"/>
  <c r="CR20" i="20"/>
  <c r="CS20" i="20"/>
  <c r="CT20" i="20"/>
  <c r="CU20" i="20"/>
  <c r="CV20" i="20"/>
  <c r="CW20" i="20"/>
  <c r="B21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S21" i="20"/>
  <c r="AT21" i="20"/>
  <c r="AU21" i="20"/>
  <c r="AV21" i="20"/>
  <c r="AW21" i="20"/>
  <c r="AX21" i="20"/>
  <c r="AY21" i="20"/>
  <c r="AZ21" i="20"/>
  <c r="BA21" i="20"/>
  <c r="BB21" i="20"/>
  <c r="BC21" i="20"/>
  <c r="BD21" i="20"/>
  <c r="BE21" i="20"/>
  <c r="BF21" i="20"/>
  <c r="BG21" i="20"/>
  <c r="BH21" i="20"/>
  <c r="BI21" i="20"/>
  <c r="BJ21" i="20"/>
  <c r="BK21" i="20"/>
  <c r="BL21" i="20"/>
  <c r="BM21" i="20"/>
  <c r="BN21" i="20"/>
  <c r="BO21" i="20"/>
  <c r="BP21" i="20"/>
  <c r="BQ21" i="20"/>
  <c r="BR21" i="20"/>
  <c r="BS21" i="20"/>
  <c r="BT21" i="20"/>
  <c r="BU21" i="20"/>
  <c r="BV21" i="20"/>
  <c r="BW21" i="20"/>
  <c r="BX21" i="20"/>
  <c r="BY21" i="20"/>
  <c r="BZ21" i="20"/>
  <c r="CA21" i="20"/>
  <c r="CB21" i="20"/>
  <c r="CC21" i="20"/>
  <c r="CD21" i="20"/>
  <c r="CE21" i="20"/>
  <c r="CF21" i="20"/>
  <c r="CG21" i="20"/>
  <c r="CH21" i="20"/>
  <c r="CI21" i="20"/>
  <c r="CJ21" i="20"/>
  <c r="CK21" i="20"/>
  <c r="CL21" i="20"/>
  <c r="CM21" i="20"/>
  <c r="CN21" i="20"/>
  <c r="CO21" i="20"/>
  <c r="CP21" i="20"/>
  <c r="CQ21" i="20"/>
  <c r="CR21" i="20"/>
  <c r="CS21" i="20"/>
  <c r="CT21" i="20"/>
  <c r="CU21" i="20"/>
  <c r="CV21" i="20"/>
  <c r="CW21" i="20"/>
  <c r="B22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S22" i="20"/>
  <c r="AT22" i="20"/>
  <c r="AU22" i="20"/>
  <c r="AV22" i="20"/>
  <c r="AW22" i="20"/>
  <c r="AX22" i="20"/>
  <c r="AY22" i="20"/>
  <c r="AZ22" i="20"/>
  <c r="BA22" i="20"/>
  <c r="BB22" i="20"/>
  <c r="BC22" i="20"/>
  <c r="BD22" i="20"/>
  <c r="BE22" i="20"/>
  <c r="BF22" i="20"/>
  <c r="BG22" i="20"/>
  <c r="BH22" i="20"/>
  <c r="BI22" i="20"/>
  <c r="BJ22" i="20"/>
  <c r="BK22" i="20"/>
  <c r="BL22" i="20"/>
  <c r="BM22" i="20"/>
  <c r="BN22" i="20"/>
  <c r="BO22" i="20"/>
  <c r="BP22" i="20"/>
  <c r="BQ22" i="20"/>
  <c r="BR22" i="20"/>
  <c r="BS22" i="20"/>
  <c r="BT22" i="20"/>
  <c r="BU22" i="20"/>
  <c r="BV22" i="20"/>
  <c r="BW22" i="20"/>
  <c r="BX22" i="20"/>
  <c r="BY22" i="20"/>
  <c r="BZ22" i="20"/>
  <c r="CA22" i="20"/>
  <c r="CB22" i="20"/>
  <c r="CC22" i="20"/>
  <c r="CD22" i="20"/>
  <c r="CE22" i="20"/>
  <c r="CF22" i="20"/>
  <c r="CG22" i="20"/>
  <c r="CH22" i="20"/>
  <c r="CI22" i="20"/>
  <c r="CJ22" i="20"/>
  <c r="CK22" i="20"/>
  <c r="CL22" i="20"/>
  <c r="CM22" i="20"/>
  <c r="CN22" i="20"/>
  <c r="CO22" i="20"/>
  <c r="CP22" i="20"/>
  <c r="CQ22" i="20"/>
  <c r="CR22" i="20"/>
  <c r="CS22" i="20"/>
  <c r="CT22" i="20"/>
  <c r="CU22" i="20"/>
  <c r="CV22" i="20"/>
  <c r="CW22" i="20"/>
  <c r="B23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AR23" i="20"/>
  <c r="AS23" i="20"/>
  <c r="AT23" i="20"/>
  <c r="AU23" i="20"/>
  <c r="AV23" i="20"/>
  <c r="AW23" i="20"/>
  <c r="AX23" i="20"/>
  <c r="AY23" i="20"/>
  <c r="AZ23" i="20"/>
  <c r="BA23" i="20"/>
  <c r="BB23" i="20"/>
  <c r="BC23" i="20"/>
  <c r="BD23" i="20"/>
  <c r="BE23" i="20"/>
  <c r="BF23" i="20"/>
  <c r="BG23" i="20"/>
  <c r="BH23" i="20"/>
  <c r="BI23" i="20"/>
  <c r="BJ23" i="20"/>
  <c r="BK23" i="20"/>
  <c r="BL23" i="20"/>
  <c r="BM23" i="20"/>
  <c r="BN23" i="20"/>
  <c r="BO23" i="20"/>
  <c r="BP23" i="20"/>
  <c r="BQ23" i="20"/>
  <c r="BR23" i="20"/>
  <c r="BS23" i="20"/>
  <c r="BT23" i="20"/>
  <c r="BU23" i="20"/>
  <c r="BV23" i="20"/>
  <c r="BW23" i="20"/>
  <c r="BX23" i="20"/>
  <c r="BY23" i="20"/>
  <c r="BZ23" i="20"/>
  <c r="CA23" i="20"/>
  <c r="CB23" i="20"/>
  <c r="CC23" i="20"/>
  <c r="CD23" i="20"/>
  <c r="CE23" i="20"/>
  <c r="CF23" i="20"/>
  <c r="CG23" i="20"/>
  <c r="CH23" i="20"/>
  <c r="CI23" i="20"/>
  <c r="CJ23" i="20"/>
  <c r="CK23" i="20"/>
  <c r="CL23" i="20"/>
  <c r="CM23" i="20"/>
  <c r="CN23" i="20"/>
  <c r="CO23" i="20"/>
  <c r="CP23" i="20"/>
  <c r="CQ23" i="20"/>
  <c r="CR23" i="20"/>
  <c r="CS23" i="20"/>
  <c r="CT23" i="20"/>
  <c r="CU23" i="20"/>
  <c r="CV23" i="20"/>
  <c r="CW23" i="20"/>
  <c r="B24" i="20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AR24" i="20"/>
  <c r="AS24" i="20"/>
  <c r="AT24" i="20"/>
  <c r="AU24" i="20"/>
  <c r="AV24" i="20"/>
  <c r="AW24" i="20"/>
  <c r="AX24" i="20"/>
  <c r="AY24" i="20"/>
  <c r="AZ24" i="20"/>
  <c r="BA24" i="20"/>
  <c r="BB24" i="20"/>
  <c r="BC24" i="20"/>
  <c r="BD24" i="20"/>
  <c r="BE24" i="20"/>
  <c r="BF24" i="20"/>
  <c r="BG24" i="20"/>
  <c r="BH24" i="20"/>
  <c r="BI24" i="20"/>
  <c r="BJ24" i="20"/>
  <c r="BK24" i="20"/>
  <c r="BL24" i="20"/>
  <c r="BM24" i="20"/>
  <c r="BN24" i="20"/>
  <c r="BO24" i="20"/>
  <c r="BP24" i="20"/>
  <c r="BQ24" i="20"/>
  <c r="BR24" i="20"/>
  <c r="BS24" i="20"/>
  <c r="BT24" i="20"/>
  <c r="BU24" i="20"/>
  <c r="BV24" i="20"/>
  <c r="BW24" i="20"/>
  <c r="BX24" i="20"/>
  <c r="BY24" i="20"/>
  <c r="BZ24" i="20"/>
  <c r="CA24" i="20"/>
  <c r="CB24" i="20"/>
  <c r="CC24" i="20"/>
  <c r="CD24" i="20"/>
  <c r="CE24" i="20"/>
  <c r="CF24" i="20"/>
  <c r="CG24" i="20"/>
  <c r="CH24" i="20"/>
  <c r="CI24" i="20"/>
  <c r="CJ24" i="20"/>
  <c r="CK24" i="20"/>
  <c r="CL24" i="20"/>
  <c r="CM24" i="20"/>
  <c r="CN24" i="20"/>
  <c r="CO24" i="20"/>
  <c r="CP24" i="20"/>
  <c r="CQ24" i="20"/>
  <c r="CR24" i="20"/>
  <c r="CS24" i="20"/>
  <c r="CT24" i="20"/>
  <c r="CU24" i="20"/>
  <c r="CV24" i="20"/>
  <c r="CW24" i="20"/>
  <c r="B25" i="20"/>
  <c r="S25" i="17" s="1" a="1"/>
  <c r="S25" i="17" s="1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AM25" i="20"/>
  <c r="AN25" i="20"/>
  <c r="AO25" i="20"/>
  <c r="AP25" i="20"/>
  <c r="AQ25" i="20"/>
  <c r="AR25" i="20"/>
  <c r="AS25" i="20"/>
  <c r="AT25" i="20"/>
  <c r="AU25" i="20"/>
  <c r="AV25" i="20"/>
  <c r="AW25" i="20"/>
  <c r="AX25" i="20"/>
  <c r="AY25" i="20"/>
  <c r="AZ25" i="20"/>
  <c r="BA25" i="20"/>
  <c r="BB25" i="20"/>
  <c r="BC25" i="20"/>
  <c r="BD25" i="20"/>
  <c r="BE25" i="20"/>
  <c r="BF25" i="20"/>
  <c r="BG25" i="20"/>
  <c r="BH25" i="20"/>
  <c r="BI25" i="20"/>
  <c r="BJ25" i="20"/>
  <c r="BK25" i="20"/>
  <c r="BL25" i="20"/>
  <c r="BM25" i="20"/>
  <c r="BN25" i="20"/>
  <c r="BO25" i="20"/>
  <c r="BP25" i="20"/>
  <c r="BQ25" i="20"/>
  <c r="BR25" i="20"/>
  <c r="BS25" i="20"/>
  <c r="BT25" i="20"/>
  <c r="BU25" i="20"/>
  <c r="BV25" i="20"/>
  <c r="BW25" i="20"/>
  <c r="BX25" i="20"/>
  <c r="BY25" i="20"/>
  <c r="BZ25" i="20"/>
  <c r="CA25" i="20"/>
  <c r="CB25" i="20"/>
  <c r="CC25" i="20"/>
  <c r="CD25" i="20"/>
  <c r="CE25" i="20"/>
  <c r="CF25" i="20"/>
  <c r="CG25" i="20"/>
  <c r="CH25" i="20"/>
  <c r="CI25" i="20"/>
  <c r="CJ25" i="20"/>
  <c r="CK25" i="20"/>
  <c r="CL25" i="20"/>
  <c r="CM25" i="20"/>
  <c r="CN25" i="20"/>
  <c r="CO25" i="20"/>
  <c r="CP25" i="20"/>
  <c r="CQ25" i="20"/>
  <c r="CR25" i="20"/>
  <c r="CS25" i="20"/>
  <c r="CT25" i="20"/>
  <c r="CU25" i="20"/>
  <c r="CV25" i="20"/>
  <c r="CW25" i="20"/>
  <c r="B26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AM26" i="20"/>
  <c r="AN26" i="20"/>
  <c r="AO26" i="20"/>
  <c r="AP26" i="20"/>
  <c r="AQ26" i="20"/>
  <c r="AR26" i="20"/>
  <c r="AS26" i="20"/>
  <c r="AT26" i="20"/>
  <c r="AU26" i="20"/>
  <c r="AV26" i="20"/>
  <c r="AW26" i="20"/>
  <c r="AX26" i="20"/>
  <c r="AY26" i="20"/>
  <c r="AZ26" i="20"/>
  <c r="BA26" i="20"/>
  <c r="BB26" i="20"/>
  <c r="BC26" i="20"/>
  <c r="BD26" i="20"/>
  <c r="BE26" i="20"/>
  <c r="BF26" i="20"/>
  <c r="BG26" i="20"/>
  <c r="BH26" i="20"/>
  <c r="BI26" i="20"/>
  <c r="BJ26" i="20"/>
  <c r="BK26" i="20"/>
  <c r="BL26" i="20"/>
  <c r="BM26" i="20"/>
  <c r="BN26" i="20"/>
  <c r="BO26" i="20"/>
  <c r="BP26" i="20"/>
  <c r="BQ26" i="20"/>
  <c r="BR26" i="20"/>
  <c r="BS26" i="20"/>
  <c r="BT26" i="20"/>
  <c r="BU26" i="20"/>
  <c r="BV26" i="20"/>
  <c r="BW26" i="20"/>
  <c r="BX26" i="20"/>
  <c r="BY26" i="20"/>
  <c r="BZ26" i="20"/>
  <c r="CA26" i="20"/>
  <c r="CB26" i="20"/>
  <c r="CC26" i="20"/>
  <c r="CD26" i="20"/>
  <c r="CE26" i="20"/>
  <c r="CF26" i="20"/>
  <c r="CG26" i="20"/>
  <c r="CH26" i="20"/>
  <c r="CI26" i="20"/>
  <c r="CJ26" i="20"/>
  <c r="CK26" i="20"/>
  <c r="CL26" i="20"/>
  <c r="CM26" i="20"/>
  <c r="CN26" i="20"/>
  <c r="CO26" i="20"/>
  <c r="CP26" i="20"/>
  <c r="CQ26" i="20"/>
  <c r="CR26" i="20"/>
  <c r="CS26" i="20"/>
  <c r="CT26" i="20"/>
  <c r="CU26" i="20"/>
  <c r="CV26" i="20"/>
  <c r="CW26" i="20"/>
  <c r="B27" i="20"/>
  <c r="C27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AR27" i="20"/>
  <c r="AS27" i="20"/>
  <c r="AT27" i="20"/>
  <c r="AU27" i="20"/>
  <c r="AV27" i="20"/>
  <c r="AW27" i="20"/>
  <c r="AX27" i="20"/>
  <c r="AY27" i="20"/>
  <c r="AZ27" i="20"/>
  <c r="BA27" i="20"/>
  <c r="BB27" i="20"/>
  <c r="BC27" i="20"/>
  <c r="BD27" i="20"/>
  <c r="BE27" i="20"/>
  <c r="BF27" i="20"/>
  <c r="BG27" i="20"/>
  <c r="BH27" i="20"/>
  <c r="BI27" i="20"/>
  <c r="BJ27" i="20"/>
  <c r="BK27" i="20"/>
  <c r="BL27" i="20"/>
  <c r="BM27" i="20"/>
  <c r="BN27" i="20"/>
  <c r="BO27" i="20"/>
  <c r="BP27" i="20"/>
  <c r="BQ27" i="20"/>
  <c r="BR27" i="20"/>
  <c r="BS27" i="20"/>
  <c r="BT27" i="20"/>
  <c r="BU27" i="20"/>
  <c r="BV27" i="20"/>
  <c r="BW27" i="20"/>
  <c r="BX27" i="20"/>
  <c r="BY27" i="20"/>
  <c r="BZ27" i="20"/>
  <c r="CA27" i="20"/>
  <c r="CB27" i="20"/>
  <c r="CC27" i="20"/>
  <c r="CD27" i="20"/>
  <c r="CE27" i="20"/>
  <c r="CF27" i="20"/>
  <c r="CG27" i="20"/>
  <c r="CH27" i="20"/>
  <c r="CI27" i="20"/>
  <c r="CJ27" i="20"/>
  <c r="CK27" i="20"/>
  <c r="CL27" i="20"/>
  <c r="CM27" i="20"/>
  <c r="CN27" i="20"/>
  <c r="CO27" i="20"/>
  <c r="CP27" i="20"/>
  <c r="CQ27" i="20"/>
  <c r="CR27" i="20"/>
  <c r="CS27" i="20"/>
  <c r="CT27" i="20"/>
  <c r="CU27" i="20"/>
  <c r="CV27" i="20"/>
  <c r="CW27" i="20"/>
  <c r="B28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AR28" i="20"/>
  <c r="AS28" i="20"/>
  <c r="AT28" i="20"/>
  <c r="AU28" i="20"/>
  <c r="AV28" i="20"/>
  <c r="AW28" i="20"/>
  <c r="AX28" i="20"/>
  <c r="AY28" i="20"/>
  <c r="AZ28" i="20"/>
  <c r="BA28" i="20"/>
  <c r="BB28" i="20"/>
  <c r="BC28" i="20"/>
  <c r="BD28" i="20"/>
  <c r="BE28" i="20"/>
  <c r="BF28" i="20"/>
  <c r="BG28" i="20"/>
  <c r="BH28" i="20"/>
  <c r="BI28" i="20"/>
  <c r="BJ28" i="20"/>
  <c r="BK28" i="20"/>
  <c r="BL28" i="20"/>
  <c r="BM28" i="20"/>
  <c r="BN28" i="20"/>
  <c r="BO28" i="20"/>
  <c r="BP28" i="20"/>
  <c r="BQ28" i="20"/>
  <c r="BR28" i="20"/>
  <c r="BS28" i="20"/>
  <c r="BT28" i="20"/>
  <c r="BU28" i="20"/>
  <c r="BV28" i="20"/>
  <c r="BW28" i="20"/>
  <c r="BX28" i="20"/>
  <c r="BY28" i="20"/>
  <c r="BZ28" i="20"/>
  <c r="CA28" i="20"/>
  <c r="CB28" i="20"/>
  <c r="CC28" i="20"/>
  <c r="CD28" i="20"/>
  <c r="CE28" i="20"/>
  <c r="CF28" i="20"/>
  <c r="CG28" i="20"/>
  <c r="CH28" i="20"/>
  <c r="CI28" i="20"/>
  <c r="CJ28" i="20"/>
  <c r="CK28" i="20"/>
  <c r="CL28" i="20"/>
  <c r="CM28" i="20"/>
  <c r="CN28" i="20"/>
  <c r="CO28" i="20"/>
  <c r="CP28" i="20"/>
  <c r="CQ28" i="20"/>
  <c r="CR28" i="20"/>
  <c r="CS28" i="20"/>
  <c r="CT28" i="20"/>
  <c r="CU28" i="20"/>
  <c r="CV28" i="20"/>
  <c r="CW28" i="20"/>
  <c r="B29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S29" i="20"/>
  <c r="AT29" i="20"/>
  <c r="AU29" i="20"/>
  <c r="AV29" i="20"/>
  <c r="AW29" i="20"/>
  <c r="AX29" i="20"/>
  <c r="AY29" i="20"/>
  <c r="AZ29" i="20"/>
  <c r="BA29" i="20"/>
  <c r="BB29" i="20"/>
  <c r="BC29" i="20"/>
  <c r="BD29" i="20"/>
  <c r="BE29" i="20"/>
  <c r="BF29" i="20"/>
  <c r="BG29" i="20"/>
  <c r="BH29" i="20"/>
  <c r="BI29" i="20"/>
  <c r="BJ29" i="20"/>
  <c r="BK29" i="20"/>
  <c r="BL29" i="20"/>
  <c r="BM29" i="20"/>
  <c r="BN29" i="20"/>
  <c r="BO29" i="20"/>
  <c r="BP29" i="20"/>
  <c r="BQ29" i="20"/>
  <c r="BR29" i="20"/>
  <c r="BS29" i="20"/>
  <c r="BT29" i="20"/>
  <c r="BU29" i="20"/>
  <c r="BV29" i="20"/>
  <c r="BW29" i="20"/>
  <c r="BX29" i="20"/>
  <c r="BY29" i="20"/>
  <c r="BZ29" i="20"/>
  <c r="CA29" i="20"/>
  <c r="CB29" i="20"/>
  <c r="CC29" i="20"/>
  <c r="CD29" i="20"/>
  <c r="CE29" i="20"/>
  <c r="CF29" i="20"/>
  <c r="CG29" i="20"/>
  <c r="CH29" i="20"/>
  <c r="CI29" i="20"/>
  <c r="CJ29" i="20"/>
  <c r="CK29" i="20"/>
  <c r="CL29" i="20"/>
  <c r="CM29" i="20"/>
  <c r="CN29" i="20"/>
  <c r="CO29" i="20"/>
  <c r="CP29" i="20"/>
  <c r="CQ29" i="20"/>
  <c r="CR29" i="20"/>
  <c r="CS29" i="20"/>
  <c r="CT29" i="20"/>
  <c r="CU29" i="20"/>
  <c r="CV29" i="20"/>
  <c r="CW29" i="20"/>
  <c r="B30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AR30" i="20"/>
  <c r="AS30" i="20"/>
  <c r="AT30" i="20"/>
  <c r="AU30" i="20"/>
  <c r="AV30" i="20"/>
  <c r="AW30" i="20"/>
  <c r="AX30" i="20"/>
  <c r="AY30" i="20"/>
  <c r="AZ30" i="20"/>
  <c r="BA30" i="20"/>
  <c r="BB30" i="20"/>
  <c r="BC30" i="20"/>
  <c r="BD30" i="20"/>
  <c r="BE30" i="20"/>
  <c r="BF30" i="20"/>
  <c r="BG30" i="20"/>
  <c r="BH30" i="20"/>
  <c r="BI30" i="20"/>
  <c r="BJ30" i="20"/>
  <c r="BK30" i="20"/>
  <c r="BL30" i="20"/>
  <c r="BM30" i="20"/>
  <c r="BN30" i="20"/>
  <c r="BO30" i="20"/>
  <c r="BP30" i="20"/>
  <c r="BQ30" i="20"/>
  <c r="BR30" i="20"/>
  <c r="BS30" i="20"/>
  <c r="BT30" i="20"/>
  <c r="BU30" i="20"/>
  <c r="BV30" i="20"/>
  <c r="BW30" i="20"/>
  <c r="BX30" i="20"/>
  <c r="BY30" i="20"/>
  <c r="BZ30" i="20"/>
  <c r="CA30" i="20"/>
  <c r="CB30" i="20"/>
  <c r="CC30" i="20"/>
  <c r="CD30" i="20"/>
  <c r="CE30" i="20"/>
  <c r="CF30" i="20"/>
  <c r="CG30" i="20"/>
  <c r="CH30" i="20"/>
  <c r="CI30" i="20"/>
  <c r="CJ30" i="20"/>
  <c r="CK30" i="20"/>
  <c r="CL30" i="20"/>
  <c r="CM30" i="20"/>
  <c r="CN30" i="20"/>
  <c r="CO30" i="20"/>
  <c r="CP30" i="20"/>
  <c r="CQ30" i="20"/>
  <c r="CR30" i="20"/>
  <c r="CS30" i="20"/>
  <c r="CT30" i="20"/>
  <c r="CU30" i="20"/>
  <c r="CV30" i="20"/>
  <c r="CW30" i="20"/>
  <c r="B31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AR31" i="20"/>
  <c r="AS31" i="20"/>
  <c r="AT31" i="20"/>
  <c r="AU31" i="20"/>
  <c r="AV31" i="20"/>
  <c r="AW31" i="20"/>
  <c r="AX31" i="20"/>
  <c r="AY31" i="20"/>
  <c r="AZ31" i="20"/>
  <c r="BA31" i="20"/>
  <c r="BB31" i="20"/>
  <c r="BC31" i="20"/>
  <c r="BD31" i="20"/>
  <c r="BE31" i="20"/>
  <c r="BF31" i="20"/>
  <c r="BG31" i="20"/>
  <c r="BH31" i="20"/>
  <c r="BI31" i="20"/>
  <c r="BJ31" i="20"/>
  <c r="BK31" i="20"/>
  <c r="BL31" i="20"/>
  <c r="BM31" i="20"/>
  <c r="BN31" i="20"/>
  <c r="BO31" i="20"/>
  <c r="BP31" i="20"/>
  <c r="BQ31" i="20"/>
  <c r="BR31" i="20"/>
  <c r="BS31" i="20"/>
  <c r="BT31" i="20"/>
  <c r="BU31" i="20"/>
  <c r="BV31" i="20"/>
  <c r="BW31" i="20"/>
  <c r="BX31" i="20"/>
  <c r="BY31" i="20"/>
  <c r="BZ31" i="20"/>
  <c r="CA31" i="20"/>
  <c r="CB31" i="20"/>
  <c r="CC31" i="20"/>
  <c r="CD31" i="20"/>
  <c r="CE31" i="20"/>
  <c r="CF31" i="20"/>
  <c r="CG31" i="20"/>
  <c r="CH31" i="20"/>
  <c r="CI31" i="20"/>
  <c r="CJ31" i="20"/>
  <c r="CK31" i="20"/>
  <c r="CL31" i="20"/>
  <c r="CM31" i="20"/>
  <c r="CN31" i="20"/>
  <c r="CO31" i="20"/>
  <c r="CP31" i="20"/>
  <c r="CQ31" i="20"/>
  <c r="CR31" i="20"/>
  <c r="CS31" i="20"/>
  <c r="CT31" i="20"/>
  <c r="CU31" i="20"/>
  <c r="CV31" i="20"/>
  <c r="CW31" i="20"/>
  <c r="B32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AR32" i="20"/>
  <c r="AS32" i="20"/>
  <c r="AT32" i="20"/>
  <c r="AU32" i="20"/>
  <c r="AV32" i="20"/>
  <c r="AW32" i="20"/>
  <c r="AX32" i="20"/>
  <c r="AY32" i="20"/>
  <c r="AZ32" i="20"/>
  <c r="BA32" i="20"/>
  <c r="BB32" i="20"/>
  <c r="BC32" i="20"/>
  <c r="BD32" i="20"/>
  <c r="BE32" i="20"/>
  <c r="BF32" i="20"/>
  <c r="BG32" i="20"/>
  <c r="BH32" i="20"/>
  <c r="BI32" i="20"/>
  <c r="BJ32" i="20"/>
  <c r="BK32" i="20"/>
  <c r="BL32" i="20"/>
  <c r="BM32" i="20"/>
  <c r="BN32" i="20"/>
  <c r="BO32" i="20"/>
  <c r="BP32" i="20"/>
  <c r="BQ32" i="20"/>
  <c r="BR32" i="20"/>
  <c r="BS32" i="20"/>
  <c r="BT32" i="20"/>
  <c r="BU32" i="20"/>
  <c r="BV32" i="20"/>
  <c r="BW32" i="20"/>
  <c r="BX32" i="20"/>
  <c r="BY32" i="20"/>
  <c r="BZ32" i="20"/>
  <c r="CA32" i="20"/>
  <c r="CB32" i="20"/>
  <c r="CC32" i="20"/>
  <c r="CD32" i="20"/>
  <c r="CE32" i="20"/>
  <c r="CF32" i="20"/>
  <c r="CG32" i="20"/>
  <c r="CH32" i="20"/>
  <c r="CI32" i="20"/>
  <c r="CJ32" i="20"/>
  <c r="CK32" i="20"/>
  <c r="CL32" i="20"/>
  <c r="CM32" i="20"/>
  <c r="CN32" i="20"/>
  <c r="CO32" i="20"/>
  <c r="CP32" i="20"/>
  <c r="CQ32" i="20"/>
  <c r="CR32" i="20"/>
  <c r="CS32" i="20"/>
  <c r="CT32" i="20"/>
  <c r="CU32" i="20"/>
  <c r="CV32" i="20"/>
  <c r="CW32" i="20"/>
  <c r="B33" i="20"/>
  <c r="C33" i="20"/>
  <c r="S33" i="17" s="1" a="1"/>
  <c r="S33" i="17" s="1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S33" i="20"/>
  <c r="AT33" i="20"/>
  <c r="AU33" i="20"/>
  <c r="AV33" i="20"/>
  <c r="AW33" i="20"/>
  <c r="AX33" i="20"/>
  <c r="AY33" i="20"/>
  <c r="AZ33" i="20"/>
  <c r="BA33" i="20"/>
  <c r="BB33" i="20"/>
  <c r="BC33" i="20"/>
  <c r="BD33" i="20"/>
  <c r="BE33" i="20"/>
  <c r="BF33" i="20"/>
  <c r="BG33" i="20"/>
  <c r="BH33" i="20"/>
  <c r="BI33" i="20"/>
  <c r="BJ33" i="20"/>
  <c r="BK33" i="20"/>
  <c r="BL33" i="20"/>
  <c r="BM33" i="20"/>
  <c r="BN33" i="20"/>
  <c r="BO33" i="20"/>
  <c r="BP33" i="20"/>
  <c r="BQ33" i="20"/>
  <c r="BR33" i="20"/>
  <c r="BS33" i="20"/>
  <c r="BT33" i="20"/>
  <c r="BU33" i="20"/>
  <c r="BV33" i="20"/>
  <c r="BW33" i="20"/>
  <c r="BX33" i="20"/>
  <c r="BY33" i="20"/>
  <c r="BZ33" i="20"/>
  <c r="CA33" i="20"/>
  <c r="CB33" i="20"/>
  <c r="CC33" i="20"/>
  <c r="CD33" i="20"/>
  <c r="CE33" i="20"/>
  <c r="CF33" i="20"/>
  <c r="CG33" i="20"/>
  <c r="CH33" i="20"/>
  <c r="CI33" i="20"/>
  <c r="CJ33" i="20"/>
  <c r="CK33" i="20"/>
  <c r="CL33" i="20"/>
  <c r="CM33" i="20"/>
  <c r="CN33" i="20"/>
  <c r="CO33" i="20"/>
  <c r="CP33" i="20"/>
  <c r="CQ33" i="20"/>
  <c r="CR33" i="20"/>
  <c r="CS33" i="20"/>
  <c r="CT33" i="20"/>
  <c r="CU33" i="20"/>
  <c r="CV33" i="20"/>
  <c r="CW33" i="20"/>
  <c r="B34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AR34" i="20"/>
  <c r="AS34" i="20"/>
  <c r="AT34" i="20"/>
  <c r="AU34" i="20"/>
  <c r="AV34" i="20"/>
  <c r="AW34" i="20"/>
  <c r="AX34" i="20"/>
  <c r="AY34" i="20"/>
  <c r="AZ34" i="20"/>
  <c r="BA34" i="20"/>
  <c r="BB34" i="20"/>
  <c r="BC34" i="20"/>
  <c r="BD34" i="20"/>
  <c r="BE34" i="20"/>
  <c r="BF34" i="20"/>
  <c r="BG34" i="20"/>
  <c r="BH34" i="20"/>
  <c r="BI34" i="20"/>
  <c r="BJ34" i="20"/>
  <c r="BK34" i="20"/>
  <c r="BL34" i="20"/>
  <c r="BM34" i="20"/>
  <c r="BN34" i="20"/>
  <c r="BO34" i="20"/>
  <c r="BP34" i="20"/>
  <c r="BQ34" i="20"/>
  <c r="BR34" i="20"/>
  <c r="BS34" i="20"/>
  <c r="BT34" i="20"/>
  <c r="BU34" i="20"/>
  <c r="BV34" i="20"/>
  <c r="BW34" i="20"/>
  <c r="BX34" i="20"/>
  <c r="BY34" i="20"/>
  <c r="BZ34" i="20"/>
  <c r="CA34" i="20"/>
  <c r="CB34" i="20"/>
  <c r="CC34" i="20"/>
  <c r="CD34" i="20"/>
  <c r="CE34" i="20"/>
  <c r="CF34" i="20"/>
  <c r="CG34" i="20"/>
  <c r="CH34" i="20"/>
  <c r="CI34" i="20"/>
  <c r="CJ34" i="20"/>
  <c r="CK34" i="20"/>
  <c r="CL34" i="20"/>
  <c r="CM34" i="20"/>
  <c r="CN34" i="20"/>
  <c r="CO34" i="20"/>
  <c r="CP34" i="20"/>
  <c r="CQ34" i="20"/>
  <c r="CR34" i="20"/>
  <c r="CS34" i="20"/>
  <c r="CT34" i="20"/>
  <c r="CU34" i="20"/>
  <c r="CV34" i="20"/>
  <c r="CW34" i="20"/>
  <c r="C2" i="20"/>
  <c r="C36" i="20" s="1"/>
  <c r="D2" i="20"/>
  <c r="D36" i="20" s="1"/>
  <c r="E2" i="20"/>
  <c r="E36" i="20" s="1"/>
  <c r="F2" i="20"/>
  <c r="G2" i="20"/>
  <c r="H2" i="20"/>
  <c r="I2" i="20"/>
  <c r="I36" i="20" s="1"/>
  <c r="J2" i="20"/>
  <c r="J36" i="20" s="1"/>
  <c r="K2" i="20"/>
  <c r="K36" i="20" s="1"/>
  <c r="L2" i="20"/>
  <c r="L36" i="20" s="1"/>
  <c r="M2" i="20"/>
  <c r="M36" i="20" s="1"/>
  <c r="N2" i="20"/>
  <c r="O2" i="20"/>
  <c r="P2" i="20"/>
  <c r="Q2" i="20"/>
  <c r="Q36" i="20" s="1"/>
  <c r="R2" i="20"/>
  <c r="R36" i="20" s="1"/>
  <c r="S2" i="20"/>
  <c r="S36" i="20" s="1"/>
  <c r="T2" i="20"/>
  <c r="T36" i="20" s="1"/>
  <c r="U2" i="20"/>
  <c r="U36" i="20" s="1"/>
  <c r="V2" i="20"/>
  <c r="W2" i="20"/>
  <c r="X2" i="20"/>
  <c r="Y2" i="20"/>
  <c r="Y36" i="20" s="1"/>
  <c r="Z2" i="20"/>
  <c r="Z36" i="20" s="1"/>
  <c r="AA2" i="20"/>
  <c r="AA36" i="20" s="1"/>
  <c r="AB2" i="20"/>
  <c r="AB36" i="20" s="1"/>
  <c r="AC2" i="20"/>
  <c r="AC36" i="20" s="1"/>
  <c r="AD2" i="20"/>
  <c r="AE2" i="20"/>
  <c r="AF2" i="20"/>
  <c r="AG2" i="20"/>
  <c r="AG36" i="20" s="1"/>
  <c r="AH2" i="20"/>
  <c r="AH36" i="20" s="1"/>
  <c r="AI2" i="20"/>
  <c r="AI36" i="20" s="1"/>
  <c r="AJ2" i="20"/>
  <c r="AJ36" i="20" s="1"/>
  <c r="AK2" i="20"/>
  <c r="AK36" i="20" s="1"/>
  <c r="AL2" i="20"/>
  <c r="AM2" i="20"/>
  <c r="AN2" i="20"/>
  <c r="AO2" i="20"/>
  <c r="AO36" i="20" s="1"/>
  <c r="AP2" i="20"/>
  <c r="AP36" i="20" s="1"/>
  <c r="AQ2" i="20"/>
  <c r="AQ36" i="20" s="1"/>
  <c r="AR2" i="20"/>
  <c r="AR36" i="20" s="1"/>
  <c r="AS2" i="20"/>
  <c r="AS36" i="20" s="1"/>
  <c r="AT2" i="20"/>
  <c r="AU2" i="20"/>
  <c r="AV2" i="20"/>
  <c r="AW2" i="20"/>
  <c r="AW36" i="20" s="1"/>
  <c r="AX2" i="20"/>
  <c r="AX36" i="20" s="1"/>
  <c r="AY2" i="20"/>
  <c r="AY36" i="20" s="1"/>
  <c r="AZ2" i="20"/>
  <c r="AZ36" i="20" s="1"/>
  <c r="BA2" i="20"/>
  <c r="BA36" i="20" s="1"/>
  <c r="BB2" i="20"/>
  <c r="BC2" i="20"/>
  <c r="BD2" i="20"/>
  <c r="BE2" i="20"/>
  <c r="BE36" i="20" s="1"/>
  <c r="BF2" i="20"/>
  <c r="BF36" i="20" s="1"/>
  <c r="BG2" i="20"/>
  <c r="BG36" i="20" s="1"/>
  <c r="BH2" i="20"/>
  <c r="BH36" i="20" s="1"/>
  <c r="BI2" i="20"/>
  <c r="BI36" i="20" s="1"/>
  <c r="BJ2" i="20"/>
  <c r="BK2" i="20"/>
  <c r="BL2" i="20"/>
  <c r="BM2" i="20"/>
  <c r="BM36" i="20" s="1"/>
  <c r="BN2" i="20"/>
  <c r="BN36" i="20" s="1"/>
  <c r="BO2" i="20"/>
  <c r="BO36" i="20" s="1"/>
  <c r="BP2" i="20"/>
  <c r="BP36" i="20" s="1"/>
  <c r="BQ2" i="20"/>
  <c r="BQ36" i="20" s="1"/>
  <c r="BR2" i="20"/>
  <c r="BS2" i="20"/>
  <c r="BT2" i="20"/>
  <c r="BU2" i="20"/>
  <c r="BU36" i="20" s="1"/>
  <c r="BV2" i="20"/>
  <c r="BV36" i="20" s="1"/>
  <c r="BW2" i="20"/>
  <c r="BW36" i="20" s="1"/>
  <c r="BX2" i="20"/>
  <c r="BX36" i="20" s="1"/>
  <c r="BY2" i="20"/>
  <c r="BY36" i="20" s="1"/>
  <c r="BZ2" i="20"/>
  <c r="CA2" i="20"/>
  <c r="CB2" i="20"/>
  <c r="CC2" i="20"/>
  <c r="CC36" i="20" s="1"/>
  <c r="CD2" i="20"/>
  <c r="CD36" i="20" s="1"/>
  <c r="CE2" i="20"/>
  <c r="CE36" i="20" s="1"/>
  <c r="CF2" i="20"/>
  <c r="CF36" i="20" s="1"/>
  <c r="CG2" i="20"/>
  <c r="CG36" i="20" s="1"/>
  <c r="CH2" i="20"/>
  <c r="CI2" i="20"/>
  <c r="CJ2" i="20"/>
  <c r="CK2" i="20"/>
  <c r="CK36" i="20" s="1"/>
  <c r="CL2" i="20"/>
  <c r="CL36" i="20" s="1"/>
  <c r="CM2" i="20"/>
  <c r="CM36" i="20" s="1"/>
  <c r="CN2" i="20"/>
  <c r="CN36" i="20" s="1"/>
  <c r="CO2" i="20"/>
  <c r="CO36" i="20" s="1"/>
  <c r="CP2" i="20"/>
  <c r="CQ2" i="20"/>
  <c r="CR2" i="20"/>
  <c r="CS2" i="20"/>
  <c r="CS36" i="20" s="1"/>
  <c r="CT2" i="20"/>
  <c r="CT36" i="20" s="1"/>
  <c r="CU2" i="20"/>
  <c r="CU36" i="20" s="1"/>
  <c r="CV2" i="20"/>
  <c r="CV36" i="20" s="1"/>
  <c r="CW2" i="20"/>
  <c r="CW36" i="20" s="1"/>
  <c r="B2" i="20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C37" i="13"/>
  <c r="P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A34" i="17"/>
  <c r="R33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A33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A32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A31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A30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A29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A28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A27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A26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A25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A24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A23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A22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A21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A20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A19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A18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A17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A16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A15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A14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A13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A12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A11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A10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A9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A8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A7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A6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A5" i="17"/>
  <c r="R4" i="17"/>
  <c r="Q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A4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A3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A2" i="17"/>
  <c r="T35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A34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A33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A32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A31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A30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A29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A28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A27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A26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A25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A24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A23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A22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A21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A20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A19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A18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A17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A16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A15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A14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A13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A12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A11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A10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A9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A8" i="13"/>
  <c r="R7" i="13"/>
  <c r="Q7" i="13"/>
  <c r="P7" i="13"/>
  <c r="O7" i="13"/>
  <c r="N7" i="13"/>
  <c r="M7" i="13"/>
  <c r="M35" i="13" s="1"/>
  <c r="L7" i="13"/>
  <c r="K7" i="13"/>
  <c r="J7" i="13"/>
  <c r="I7" i="13"/>
  <c r="H7" i="13"/>
  <c r="G7" i="13"/>
  <c r="F7" i="13"/>
  <c r="E7" i="13"/>
  <c r="E35" i="13" s="1"/>
  <c r="D7" i="13"/>
  <c r="C7" i="13"/>
  <c r="A7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A6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A5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A4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A3" i="13"/>
  <c r="R2" i="13"/>
  <c r="R35" i="13" s="1"/>
  <c r="Q2" i="13"/>
  <c r="P2" i="13"/>
  <c r="O2" i="13"/>
  <c r="N2" i="13"/>
  <c r="M2" i="13"/>
  <c r="L2" i="13"/>
  <c r="K2" i="13"/>
  <c r="J2" i="13"/>
  <c r="J35" i="13" s="1"/>
  <c r="I2" i="13"/>
  <c r="H2" i="13"/>
  <c r="G2" i="13"/>
  <c r="F2" i="13"/>
  <c r="E2" i="13"/>
  <c r="D2" i="13"/>
  <c r="C2" i="13"/>
  <c r="A2" i="13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D2" i="8"/>
  <c r="M15" i="1"/>
  <c r="M30" i="1"/>
  <c r="M31" i="1"/>
  <c r="M34" i="1"/>
  <c r="M55" i="1"/>
  <c r="M77" i="1"/>
  <c r="M86" i="1"/>
  <c r="M93" i="1"/>
  <c r="M95" i="1"/>
  <c r="M111" i="1"/>
  <c r="M119" i="1"/>
  <c r="M125" i="1"/>
  <c r="M141" i="1"/>
  <c r="M142" i="1"/>
  <c r="M143" i="1"/>
  <c r="M147" i="1"/>
  <c r="M151" i="1"/>
  <c r="M158" i="1"/>
  <c r="M166" i="1"/>
  <c r="M167" i="1"/>
  <c r="M175" i="1"/>
  <c r="M183" i="1"/>
  <c r="M189" i="1"/>
  <c r="M206" i="1"/>
  <c r="M213" i="1"/>
  <c r="M223" i="1"/>
  <c r="M229" i="1"/>
  <c r="M238" i="1"/>
  <c r="M239" i="1"/>
  <c r="M241" i="1"/>
  <c r="M247" i="1"/>
  <c r="M253" i="1"/>
  <c r="M257" i="1"/>
  <c r="M271" i="1"/>
  <c r="M277" i="1"/>
  <c r="M285" i="1"/>
  <c r="M286" i="1"/>
  <c r="M287" i="1"/>
  <c r="M295" i="1"/>
  <c r="M302" i="1"/>
  <c r="M305" i="1"/>
  <c r="M311" i="1"/>
  <c r="M333" i="1"/>
  <c r="M334" i="1"/>
  <c r="M335" i="1"/>
  <c r="M349" i="1"/>
  <c r="M350" i="1"/>
  <c r="M351" i="1"/>
  <c r="M357" i="1"/>
  <c r="M375" i="1"/>
  <c r="M381" i="1"/>
  <c r="M397" i="1"/>
  <c r="M398" i="1"/>
  <c r="M405" i="1"/>
  <c r="M421" i="1"/>
  <c r="M431" i="1"/>
  <c r="M433" i="1"/>
  <c r="M445" i="1"/>
  <c r="M478" i="1"/>
  <c r="M479" i="1"/>
  <c r="M481" i="1"/>
  <c r="M495" i="1"/>
  <c r="M503" i="1"/>
  <c r="M507" i="1"/>
  <c r="M527" i="1"/>
  <c r="M531" i="1"/>
  <c r="M543" i="1"/>
  <c r="M558" i="1"/>
  <c r="M559" i="1"/>
  <c r="M577" i="1"/>
  <c r="M579" i="1"/>
  <c r="M591" i="1"/>
  <c r="M605" i="1"/>
  <c r="M606" i="1"/>
  <c r="M607" i="1"/>
  <c r="M622" i="1"/>
  <c r="M634" i="1"/>
  <c r="M653" i="1"/>
  <c r="M654" i="1"/>
  <c r="M655" i="1"/>
  <c r="M670" i="1"/>
  <c r="M672" i="1"/>
  <c r="M673" i="1"/>
  <c r="M680" i="1"/>
  <c r="M687" i="1"/>
  <c r="M688" i="1"/>
  <c r="M694" i="1"/>
  <c r="M695" i="1"/>
  <c r="M696" i="1"/>
  <c r="M697" i="1"/>
  <c r="M709" i="1"/>
  <c r="M712" i="1"/>
  <c r="M717" i="1"/>
  <c r="M718" i="1"/>
  <c r="M720" i="1"/>
  <c r="M733" i="1"/>
  <c r="M734" i="1"/>
  <c r="M735" i="1"/>
  <c r="M736" i="1"/>
  <c r="M743" i="1"/>
  <c r="M744" i="1"/>
  <c r="M752" i="1"/>
  <c r="M753" i="1"/>
  <c r="M765" i="1"/>
  <c r="M766" i="1"/>
  <c r="M767" i="1"/>
  <c r="M768" i="1"/>
  <c r="M775" i="1"/>
  <c r="M776" i="1"/>
  <c r="M777" i="1"/>
  <c r="M783" i="1"/>
  <c r="M784" i="1"/>
  <c r="M798" i="1"/>
  <c r="M799" i="1"/>
  <c r="M800" i="1"/>
  <c r="M807" i="1"/>
  <c r="M808" i="1"/>
  <c r="M809" i="1"/>
  <c r="M814" i="1"/>
  <c r="M816" i="1"/>
  <c r="M829" i="1"/>
  <c r="M830" i="1"/>
  <c r="M831" i="1"/>
  <c r="M838" i="1"/>
  <c r="M839" i="1"/>
  <c r="M840" i="1"/>
  <c r="M846" i="1"/>
  <c r="M847" i="1"/>
  <c r="M848" i="1"/>
  <c r="M856" i="1"/>
  <c r="M862" i="1"/>
  <c r="M863" i="1"/>
  <c r="M869" i="1"/>
  <c r="M871" i="1"/>
  <c r="M872" i="1"/>
  <c r="M877" i="1"/>
  <c r="M878" i="1"/>
  <c r="M880" i="1"/>
  <c r="M887" i="1"/>
  <c r="M893" i="1"/>
  <c r="M902" i="1"/>
  <c r="M903" i="1"/>
  <c r="M904" i="1"/>
  <c r="M909" i="1"/>
  <c r="M910" i="1"/>
  <c r="M911" i="1"/>
  <c r="M912" i="1"/>
  <c r="M919" i="1"/>
  <c r="M920" i="1"/>
  <c r="M921" i="1"/>
  <c r="M933" i="1"/>
  <c r="M935" i="1"/>
  <c r="M936" i="1"/>
  <c r="M943" i="1"/>
  <c r="M944" i="1"/>
  <c r="M949" i="1"/>
  <c r="M951" i="1"/>
  <c r="M952" i="1"/>
  <c r="M953" i="1"/>
  <c r="M959" i="1"/>
  <c r="M960" i="1"/>
  <c r="M967" i="1"/>
  <c r="M968" i="1"/>
  <c r="M969" i="1"/>
  <c r="M976" i="1"/>
  <c r="M985" i="1"/>
  <c r="M989" i="1"/>
  <c r="M991" i="1"/>
  <c r="M999" i="1"/>
  <c r="M1000" i="1"/>
  <c r="M1005" i="1"/>
  <c r="M1007" i="1"/>
  <c r="M1008" i="1"/>
  <c r="M1015" i="1"/>
  <c r="M1016" i="1"/>
  <c r="M1021" i="1"/>
  <c r="M1022" i="1"/>
  <c r="M1023" i="1"/>
  <c r="M1024" i="1"/>
  <c r="M1030" i="1"/>
  <c r="M1031" i="1"/>
  <c r="M1032" i="1"/>
  <c r="M1037" i="1"/>
  <c r="M1039" i="1"/>
  <c r="M1040" i="1"/>
  <c r="M1045" i="1"/>
  <c r="M1046" i="1"/>
  <c r="M1047" i="1"/>
  <c r="M1048" i="1"/>
  <c r="M1055" i="1"/>
  <c r="M1056" i="1"/>
  <c r="M1057" i="1"/>
  <c r="M1061" i="1"/>
  <c r="M1062" i="1"/>
  <c r="M1063" i="1"/>
  <c r="M1064" i="1"/>
  <c r="M1069" i="1"/>
  <c r="M1070" i="1"/>
  <c r="M1071" i="1"/>
  <c r="M1072" i="1"/>
  <c r="M1073" i="1"/>
  <c r="M1079" i="1"/>
  <c r="M1080" i="1"/>
  <c r="M1085" i="1"/>
  <c r="M1086" i="1"/>
  <c r="M1087" i="1"/>
  <c r="M1088" i="1"/>
  <c r="M1094" i="1"/>
  <c r="M1095" i="1"/>
  <c r="M1096" i="1"/>
  <c r="M1101" i="1"/>
  <c r="M1103" i="1"/>
  <c r="M1104" i="1"/>
  <c r="M1109" i="1"/>
  <c r="M1110" i="1"/>
  <c r="M1111" i="1"/>
  <c r="M1112" i="1"/>
  <c r="M1119" i="1"/>
  <c r="M1120" i="1"/>
  <c r="M1121" i="1"/>
  <c r="M1125" i="1"/>
  <c r="M1126" i="1"/>
  <c r="M1127" i="1"/>
  <c r="M1128" i="1"/>
  <c r="M1133" i="1"/>
  <c r="M1134" i="1"/>
  <c r="M1135" i="1"/>
  <c r="M1136" i="1"/>
  <c r="M1137" i="1"/>
  <c r="M1143" i="1"/>
  <c r="M1144" i="1"/>
  <c r="M1149" i="1"/>
  <c r="M1150" i="1"/>
  <c r="M1151" i="1"/>
  <c r="M1152" i="1"/>
  <c r="M1158" i="1"/>
  <c r="M1159" i="1"/>
  <c r="M1160" i="1"/>
  <c r="M1165" i="1"/>
  <c r="M1167" i="1"/>
  <c r="M1168" i="1"/>
  <c r="M1173" i="1"/>
  <c r="M1174" i="1"/>
  <c r="M1175" i="1"/>
  <c r="M1176" i="1"/>
  <c r="M1183" i="1"/>
  <c r="M1184" i="1"/>
  <c r="M1185" i="1"/>
  <c r="M1189" i="1"/>
  <c r="M1190" i="1"/>
  <c r="M1191" i="1"/>
  <c r="M1192" i="1"/>
  <c r="M1197" i="1"/>
  <c r="M1198" i="1"/>
  <c r="M1199" i="1"/>
  <c r="M1200" i="1"/>
  <c r="M1201" i="1"/>
  <c r="M1207" i="1"/>
  <c r="M1208" i="1"/>
  <c r="M1213" i="1"/>
  <c r="M1214" i="1"/>
  <c r="M1215" i="1"/>
  <c r="M1216" i="1"/>
  <c r="M1222" i="1"/>
  <c r="M1223" i="1"/>
  <c r="M1224" i="1"/>
  <c r="M1229" i="1"/>
  <c r="M1231" i="1"/>
  <c r="M1232" i="1"/>
  <c r="M1237" i="1"/>
  <c r="M1238" i="1"/>
  <c r="M1239" i="1"/>
  <c r="M1240" i="1"/>
  <c r="M1247" i="1"/>
  <c r="M1248" i="1"/>
  <c r="M1249" i="1"/>
  <c r="M1253" i="1"/>
  <c r="M1254" i="1"/>
  <c r="M1255" i="1"/>
  <c r="M1256" i="1"/>
  <c r="M1261" i="1"/>
  <c r="M1262" i="1"/>
  <c r="M1263" i="1"/>
  <c r="M1264" i="1"/>
  <c r="M1270" i="1"/>
  <c r="M1271" i="1"/>
  <c r="M1272" i="1"/>
  <c r="M1274" i="1"/>
  <c r="M1279" i="1"/>
  <c r="M1280" i="1"/>
  <c r="M1285" i="1"/>
  <c r="M1286" i="1"/>
  <c r="M1287" i="1"/>
  <c r="M1288" i="1"/>
  <c r="M1293" i="1"/>
  <c r="M1294" i="1"/>
  <c r="M1295" i="1"/>
  <c r="M1296" i="1"/>
  <c r="M1302" i="1"/>
  <c r="M1303" i="1"/>
  <c r="M1304" i="1"/>
  <c r="M1306" i="1"/>
  <c r="M1311" i="1"/>
  <c r="M1312" i="1"/>
  <c r="M1317" i="1"/>
  <c r="M1318" i="1"/>
  <c r="M1319" i="1"/>
  <c r="M1320" i="1"/>
  <c r="M1325" i="1"/>
  <c r="M1326" i="1"/>
  <c r="M1327" i="1"/>
  <c r="M1328" i="1"/>
  <c r="M1334" i="1"/>
  <c r="M1335" i="1"/>
  <c r="M1336" i="1"/>
  <c r="M1338" i="1"/>
  <c r="M1343" i="1"/>
  <c r="M1344" i="1"/>
  <c r="M1349" i="1"/>
  <c r="M1350" i="1"/>
  <c r="M1351" i="1"/>
  <c r="M1352" i="1"/>
  <c r="M1357" i="1"/>
  <c r="M1358" i="1"/>
  <c r="M1359" i="1"/>
  <c r="M1360" i="1"/>
  <c r="M1366" i="1"/>
  <c r="M1367" i="1"/>
  <c r="M1368" i="1"/>
  <c r="M1370" i="1"/>
  <c r="M1375" i="1"/>
  <c r="M1376" i="1"/>
  <c r="M1381" i="1"/>
  <c r="M1382" i="1"/>
  <c r="M1383" i="1"/>
  <c r="M1384" i="1"/>
  <c r="M1389" i="1"/>
  <c r="M1390" i="1"/>
  <c r="M1391" i="1"/>
  <c r="M1392" i="1"/>
  <c r="M1398" i="1"/>
  <c r="M1399" i="1"/>
  <c r="M1400" i="1"/>
  <c r="M1402" i="1"/>
  <c r="M1407" i="1"/>
  <c r="M1408" i="1"/>
  <c r="M1413" i="1"/>
  <c r="M1414" i="1"/>
  <c r="M1415" i="1"/>
  <c r="M1416" i="1"/>
  <c r="M1421" i="1"/>
  <c r="M1422" i="1"/>
  <c r="M1423" i="1"/>
  <c r="M1424" i="1"/>
  <c r="M1430" i="1"/>
  <c r="M1431" i="1"/>
  <c r="M1432" i="1"/>
  <c r="M1433" i="1"/>
  <c r="M1434" i="1"/>
  <c r="M1439" i="1"/>
  <c r="M1440" i="1"/>
  <c r="M1445" i="1"/>
  <c r="M1446" i="1"/>
  <c r="M1447" i="1"/>
  <c r="M1448" i="1"/>
  <c r="M1453" i="1"/>
  <c r="M1454" i="1"/>
  <c r="M1455" i="1"/>
  <c r="M1456" i="1"/>
  <c r="M1462" i="1"/>
  <c r="M1463" i="1"/>
  <c r="M1464" i="1"/>
  <c r="M1465" i="1"/>
  <c r="M1466" i="1"/>
  <c r="M1471" i="1"/>
  <c r="M1472" i="1"/>
  <c r="M1477" i="1"/>
  <c r="M1478" i="1"/>
  <c r="M1479" i="1"/>
  <c r="M1480" i="1"/>
  <c r="M1485" i="1"/>
  <c r="M1486" i="1"/>
  <c r="M1487" i="1"/>
  <c r="M1488" i="1"/>
  <c r="M1494" i="1"/>
  <c r="M1495" i="1"/>
  <c r="M1496" i="1"/>
  <c r="M1497" i="1"/>
  <c r="M1498" i="1"/>
  <c r="M1503" i="1"/>
  <c r="M1504" i="1"/>
  <c r="M1509" i="1"/>
  <c r="M1510" i="1"/>
  <c r="M1511" i="1"/>
  <c r="M1512" i="1"/>
  <c r="M2" i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2" i="8"/>
  <c r="B3" i="1"/>
  <c r="M3" i="1" s="1"/>
  <c r="B4" i="1"/>
  <c r="M4" i="1" s="1"/>
  <c r="B5" i="1"/>
  <c r="M5" i="1" s="1"/>
  <c r="B6" i="1"/>
  <c r="M6" i="1" s="1"/>
  <c r="B7" i="1"/>
  <c r="M7" i="1" s="1"/>
  <c r="B8" i="1"/>
  <c r="M8" i="1" s="1"/>
  <c r="B9" i="1"/>
  <c r="M9" i="1" s="1"/>
  <c r="B10" i="1"/>
  <c r="M10" i="1" s="1"/>
  <c r="B11" i="1"/>
  <c r="M11" i="1" s="1"/>
  <c r="B12" i="1"/>
  <c r="M12" i="1" s="1"/>
  <c r="B13" i="1"/>
  <c r="M13" i="1" s="1"/>
  <c r="B14" i="1"/>
  <c r="M14" i="1" s="1"/>
  <c r="B15" i="1"/>
  <c r="B16" i="1"/>
  <c r="M16" i="1" s="1"/>
  <c r="B17" i="1"/>
  <c r="M17" i="1" s="1"/>
  <c r="B18" i="1"/>
  <c r="M18" i="1" s="1"/>
  <c r="B19" i="1"/>
  <c r="M19" i="1" s="1"/>
  <c r="B20" i="1"/>
  <c r="M20" i="1" s="1"/>
  <c r="B21" i="1"/>
  <c r="M21" i="1" s="1"/>
  <c r="B22" i="1"/>
  <c r="M22" i="1" s="1"/>
  <c r="B23" i="1"/>
  <c r="M23" i="1" s="1"/>
  <c r="B24" i="1"/>
  <c r="M24" i="1" s="1"/>
  <c r="B25" i="1"/>
  <c r="M25" i="1" s="1"/>
  <c r="B26" i="1"/>
  <c r="M26" i="1" s="1"/>
  <c r="B27" i="1"/>
  <c r="M27" i="1" s="1"/>
  <c r="B28" i="1"/>
  <c r="M28" i="1" s="1"/>
  <c r="B29" i="1"/>
  <c r="M29" i="1" s="1"/>
  <c r="B30" i="1"/>
  <c r="B31" i="1"/>
  <c r="B32" i="1"/>
  <c r="M32" i="1" s="1"/>
  <c r="B33" i="1"/>
  <c r="M33" i="1" s="1"/>
  <c r="B34" i="1"/>
  <c r="B35" i="1"/>
  <c r="M35" i="1" s="1"/>
  <c r="B36" i="1"/>
  <c r="M36" i="1" s="1"/>
  <c r="B37" i="1"/>
  <c r="M37" i="1" s="1"/>
  <c r="B38" i="1"/>
  <c r="M38" i="1" s="1"/>
  <c r="B39" i="1"/>
  <c r="M39" i="1" s="1"/>
  <c r="B40" i="1"/>
  <c r="M40" i="1" s="1"/>
  <c r="B41" i="1"/>
  <c r="M41" i="1" s="1"/>
  <c r="B42" i="1"/>
  <c r="M42" i="1" s="1"/>
  <c r="B43" i="1"/>
  <c r="M43" i="1" s="1"/>
  <c r="B44" i="1"/>
  <c r="M44" i="1" s="1"/>
  <c r="B45" i="1"/>
  <c r="M45" i="1" s="1"/>
  <c r="B46" i="1"/>
  <c r="M46" i="1" s="1"/>
  <c r="B47" i="1"/>
  <c r="M47" i="1" s="1"/>
  <c r="B48" i="1"/>
  <c r="M48" i="1" s="1"/>
  <c r="B49" i="1"/>
  <c r="M49" i="1" s="1"/>
  <c r="B50" i="1"/>
  <c r="M50" i="1" s="1"/>
  <c r="B51" i="1"/>
  <c r="M51" i="1" s="1"/>
  <c r="B52" i="1"/>
  <c r="M52" i="1" s="1"/>
  <c r="B53" i="1"/>
  <c r="M53" i="1" s="1"/>
  <c r="B54" i="1"/>
  <c r="M54" i="1" s="1"/>
  <c r="B55" i="1"/>
  <c r="B56" i="1"/>
  <c r="M56" i="1" s="1"/>
  <c r="B57" i="1"/>
  <c r="M57" i="1" s="1"/>
  <c r="B58" i="1"/>
  <c r="M58" i="1" s="1"/>
  <c r="B59" i="1"/>
  <c r="M59" i="1" s="1"/>
  <c r="B60" i="1"/>
  <c r="M60" i="1" s="1"/>
  <c r="B61" i="1"/>
  <c r="M61" i="1" s="1"/>
  <c r="B62" i="1"/>
  <c r="M62" i="1" s="1"/>
  <c r="B63" i="1"/>
  <c r="M63" i="1" s="1"/>
  <c r="B64" i="1"/>
  <c r="M64" i="1" s="1"/>
  <c r="B65" i="1"/>
  <c r="M65" i="1" s="1"/>
  <c r="B66" i="1"/>
  <c r="M66" i="1" s="1"/>
  <c r="B67" i="1"/>
  <c r="M67" i="1" s="1"/>
  <c r="B68" i="1"/>
  <c r="M68" i="1" s="1"/>
  <c r="B69" i="1"/>
  <c r="M69" i="1" s="1"/>
  <c r="B70" i="1"/>
  <c r="M70" i="1" s="1"/>
  <c r="B71" i="1"/>
  <c r="M71" i="1" s="1"/>
  <c r="B72" i="1"/>
  <c r="M72" i="1" s="1"/>
  <c r="B73" i="1"/>
  <c r="M73" i="1" s="1"/>
  <c r="B74" i="1"/>
  <c r="M74" i="1" s="1"/>
  <c r="B75" i="1"/>
  <c r="M75" i="1" s="1"/>
  <c r="B76" i="1"/>
  <c r="M76" i="1" s="1"/>
  <c r="B77" i="1"/>
  <c r="B78" i="1"/>
  <c r="M78" i="1" s="1"/>
  <c r="B79" i="1"/>
  <c r="M79" i="1" s="1"/>
  <c r="B80" i="1"/>
  <c r="M80" i="1" s="1"/>
  <c r="B81" i="1"/>
  <c r="M81" i="1" s="1"/>
  <c r="B82" i="1"/>
  <c r="M82" i="1" s="1"/>
  <c r="B83" i="1"/>
  <c r="M83" i="1" s="1"/>
  <c r="B84" i="1"/>
  <c r="M84" i="1" s="1"/>
  <c r="B85" i="1"/>
  <c r="M85" i="1" s="1"/>
  <c r="B86" i="1"/>
  <c r="B87" i="1"/>
  <c r="M87" i="1" s="1"/>
  <c r="B88" i="1"/>
  <c r="M88" i="1" s="1"/>
  <c r="B89" i="1"/>
  <c r="M89" i="1" s="1"/>
  <c r="B90" i="1"/>
  <c r="M90" i="1" s="1"/>
  <c r="B91" i="1"/>
  <c r="M91" i="1" s="1"/>
  <c r="B92" i="1"/>
  <c r="M92" i="1" s="1"/>
  <c r="B93" i="1"/>
  <c r="B94" i="1"/>
  <c r="M94" i="1" s="1"/>
  <c r="B95" i="1"/>
  <c r="B96" i="1"/>
  <c r="M96" i="1" s="1"/>
  <c r="B97" i="1"/>
  <c r="M97" i="1" s="1"/>
  <c r="B98" i="1"/>
  <c r="M98" i="1" s="1"/>
  <c r="B99" i="1"/>
  <c r="M99" i="1" s="1"/>
  <c r="B100" i="1"/>
  <c r="M100" i="1" s="1"/>
  <c r="B101" i="1"/>
  <c r="M101" i="1" s="1"/>
  <c r="B102" i="1"/>
  <c r="M102" i="1" s="1"/>
  <c r="B103" i="1"/>
  <c r="M103" i="1" s="1"/>
  <c r="B104" i="1"/>
  <c r="M104" i="1" s="1"/>
  <c r="B105" i="1"/>
  <c r="M105" i="1" s="1"/>
  <c r="B106" i="1"/>
  <c r="M106" i="1" s="1"/>
  <c r="B107" i="1"/>
  <c r="M107" i="1" s="1"/>
  <c r="B108" i="1"/>
  <c r="M108" i="1" s="1"/>
  <c r="B109" i="1"/>
  <c r="M109" i="1" s="1"/>
  <c r="B110" i="1"/>
  <c r="M110" i="1" s="1"/>
  <c r="B111" i="1"/>
  <c r="B112" i="1"/>
  <c r="M112" i="1" s="1"/>
  <c r="B113" i="1"/>
  <c r="M113" i="1" s="1"/>
  <c r="B114" i="1"/>
  <c r="M114" i="1" s="1"/>
  <c r="B115" i="1"/>
  <c r="M115" i="1" s="1"/>
  <c r="B116" i="1"/>
  <c r="M116" i="1" s="1"/>
  <c r="B117" i="1"/>
  <c r="M117" i="1" s="1"/>
  <c r="B118" i="1"/>
  <c r="M118" i="1" s="1"/>
  <c r="B119" i="1"/>
  <c r="B120" i="1"/>
  <c r="M120" i="1" s="1"/>
  <c r="B121" i="1"/>
  <c r="M121" i="1" s="1"/>
  <c r="B122" i="1"/>
  <c r="M122" i="1" s="1"/>
  <c r="B123" i="1"/>
  <c r="M123" i="1" s="1"/>
  <c r="B124" i="1"/>
  <c r="M124" i="1" s="1"/>
  <c r="B125" i="1"/>
  <c r="B126" i="1"/>
  <c r="M126" i="1" s="1"/>
  <c r="B127" i="1"/>
  <c r="M127" i="1" s="1"/>
  <c r="B128" i="1"/>
  <c r="M128" i="1" s="1"/>
  <c r="B129" i="1"/>
  <c r="M129" i="1" s="1"/>
  <c r="B130" i="1"/>
  <c r="M130" i="1" s="1"/>
  <c r="B131" i="1"/>
  <c r="M131" i="1" s="1"/>
  <c r="B132" i="1"/>
  <c r="M132" i="1" s="1"/>
  <c r="B133" i="1"/>
  <c r="M133" i="1" s="1"/>
  <c r="B134" i="1"/>
  <c r="M134" i="1" s="1"/>
  <c r="B135" i="1"/>
  <c r="M135" i="1" s="1"/>
  <c r="B136" i="1"/>
  <c r="M136" i="1" s="1"/>
  <c r="B137" i="1"/>
  <c r="M137" i="1" s="1"/>
  <c r="B138" i="1"/>
  <c r="M138" i="1" s="1"/>
  <c r="B139" i="1"/>
  <c r="M139" i="1" s="1"/>
  <c r="B140" i="1"/>
  <c r="M140" i="1" s="1"/>
  <c r="B141" i="1"/>
  <c r="B142" i="1"/>
  <c r="B143" i="1"/>
  <c r="B144" i="1"/>
  <c r="M144" i="1" s="1"/>
  <c r="B145" i="1"/>
  <c r="M145" i="1" s="1"/>
  <c r="B146" i="1"/>
  <c r="M146" i="1" s="1"/>
  <c r="B147" i="1"/>
  <c r="B148" i="1"/>
  <c r="M148" i="1" s="1"/>
  <c r="B149" i="1"/>
  <c r="M149" i="1" s="1"/>
  <c r="B150" i="1"/>
  <c r="M150" i="1" s="1"/>
  <c r="B151" i="1"/>
  <c r="B152" i="1"/>
  <c r="M152" i="1" s="1"/>
  <c r="B153" i="1"/>
  <c r="M153" i="1" s="1"/>
  <c r="B154" i="1"/>
  <c r="M154" i="1" s="1"/>
  <c r="B155" i="1"/>
  <c r="M155" i="1" s="1"/>
  <c r="B156" i="1"/>
  <c r="M156" i="1" s="1"/>
  <c r="B157" i="1"/>
  <c r="M157" i="1" s="1"/>
  <c r="B158" i="1"/>
  <c r="B159" i="1"/>
  <c r="M159" i="1" s="1"/>
  <c r="B160" i="1"/>
  <c r="M160" i="1" s="1"/>
  <c r="B161" i="1"/>
  <c r="M161" i="1" s="1"/>
  <c r="B162" i="1"/>
  <c r="M162" i="1" s="1"/>
  <c r="B163" i="1"/>
  <c r="M163" i="1" s="1"/>
  <c r="B164" i="1"/>
  <c r="M164" i="1" s="1"/>
  <c r="B165" i="1"/>
  <c r="M165" i="1" s="1"/>
  <c r="B166" i="1"/>
  <c r="B167" i="1"/>
  <c r="B168" i="1"/>
  <c r="M168" i="1" s="1"/>
  <c r="B169" i="1"/>
  <c r="M169" i="1" s="1"/>
  <c r="B170" i="1"/>
  <c r="M170" i="1" s="1"/>
  <c r="B171" i="1"/>
  <c r="M171" i="1" s="1"/>
  <c r="B172" i="1"/>
  <c r="M172" i="1" s="1"/>
  <c r="B173" i="1"/>
  <c r="M173" i="1" s="1"/>
  <c r="B174" i="1"/>
  <c r="M174" i="1" s="1"/>
  <c r="B175" i="1"/>
  <c r="B176" i="1"/>
  <c r="M176" i="1" s="1"/>
  <c r="B177" i="1"/>
  <c r="M177" i="1" s="1"/>
  <c r="B178" i="1"/>
  <c r="M178" i="1" s="1"/>
  <c r="B179" i="1"/>
  <c r="M179" i="1" s="1"/>
  <c r="B180" i="1"/>
  <c r="M180" i="1" s="1"/>
  <c r="B181" i="1"/>
  <c r="M181" i="1" s="1"/>
  <c r="B182" i="1"/>
  <c r="M182" i="1" s="1"/>
  <c r="B183" i="1"/>
  <c r="B184" i="1"/>
  <c r="M184" i="1" s="1"/>
  <c r="B185" i="1"/>
  <c r="M185" i="1" s="1"/>
  <c r="B186" i="1"/>
  <c r="M186" i="1" s="1"/>
  <c r="B187" i="1"/>
  <c r="M187" i="1" s="1"/>
  <c r="B188" i="1"/>
  <c r="M188" i="1" s="1"/>
  <c r="B189" i="1"/>
  <c r="B190" i="1"/>
  <c r="M190" i="1" s="1"/>
  <c r="B191" i="1"/>
  <c r="M191" i="1" s="1"/>
  <c r="B192" i="1"/>
  <c r="M192" i="1" s="1"/>
  <c r="B193" i="1"/>
  <c r="M193" i="1" s="1"/>
  <c r="B194" i="1"/>
  <c r="M194" i="1" s="1"/>
  <c r="B195" i="1"/>
  <c r="M195" i="1" s="1"/>
  <c r="B196" i="1"/>
  <c r="M196" i="1" s="1"/>
  <c r="B197" i="1"/>
  <c r="M197" i="1" s="1"/>
  <c r="B198" i="1"/>
  <c r="M198" i="1" s="1"/>
  <c r="B199" i="1"/>
  <c r="M199" i="1" s="1"/>
  <c r="B200" i="1"/>
  <c r="M200" i="1" s="1"/>
  <c r="B201" i="1"/>
  <c r="M201" i="1" s="1"/>
  <c r="B202" i="1"/>
  <c r="M202" i="1" s="1"/>
  <c r="B203" i="1"/>
  <c r="M203" i="1" s="1"/>
  <c r="B204" i="1"/>
  <c r="M204" i="1" s="1"/>
  <c r="B205" i="1"/>
  <c r="M205" i="1" s="1"/>
  <c r="B206" i="1"/>
  <c r="B207" i="1"/>
  <c r="M207" i="1" s="1"/>
  <c r="B208" i="1"/>
  <c r="M208" i="1" s="1"/>
  <c r="B209" i="1"/>
  <c r="M209" i="1" s="1"/>
  <c r="B210" i="1"/>
  <c r="M210" i="1" s="1"/>
  <c r="B211" i="1"/>
  <c r="M211" i="1" s="1"/>
  <c r="B212" i="1"/>
  <c r="M212" i="1" s="1"/>
  <c r="B213" i="1"/>
  <c r="B214" i="1"/>
  <c r="M214" i="1" s="1"/>
  <c r="B215" i="1"/>
  <c r="M215" i="1" s="1"/>
  <c r="B216" i="1"/>
  <c r="M216" i="1" s="1"/>
  <c r="B217" i="1"/>
  <c r="M217" i="1" s="1"/>
  <c r="B218" i="1"/>
  <c r="M218" i="1" s="1"/>
  <c r="B219" i="1"/>
  <c r="M219" i="1" s="1"/>
  <c r="B220" i="1"/>
  <c r="M220" i="1" s="1"/>
  <c r="B221" i="1"/>
  <c r="M221" i="1" s="1"/>
  <c r="B222" i="1"/>
  <c r="M222" i="1" s="1"/>
  <c r="B223" i="1"/>
  <c r="B224" i="1"/>
  <c r="M224" i="1" s="1"/>
  <c r="B225" i="1"/>
  <c r="M225" i="1" s="1"/>
  <c r="B226" i="1"/>
  <c r="M226" i="1" s="1"/>
  <c r="B227" i="1"/>
  <c r="M227" i="1" s="1"/>
  <c r="B228" i="1"/>
  <c r="M228" i="1" s="1"/>
  <c r="B229" i="1"/>
  <c r="B230" i="1"/>
  <c r="M230" i="1" s="1"/>
  <c r="B231" i="1"/>
  <c r="M231" i="1" s="1"/>
  <c r="B232" i="1"/>
  <c r="M232" i="1" s="1"/>
  <c r="B233" i="1"/>
  <c r="M233" i="1" s="1"/>
  <c r="B234" i="1"/>
  <c r="M234" i="1" s="1"/>
  <c r="B235" i="1"/>
  <c r="M235" i="1" s="1"/>
  <c r="B236" i="1"/>
  <c r="M236" i="1" s="1"/>
  <c r="B237" i="1"/>
  <c r="M237" i="1" s="1"/>
  <c r="B238" i="1"/>
  <c r="B239" i="1"/>
  <c r="B240" i="1"/>
  <c r="M240" i="1" s="1"/>
  <c r="B241" i="1"/>
  <c r="B242" i="1"/>
  <c r="M242" i="1" s="1"/>
  <c r="B243" i="1"/>
  <c r="M243" i="1" s="1"/>
  <c r="B244" i="1"/>
  <c r="M244" i="1" s="1"/>
  <c r="B245" i="1"/>
  <c r="M245" i="1" s="1"/>
  <c r="B246" i="1"/>
  <c r="M246" i="1" s="1"/>
  <c r="B247" i="1"/>
  <c r="B248" i="1"/>
  <c r="M248" i="1" s="1"/>
  <c r="B249" i="1"/>
  <c r="M249" i="1" s="1"/>
  <c r="B250" i="1"/>
  <c r="M250" i="1" s="1"/>
  <c r="B251" i="1"/>
  <c r="M251" i="1" s="1"/>
  <c r="B252" i="1"/>
  <c r="M252" i="1" s="1"/>
  <c r="B253" i="1"/>
  <c r="B254" i="1"/>
  <c r="M254" i="1" s="1"/>
  <c r="B255" i="1"/>
  <c r="M255" i="1" s="1"/>
  <c r="B256" i="1"/>
  <c r="M256" i="1" s="1"/>
  <c r="B257" i="1"/>
  <c r="B258" i="1"/>
  <c r="M258" i="1" s="1"/>
  <c r="B259" i="1"/>
  <c r="M259" i="1" s="1"/>
  <c r="B260" i="1"/>
  <c r="M260" i="1" s="1"/>
  <c r="B261" i="1"/>
  <c r="M261" i="1" s="1"/>
  <c r="B262" i="1"/>
  <c r="M262" i="1" s="1"/>
  <c r="B263" i="1"/>
  <c r="M263" i="1" s="1"/>
  <c r="B264" i="1"/>
  <c r="M264" i="1" s="1"/>
  <c r="B265" i="1"/>
  <c r="M265" i="1" s="1"/>
  <c r="B266" i="1"/>
  <c r="M266" i="1" s="1"/>
  <c r="B267" i="1"/>
  <c r="M267" i="1" s="1"/>
  <c r="B268" i="1"/>
  <c r="M268" i="1" s="1"/>
  <c r="B269" i="1"/>
  <c r="M269" i="1" s="1"/>
  <c r="B270" i="1"/>
  <c r="M270" i="1" s="1"/>
  <c r="B271" i="1"/>
  <c r="B272" i="1"/>
  <c r="M272" i="1" s="1"/>
  <c r="B273" i="1"/>
  <c r="M273" i="1" s="1"/>
  <c r="B274" i="1"/>
  <c r="M274" i="1" s="1"/>
  <c r="B275" i="1"/>
  <c r="M275" i="1" s="1"/>
  <c r="B276" i="1"/>
  <c r="M276" i="1" s="1"/>
  <c r="B277" i="1"/>
  <c r="B278" i="1"/>
  <c r="M278" i="1" s="1"/>
  <c r="B279" i="1"/>
  <c r="M279" i="1" s="1"/>
  <c r="B280" i="1"/>
  <c r="M280" i="1" s="1"/>
  <c r="B281" i="1"/>
  <c r="M281" i="1" s="1"/>
  <c r="B282" i="1"/>
  <c r="M282" i="1" s="1"/>
  <c r="B283" i="1"/>
  <c r="M283" i="1" s="1"/>
  <c r="B284" i="1"/>
  <c r="M284" i="1" s="1"/>
  <c r="B285" i="1"/>
  <c r="B286" i="1"/>
  <c r="B287" i="1"/>
  <c r="B288" i="1"/>
  <c r="M288" i="1" s="1"/>
  <c r="B289" i="1"/>
  <c r="M289" i="1" s="1"/>
  <c r="B290" i="1"/>
  <c r="M290" i="1" s="1"/>
  <c r="B291" i="1"/>
  <c r="M291" i="1" s="1"/>
  <c r="B292" i="1"/>
  <c r="M292" i="1" s="1"/>
  <c r="B293" i="1"/>
  <c r="M293" i="1" s="1"/>
  <c r="B294" i="1"/>
  <c r="M294" i="1" s="1"/>
  <c r="B295" i="1"/>
  <c r="B296" i="1"/>
  <c r="M296" i="1" s="1"/>
  <c r="B297" i="1"/>
  <c r="M297" i="1" s="1"/>
  <c r="B298" i="1"/>
  <c r="M298" i="1" s="1"/>
  <c r="B299" i="1"/>
  <c r="M299" i="1" s="1"/>
  <c r="B300" i="1"/>
  <c r="M300" i="1" s="1"/>
  <c r="B301" i="1"/>
  <c r="M301" i="1" s="1"/>
  <c r="B302" i="1"/>
  <c r="B303" i="1"/>
  <c r="M303" i="1" s="1"/>
  <c r="B304" i="1"/>
  <c r="M304" i="1" s="1"/>
  <c r="B305" i="1"/>
  <c r="B306" i="1"/>
  <c r="M306" i="1" s="1"/>
  <c r="B307" i="1"/>
  <c r="M307" i="1" s="1"/>
  <c r="B308" i="1"/>
  <c r="M308" i="1" s="1"/>
  <c r="B309" i="1"/>
  <c r="M309" i="1" s="1"/>
  <c r="B310" i="1"/>
  <c r="M310" i="1" s="1"/>
  <c r="B311" i="1"/>
  <c r="B312" i="1"/>
  <c r="M312" i="1" s="1"/>
  <c r="B313" i="1"/>
  <c r="M313" i="1" s="1"/>
  <c r="B314" i="1"/>
  <c r="M314" i="1" s="1"/>
  <c r="B315" i="1"/>
  <c r="M315" i="1" s="1"/>
  <c r="B316" i="1"/>
  <c r="M316" i="1" s="1"/>
  <c r="B317" i="1"/>
  <c r="M317" i="1" s="1"/>
  <c r="B318" i="1"/>
  <c r="M318" i="1" s="1"/>
  <c r="B319" i="1"/>
  <c r="M319" i="1" s="1"/>
  <c r="B320" i="1"/>
  <c r="M320" i="1" s="1"/>
  <c r="B321" i="1"/>
  <c r="M321" i="1" s="1"/>
  <c r="B322" i="1"/>
  <c r="M322" i="1" s="1"/>
  <c r="B323" i="1"/>
  <c r="M323" i="1" s="1"/>
  <c r="B324" i="1"/>
  <c r="M324" i="1" s="1"/>
  <c r="B325" i="1"/>
  <c r="M325" i="1" s="1"/>
  <c r="B326" i="1"/>
  <c r="M326" i="1" s="1"/>
  <c r="B327" i="1"/>
  <c r="M327" i="1" s="1"/>
  <c r="B328" i="1"/>
  <c r="M328" i="1" s="1"/>
  <c r="B329" i="1"/>
  <c r="M329" i="1" s="1"/>
  <c r="B330" i="1"/>
  <c r="M330" i="1" s="1"/>
  <c r="B331" i="1"/>
  <c r="M331" i="1" s="1"/>
  <c r="B332" i="1"/>
  <c r="M332" i="1" s="1"/>
  <c r="B333" i="1"/>
  <c r="B334" i="1"/>
  <c r="B335" i="1"/>
  <c r="B336" i="1"/>
  <c r="M336" i="1" s="1"/>
  <c r="B337" i="1"/>
  <c r="M337" i="1" s="1"/>
  <c r="B338" i="1"/>
  <c r="M338" i="1" s="1"/>
  <c r="B339" i="1"/>
  <c r="M339" i="1" s="1"/>
  <c r="B340" i="1"/>
  <c r="M340" i="1" s="1"/>
  <c r="B341" i="1"/>
  <c r="M341" i="1" s="1"/>
  <c r="B342" i="1"/>
  <c r="M342" i="1" s="1"/>
  <c r="B343" i="1"/>
  <c r="M343" i="1" s="1"/>
  <c r="B344" i="1"/>
  <c r="M344" i="1" s="1"/>
  <c r="B345" i="1"/>
  <c r="M345" i="1" s="1"/>
  <c r="B346" i="1"/>
  <c r="M346" i="1" s="1"/>
  <c r="B347" i="1"/>
  <c r="M347" i="1" s="1"/>
  <c r="B348" i="1"/>
  <c r="M348" i="1" s="1"/>
  <c r="B349" i="1"/>
  <c r="B350" i="1"/>
  <c r="B351" i="1"/>
  <c r="B352" i="1"/>
  <c r="M352" i="1" s="1"/>
  <c r="B353" i="1"/>
  <c r="M353" i="1" s="1"/>
  <c r="B354" i="1"/>
  <c r="M354" i="1" s="1"/>
  <c r="B355" i="1"/>
  <c r="M355" i="1" s="1"/>
  <c r="B356" i="1"/>
  <c r="M356" i="1" s="1"/>
  <c r="B357" i="1"/>
  <c r="B358" i="1"/>
  <c r="M358" i="1" s="1"/>
  <c r="B359" i="1"/>
  <c r="M359" i="1" s="1"/>
  <c r="B360" i="1"/>
  <c r="M360" i="1" s="1"/>
  <c r="B361" i="1"/>
  <c r="M361" i="1" s="1"/>
  <c r="B362" i="1"/>
  <c r="M362" i="1" s="1"/>
  <c r="B363" i="1"/>
  <c r="M363" i="1" s="1"/>
  <c r="B364" i="1"/>
  <c r="M364" i="1" s="1"/>
  <c r="B365" i="1"/>
  <c r="M365" i="1" s="1"/>
  <c r="B366" i="1"/>
  <c r="M366" i="1" s="1"/>
  <c r="B367" i="1"/>
  <c r="M367" i="1" s="1"/>
  <c r="B368" i="1"/>
  <c r="M368" i="1" s="1"/>
  <c r="B369" i="1"/>
  <c r="M369" i="1" s="1"/>
  <c r="B370" i="1"/>
  <c r="M370" i="1" s="1"/>
  <c r="B371" i="1"/>
  <c r="M371" i="1" s="1"/>
  <c r="B372" i="1"/>
  <c r="M372" i="1" s="1"/>
  <c r="B373" i="1"/>
  <c r="M373" i="1" s="1"/>
  <c r="B374" i="1"/>
  <c r="M374" i="1" s="1"/>
  <c r="B375" i="1"/>
  <c r="B376" i="1"/>
  <c r="M376" i="1" s="1"/>
  <c r="B377" i="1"/>
  <c r="M377" i="1" s="1"/>
  <c r="B378" i="1"/>
  <c r="M378" i="1" s="1"/>
  <c r="B379" i="1"/>
  <c r="M379" i="1" s="1"/>
  <c r="B380" i="1"/>
  <c r="M380" i="1" s="1"/>
  <c r="B381" i="1"/>
  <c r="B382" i="1"/>
  <c r="M382" i="1" s="1"/>
  <c r="B383" i="1"/>
  <c r="M383" i="1" s="1"/>
  <c r="B384" i="1"/>
  <c r="M384" i="1" s="1"/>
  <c r="B385" i="1"/>
  <c r="M385" i="1" s="1"/>
  <c r="B386" i="1"/>
  <c r="M386" i="1" s="1"/>
  <c r="B387" i="1"/>
  <c r="M387" i="1" s="1"/>
  <c r="B388" i="1"/>
  <c r="M388" i="1" s="1"/>
  <c r="B389" i="1"/>
  <c r="M389" i="1" s="1"/>
  <c r="B390" i="1"/>
  <c r="M390" i="1" s="1"/>
  <c r="B391" i="1"/>
  <c r="M391" i="1" s="1"/>
  <c r="B392" i="1"/>
  <c r="M392" i="1" s="1"/>
  <c r="B393" i="1"/>
  <c r="M393" i="1" s="1"/>
  <c r="B394" i="1"/>
  <c r="M394" i="1" s="1"/>
  <c r="B395" i="1"/>
  <c r="M395" i="1" s="1"/>
  <c r="B396" i="1"/>
  <c r="M396" i="1" s="1"/>
  <c r="B397" i="1"/>
  <c r="B398" i="1"/>
  <c r="B399" i="1"/>
  <c r="M399" i="1" s="1"/>
  <c r="B400" i="1"/>
  <c r="M400" i="1" s="1"/>
  <c r="B401" i="1"/>
  <c r="M401" i="1" s="1"/>
  <c r="B402" i="1"/>
  <c r="M402" i="1" s="1"/>
  <c r="B403" i="1"/>
  <c r="M403" i="1" s="1"/>
  <c r="B404" i="1"/>
  <c r="M404" i="1" s="1"/>
  <c r="B405" i="1"/>
  <c r="B406" i="1"/>
  <c r="M406" i="1" s="1"/>
  <c r="B407" i="1"/>
  <c r="M407" i="1" s="1"/>
  <c r="B408" i="1"/>
  <c r="M408" i="1" s="1"/>
  <c r="B409" i="1"/>
  <c r="M409" i="1" s="1"/>
  <c r="B410" i="1"/>
  <c r="M410" i="1" s="1"/>
  <c r="B411" i="1"/>
  <c r="M411" i="1" s="1"/>
  <c r="B412" i="1"/>
  <c r="M412" i="1" s="1"/>
  <c r="B413" i="1"/>
  <c r="M413" i="1" s="1"/>
  <c r="B414" i="1"/>
  <c r="M414" i="1" s="1"/>
  <c r="B415" i="1"/>
  <c r="M415" i="1" s="1"/>
  <c r="B416" i="1"/>
  <c r="M416" i="1" s="1"/>
  <c r="B417" i="1"/>
  <c r="M417" i="1" s="1"/>
  <c r="B418" i="1"/>
  <c r="M418" i="1" s="1"/>
  <c r="B419" i="1"/>
  <c r="M419" i="1" s="1"/>
  <c r="B420" i="1"/>
  <c r="M420" i="1" s="1"/>
  <c r="B421" i="1"/>
  <c r="B422" i="1"/>
  <c r="M422" i="1" s="1"/>
  <c r="B423" i="1"/>
  <c r="M423" i="1" s="1"/>
  <c r="B424" i="1"/>
  <c r="M424" i="1" s="1"/>
  <c r="B425" i="1"/>
  <c r="M425" i="1" s="1"/>
  <c r="B426" i="1"/>
  <c r="M426" i="1" s="1"/>
  <c r="B427" i="1"/>
  <c r="M427" i="1" s="1"/>
  <c r="B428" i="1"/>
  <c r="M428" i="1" s="1"/>
  <c r="B429" i="1"/>
  <c r="M429" i="1" s="1"/>
  <c r="B430" i="1"/>
  <c r="M430" i="1" s="1"/>
  <c r="B431" i="1"/>
  <c r="B432" i="1"/>
  <c r="M432" i="1" s="1"/>
  <c r="B433" i="1"/>
  <c r="B434" i="1"/>
  <c r="M434" i="1" s="1"/>
  <c r="B435" i="1"/>
  <c r="M435" i="1" s="1"/>
  <c r="B436" i="1"/>
  <c r="M436" i="1" s="1"/>
  <c r="B437" i="1"/>
  <c r="M437" i="1" s="1"/>
  <c r="B438" i="1"/>
  <c r="M438" i="1" s="1"/>
  <c r="B439" i="1"/>
  <c r="M439" i="1" s="1"/>
  <c r="B440" i="1"/>
  <c r="M440" i="1" s="1"/>
  <c r="B441" i="1"/>
  <c r="M441" i="1" s="1"/>
  <c r="B442" i="1"/>
  <c r="M442" i="1" s="1"/>
  <c r="B443" i="1"/>
  <c r="M443" i="1" s="1"/>
  <c r="B444" i="1"/>
  <c r="M444" i="1" s="1"/>
  <c r="B445" i="1"/>
  <c r="B446" i="1"/>
  <c r="M446" i="1" s="1"/>
  <c r="B447" i="1"/>
  <c r="M447" i="1" s="1"/>
  <c r="B448" i="1"/>
  <c r="M448" i="1" s="1"/>
  <c r="B449" i="1"/>
  <c r="M449" i="1" s="1"/>
  <c r="B450" i="1"/>
  <c r="M450" i="1" s="1"/>
  <c r="B451" i="1"/>
  <c r="M451" i="1" s="1"/>
  <c r="B452" i="1"/>
  <c r="M452" i="1" s="1"/>
  <c r="B453" i="1"/>
  <c r="M453" i="1" s="1"/>
  <c r="B454" i="1"/>
  <c r="M454" i="1" s="1"/>
  <c r="B455" i="1"/>
  <c r="M455" i="1" s="1"/>
  <c r="B456" i="1"/>
  <c r="M456" i="1" s="1"/>
  <c r="B457" i="1"/>
  <c r="M457" i="1" s="1"/>
  <c r="B458" i="1"/>
  <c r="M458" i="1" s="1"/>
  <c r="B459" i="1"/>
  <c r="M459" i="1" s="1"/>
  <c r="B460" i="1"/>
  <c r="M460" i="1" s="1"/>
  <c r="B461" i="1"/>
  <c r="M461" i="1" s="1"/>
  <c r="B462" i="1"/>
  <c r="M462" i="1" s="1"/>
  <c r="B463" i="1"/>
  <c r="M463" i="1" s="1"/>
  <c r="B464" i="1"/>
  <c r="M464" i="1" s="1"/>
  <c r="B465" i="1"/>
  <c r="M465" i="1" s="1"/>
  <c r="B466" i="1"/>
  <c r="M466" i="1" s="1"/>
  <c r="B467" i="1"/>
  <c r="M467" i="1" s="1"/>
  <c r="B468" i="1"/>
  <c r="M468" i="1" s="1"/>
  <c r="B469" i="1"/>
  <c r="M469" i="1" s="1"/>
  <c r="B470" i="1"/>
  <c r="M470" i="1" s="1"/>
  <c r="B471" i="1"/>
  <c r="M471" i="1" s="1"/>
  <c r="B472" i="1"/>
  <c r="M472" i="1" s="1"/>
  <c r="B473" i="1"/>
  <c r="M473" i="1" s="1"/>
  <c r="B474" i="1"/>
  <c r="M474" i="1" s="1"/>
  <c r="B475" i="1"/>
  <c r="M475" i="1" s="1"/>
  <c r="B476" i="1"/>
  <c r="M476" i="1" s="1"/>
  <c r="B477" i="1"/>
  <c r="M477" i="1" s="1"/>
  <c r="B478" i="1"/>
  <c r="B479" i="1"/>
  <c r="B480" i="1"/>
  <c r="M480" i="1" s="1"/>
  <c r="B481" i="1"/>
  <c r="B482" i="1"/>
  <c r="M482" i="1" s="1"/>
  <c r="B483" i="1"/>
  <c r="M483" i="1" s="1"/>
  <c r="B484" i="1"/>
  <c r="M484" i="1" s="1"/>
  <c r="B485" i="1"/>
  <c r="M485" i="1" s="1"/>
  <c r="B486" i="1"/>
  <c r="M486" i="1" s="1"/>
  <c r="B487" i="1"/>
  <c r="M487" i="1" s="1"/>
  <c r="B488" i="1"/>
  <c r="M488" i="1" s="1"/>
  <c r="B489" i="1"/>
  <c r="M489" i="1" s="1"/>
  <c r="B490" i="1"/>
  <c r="M490" i="1" s="1"/>
  <c r="B491" i="1"/>
  <c r="M491" i="1" s="1"/>
  <c r="B492" i="1"/>
  <c r="M492" i="1" s="1"/>
  <c r="B493" i="1"/>
  <c r="M493" i="1" s="1"/>
  <c r="B494" i="1"/>
  <c r="M494" i="1" s="1"/>
  <c r="B495" i="1"/>
  <c r="B496" i="1"/>
  <c r="M496" i="1" s="1"/>
  <c r="B497" i="1"/>
  <c r="M497" i="1" s="1"/>
  <c r="B498" i="1"/>
  <c r="M498" i="1" s="1"/>
  <c r="B499" i="1"/>
  <c r="M499" i="1" s="1"/>
  <c r="B500" i="1"/>
  <c r="M500" i="1" s="1"/>
  <c r="B501" i="1"/>
  <c r="M501" i="1" s="1"/>
  <c r="B502" i="1"/>
  <c r="M502" i="1" s="1"/>
  <c r="B503" i="1"/>
  <c r="B504" i="1"/>
  <c r="M504" i="1" s="1"/>
  <c r="B505" i="1"/>
  <c r="M505" i="1" s="1"/>
  <c r="B506" i="1"/>
  <c r="M506" i="1" s="1"/>
  <c r="B507" i="1"/>
  <c r="B508" i="1"/>
  <c r="M508" i="1" s="1"/>
  <c r="B509" i="1"/>
  <c r="M509" i="1" s="1"/>
  <c r="B510" i="1"/>
  <c r="M510" i="1" s="1"/>
  <c r="B511" i="1"/>
  <c r="M511" i="1" s="1"/>
  <c r="B512" i="1"/>
  <c r="M512" i="1" s="1"/>
  <c r="B513" i="1"/>
  <c r="M513" i="1" s="1"/>
  <c r="B514" i="1"/>
  <c r="M514" i="1" s="1"/>
  <c r="B515" i="1"/>
  <c r="M515" i="1" s="1"/>
  <c r="B516" i="1"/>
  <c r="M516" i="1" s="1"/>
  <c r="B517" i="1"/>
  <c r="M517" i="1" s="1"/>
  <c r="B518" i="1"/>
  <c r="M518" i="1" s="1"/>
  <c r="B519" i="1"/>
  <c r="M519" i="1" s="1"/>
  <c r="B520" i="1"/>
  <c r="M520" i="1" s="1"/>
  <c r="B521" i="1"/>
  <c r="M521" i="1" s="1"/>
  <c r="B522" i="1"/>
  <c r="M522" i="1" s="1"/>
  <c r="B523" i="1"/>
  <c r="M523" i="1" s="1"/>
  <c r="B524" i="1"/>
  <c r="M524" i="1" s="1"/>
  <c r="B525" i="1"/>
  <c r="M525" i="1" s="1"/>
  <c r="B526" i="1"/>
  <c r="M526" i="1" s="1"/>
  <c r="B527" i="1"/>
  <c r="B528" i="1"/>
  <c r="M528" i="1" s="1"/>
  <c r="B529" i="1"/>
  <c r="M529" i="1" s="1"/>
  <c r="B530" i="1"/>
  <c r="M530" i="1" s="1"/>
  <c r="B531" i="1"/>
  <c r="B532" i="1"/>
  <c r="M532" i="1" s="1"/>
  <c r="B533" i="1"/>
  <c r="M533" i="1" s="1"/>
  <c r="B534" i="1"/>
  <c r="M534" i="1" s="1"/>
  <c r="B535" i="1"/>
  <c r="M535" i="1" s="1"/>
  <c r="B536" i="1"/>
  <c r="M536" i="1" s="1"/>
  <c r="B537" i="1"/>
  <c r="M537" i="1" s="1"/>
  <c r="B538" i="1"/>
  <c r="M538" i="1" s="1"/>
  <c r="B539" i="1"/>
  <c r="M539" i="1" s="1"/>
  <c r="B540" i="1"/>
  <c r="M540" i="1" s="1"/>
  <c r="B541" i="1"/>
  <c r="M541" i="1" s="1"/>
  <c r="B542" i="1"/>
  <c r="M542" i="1" s="1"/>
  <c r="B543" i="1"/>
  <c r="B544" i="1"/>
  <c r="M544" i="1" s="1"/>
  <c r="B545" i="1"/>
  <c r="M545" i="1" s="1"/>
  <c r="B546" i="1"/>
  <c r="M546" i="1" s="1"/>
  <c r="B547" i="1"/>
  <c r="M547" i="1" s="1"/>
  <c r="B548" i="1"/>
  <c r="M548" i="1" s="1"/>
  <c r="B549" i="1"/>
  <c r="M549" i="1" s="1"/>
  <c r="B550" i="1"/>
  <c r="M550" i="1" s="1"/>
  <c r="B551" i="1"/>
  <c r="M551" i="1" s="1"/>
  <c r="B552" i="1"/>
  <c r="M552" i="1" s="1"/>
  <c r="B553" i="1"/>
  <c r="M553" i="1" s="1"/>
  <c r="B554" i="1"/>
  <c r="M554" i="1" s="1"/>
  <c r="B555" i="1"/>
  <c r="M555" i="1" s="1"/>
  <c r="B556" i="1"/>
  <c r="M556" i="1" s="1"/>
  <c r="B557" i="1"/>
  <c r="M557" i="1" s="1"/>
  <c r="B558" i="1"/>
  <c r="B559" i="1"/>
  <c r="B560" i="1"/>
  <c r="M560" i="1" s="1"/>
  <c r="B561" i="1"/>
  <c r="M561" i="1" s="1"/>
  <c r="B562" i="1"/>
  <c r="M562" i="1" s="1"/>
  <c r="B563" i="1"/>
  <c r="M563" i="1" s="1"/>
  <c r="B564" i="1"/>
  <c r="M564" i="1" s="1"/>
  <c r="B565" i="1"/>
  <c r="M565" i="1" s="1"/>
  <c r="B566" i="1"/>
  <c r="M566" i="1" s="1"/>
  <c r="B567" i="1"/>
  <c r="M567" i="1" s="1"/>
  <c r="B568" i="1"/>
  <c r="M568" i="1" s="1"/>
  <c r="B569" i="1"/>
  <c r="M569" i="1" s="1"/>
  <c r="B570" i="1"/>
  <c r="M570" i="1" s="1"/>
  <c r="B571" i="1"/>
  <c r="M571" i="1" s="1"/>
  <c r="B572" i="1"/>
  <c r="M572" i="1" s="1"/>
  <c r="B573" i="1"/>
  <c r="M573" i="1" s="1"/>
  <c r="B574" i="1"/>
  <c r="M574" i="1" s="1"/>
  <c r="B575" i="1"/>
  <c r="M575" i="1" s="1"/>
  <c r="B576" i="1"/>
  <c r="M576" i="1" s="1"/>
  <c r="B577" i="1"/>
  <c r="B578" i="1"/>
  <c r="M578" i="1" s="1"/>
  <c r="B579" i="1"/>
  <c r="B580" i="1"/>
  <c r="M580" i="1" s="1"/>
  <c r="B581" i="1"/>
  <c r="M581" i="1" s="1"/>
  <c r="B582" i="1"/>
  <c r="M582" i="1" s="1"/>
  <c r="B583" i="1"/>
  <c r="M583" i="1" s="1"/>
  <c r="B584" i="1"/>
  <c r="M584" i="1" s="1"/>
  <c r="B585" i="1"/>
  <c r="M585" i="1" s="1"/>
  <c r="B586" i="1"/>
  <c r="M586" i="1" s="1"/>
  <c r="B587" i="1"/>
  <c r="M587" i="1" s="1"/>
  <c r="B588" i="1"/>
  <c r="M588" i="1" s="1"/>
  <c r="B589" i="1"/>
  <c r="M589" i="1" s="1"/>
  <c r="B590" i="1"/>
  <c r="M590" i="1" s="1"/>
  <c r="B591" i="1"/>
  <c r="B592" i="1"/>
  <c r="M592" i="1" s="1"/>
  <c r="B593" i="1"/>
  <c r="M593" i="1" s="1"/>
  <c r="B594" i="1"/>
  <c r="M594" i="1" s="1"/>
  <c r="B595" i="1"/>
  <c r="M595" i="1" s="1"/>
  <c r="B596" i="1"/>
  <c r="M596" i="1" s="1"/>
  <c r="B597" i="1"/>
  <c r="M597" i="1" s="1"/>
  <c r="B598" i="1"/>
  <c r="M598" i="1" s="1"/>
  <c r="B599" i="1"/>
  <c r="M599" i="1" s="1"/>
  <c r="B600" i="1"/>
  <c r="M600" i="1" s="1"/>
  <c r="B601" i="1"/>
  <c r="M601" i="1" s="1"/>
  <c r="B602" i="1"/>
  <c r="M602" i="1" s="1"/>
  <c r="B603" i="1"/>
  <c r="M603" i="1" s="1"/>
  <c r="B604" i="1"/>
  <c r="M604" i="1" s="1"/>
  <c r="B605" i="1"/>
  <c r="B606" i="1"/>
  <c r="B607" i="1"/>
  <c r="B608" i="1"/>
  <c r="M608" i="1" s="1"/>
  <c r="B609" i="1"/>
  <c r="M609" i="1" s="1"/>
  <c r="B610" i="1"/>
  <c r="M610" i="1" s="1"/>
  <c r="B611" i="1"/>
  <c r="M611" i="1" s="1"/>
  <c r="B612" i="1"/>
  <c r="M612" i="1" s="1"/>
  <c r="B613" i="1"/>
  <c r="M613" i="1" s="1"/>
  <c r="B614" i="1"/>
  <c r="M614" i="1" s="1"/>
  <c r="B615" i="1"/>
  <c r="M615" i="1" s="1"/>
  <c r="B616" i="1"/>
  <c r="M616" i="1" s="1"/>
  <c r="B617" i="1"/>
  <c r="M617" i="1" s="1"/>
  <c r="B618" i="1"/>
  <c r="M618" i="1" s="1"/>
  <c r="B619" i="1"/>
  <c r="M619" i="1" s="1"/>
  <c r="B620" i="1"/>
  <c r="M620" i="1" s="1"/>
  <c r="B621" i="1"/>
  <c r="M621" i="1" s="1"/>
  <c r="B622" i="1"/>
  <c r="B623" i="1"/>
  <c r="M623" i="1" s="1"/>
  <c r="B624" i="1"/>
  <c r="M624" i="1" s="1"/>
  <c r="B625" i="1"/>
  <c r="M625" i="1" s="1"/>
  <c r="B626" i="1"/>
  <c r="M626" i="1" s="1"/>
  <c r="B627" i="1"/>
  <c r="M627" i="1" s="1"/>
  <c r="B628" i="1"/>
  <c r="M628" i="1" s="1"/>
  <c r="B629" i="1"/>
  <c r="M629" i="1" s="1"/>
  <c r="B630" i="1"/>
  <c r="M630" i="1" s="1"/>
  <c r="B631" i="1"/>
  <c r="M631" i="1" s="1"/>
  <c r="B632" i="1"/>
  <c r="M632" i="1" s="1"/>
  <c r="B633" i="1"/>
  <c r="M633" i="1" s="1"/>
  <c r="B634" i="1"/>
  <c r="B635" i="1"/>
  <c r="M635" i="1" s="1"/>
  <c r="B636" i="1"/>
  <c r="M636" i="1" s="1"/>
  <c r="B637" i="1"/>
  <c r="M637" i="1" s="1"/>
  <c r="B638" i="1"/>
  <c r="M638" i="1" s="1"/>
  <c r="B639" i="1"/>
  <c r="M639" i="1" s="1"/>
  <c r="B640" i="1"/>
  <c r="M640" i="1" s="1"/>
  <c r="B641" i="1"/>
  <c r="M641" i="1" s="1"/>
  <c r="B642" i="1"/>
  <c r="M642" i="1" s="1"/>
  <c r="B643" i="1"/>
  <c r="M643" i="1" s="1"/>
  <c r="B644" i="1"/>
  <c r="M644" i="1" s="1"/>
  <c r="B645" i="1"/>
  <c r="M645" i="1" s="1"/>
  <c r="B646" i="1"/>
  <c r="M646" i="1" s="1"/>
  <c r="B647" i="1"/>
  <c r="M647" i="1" s="1"/>
  <c r="B648" i="1"/>
  <c r="M648" i="1" s="1"/>
  <c r="B649" i="1"/>
  <c r="M649" i="1" s="1"/>
  <c r="B650" i="1"/>
  <c r="M650" i="1" s="1"/>
  <c r="B651" i="1"/>
  <c r="M651" i="1" s="1"/>
  <c r="B652" i="1"/>
  <c r="M652" i="1" s="1"/>
  <c r="B653" i="1"/>
  <c r="B654" i="1"/>
  <c r="B655" i="1"/>
  <c r="B656" i="1"/>
  <c r="M656" i="1" s="1"/>
  <c r="B657" i="1"/>
  <c r="M657" i="1" s="1"/>
  <c r="B658" i="1"/>
  <c r="M658" i="1" s="1"/>
  <c r="B659" i="1"/>
  <c r="M659" i="1" s="1"/>
  <c r="B660" i="1"/>
  <c r="M660" i="1" s="1"/>
  <c r="B661" i="1"/>
  <c r="M661" i="1" s="1"/>
  <c r="B662" i="1"/>
  <c r="M662" i="1" s="1"/>
  <c r="B663" i="1"/>
  <c r="M663" i="1" s="1"/>
  <c r="B664" i="1"/>
  <c r="M664" i="1" s="1"/>
  <c r="B665" i="1"/>
  <c r="M665" i="1" s="1"/>
  <c r="B666" i="1"/>
  <c r="M666" i="1" s="1"/>
  <c r="B667" i="1"/>
  <c r="M667" i="1" s="1"/>
  <c r="B668" i="1"/>
  <c r="M668" i="1" s="1"/>
  <c r="B669" i="1"/>
  <c r="M669" i="1" s="1"/>
  <c r="B670" i="1"/>
  <c r="B671" i="1"/>
  <c r="M671" i="1" s="1"/>
  <c r="B672" i="1"/>
  <c r="B673" i="1"/>
  <c r="B674" i="1"/>
  <c r="M674" i="1" s="1"/>
  <c r="B675" i="1"/>
  <c r="M675" i="1" s="1"/>
  <c r="B676" i="1"/>
  <c r="M676" i="1" s="1"/>
  <c r="B677" i="1"/>
  <c r="M677" i="1" s="1"/>
  <c r="B678" i="1"/>
  <c r="M678" i="1" s="1"/>
  <c r="B679" i="1"/>
  <c r="M679" i="1" s="1"/>
  <c r="B680" i="1"/>
  <c r="B681" i="1"/>
  <c r="M681" i="1" s="1"/>
  <c r="B682" i="1"/>
  <c r="M682" i="1" s="1"/>
  <c r="B683" i="1"/>
  <c r="M683" i="1" s="1"/>
  <c r="B684" i="1"/>
  <c r="M684" i="1" s="1"/>
  <c r="B685" i="1"/>
  <c r="M685" i="1" s="1"/>
  <c r="B686" i="1"/>
  <c r="M686" i="1" s="1"/>
  <c r="B687" i="1"/>
  <c r="B688" i="1"/>
  <c r="B689" i="1"/>
  <c r="M689" i="1" s="1"/>
  <c r="B690" i="1"/>
  <c r="M690" i="1" s="1"/>
  <c r="B691" i="1"/>
  <c r="M691" i="1" s="1"/>
  <c r="B692" i="1"/>
  <c r="M692" i="1" s="1"/>
  <c r="B693" i="1"/>
  <c r="M693" i="1" s="1"/>
  <c r="B694" i="1"/>
  <c r="B695" i="1"/>
  <c r="B696" i="1"/>
  <c r="B697" i="1"/>
  <c r="B698" i="1"/>
  <c r="M698" i="1" s="1"/>
  <c r="B699" i="1"/>
  <c r="M699" i="1" s="1"/>
  <c r="B700" i="1"/>
  <c r="M700" i="1" s="1"/>
  <c r="B701" i="1"/>
  <c r="M701" i="1" s="1"/>
  <c r="B702" i="1"/>
  <c r="M702" i="1" s="1"/>
  <c r="B703" i="1"/>
  <c r="M703" i="1" s="1"/>
  <c r="B704" i="1"/>
  <c r="M704" i="1" s="1"/>
  <c r="B705" i="1"/>
  <c r="M705" i="1" s="1"/>
  <c r="B706" i="1"/>
  <c r="M706" i="1" s="1"/>
  <c r="B707" i="1"/>
  <c r="M707" i="1" s="1"/>
  <c r="B708" i="1"/>
  <c r="M708" i="1" s="1"/>
  <c r="B709" i="1"/>
  <c r="B710" i="1"/>
  <c r="M710" i="1" s="1"/>
  <c r="B711" i="1"/>
  <c r="M711" i="1" s="1"/>
  <c r="B712" i="1"/>
  <c r="B713" i="1"/>
  <c r="M713" i="1" s="1"/>
  <c r="B714" i="1"/>
  <c r="M714" i="1" s="1"/>
  <c r="B715" i="1"/>
  <c r="M715" i="1" s="1"/>
  <c r="B716" i="1"/>
  <c r="M716" i="1" s="1"/>
  <c r="B717" i="1"/>
  <c r="B718" i="1"/>
  <c r="B719" i="1"/>
  <c r="M719" i="1" s="1"/>
  <c r="B720" i="1"/>
  <c r="B721" i="1"/>
  <c r="M721" i="1" s="1"/>
  <c r="B722" i="1"/>
  <c r="M722" i="1" s="1"/>
  <c r="B723" i="1"/>
  <c r="M723" i="1" s="1"/>
  <c r="B724" i="1"/>
  <c r="M724" i="1" s="1"/>
  <c r="B725" i="1"/>
  <c r="M725" i="1" s="1"/>
  <c r="B726" i="1"/>
  <c r="M726" i="1" s="1"/>
  <c r="B727" i="1"/>
  <c r="M727" i="1" s="1"/>
  <c r="B728" i="1"/>
  <c r="M728" i="1" s="1"/>
  <c r="B729" i="1"/>
  <c r="M729" i="1" s="1"/>
  <c r="B730" i="1"/>
  <c r="M730" i="1" s="1"/>
  <c r="B731" i="1"/>
  <c r="M731" i="1" s="1"/>
  <c r="B732" i="1"/>
  <c r="M732" i="1" s="1"/>
  <c r="B733" i="1"/>
  <c r="B734" i="1"/>
  <c r="B735" i="1"/>
  <c r="B736" i="1"/>
  <c r="B737" i="1"/>
  <c r="M737" i="1" s="1"/>
  <c r="B738" i="1"/>
  <c r="M738" i="1" s="1"/>
  <c r="B739" i="1"/>
  <c r="M739" i="1" s="1"/>
  <c r="B740" i="1"/>
  <c r="M740" i="1" s="1"/>
  <c r="B741" i="1"/>
  <c r="M741" i="1" s="1"/>
  <c r="B742" i="1"/>
  <c r="M742" i="1" s="1"/>
  <c r="B743" i="1"/>
  <c r="B744" i="1"/>
  <c r="B745" i="1"/>
  <c r="M745" i="1" s="1"/>
  <c r="B746" i="1"/>
  <c r="M746" i="1" s="1"/>
  <c r="B747" i="1"/>
  <c r="M747" i="1" s="1"/>
  <c r="B748" i="1"/>
  <c r="M748" i="1" s="1"/>
  <c r="B749" i="1"/>
  <c r="M749" i="1" s="1"/>
  <c r="B750" i="1"/>
  <c r="M750" i="1" s="1"/>
  <c r="B751" i="1"/>
  <c r="M751" i="1" s="1"/>
  <c r="B752" i="1"/>
  <c r="B753" i="1"/>
  <c r="B754" i="1"/>
  <c r="M754" i="1" s="1"/>
  <c r="B755" i="1"/>
  <c r="M755" i="1" s="1"/>
  <c r="B756" i="1"/>
  <c r="M756" i="1" s="1"/>
  <c r="B757" i="1"/>
  <c r="M757" i="1" s="1"/>
  <c r="B758" i="1"/>
  <c r="M758" i="1" s="1"/>
  <c r="B759" i="1"/>
  <c r="M759" i="1" s="1"/>
  <c r="B760" i="1"/>
  <c r="M760" i="1" s="1"/>
  <c r="B761" i="1"/>
  <c r="M761" i="1" s="1"/>
  <c r="B762" i="1"/>
  <c r="M762" i="1" s="1"/>
  <c r="B763" i="1"/>
  <c r="M763" i="1" s="1"/>
  <c r="B764" i="1"/>
  <c r="M764" i="1" s="1"/>
  <c r="B765" i="1"/>
  <c r="B766" i="1"/>
  <c r="B767" i="1"/>
  <c r="B768" i="1"/>
  <c r="B769" i="1"/>
  <c r="M769" i="1" s="1"/>
  <c r="B770" i="1"/>
  <c r="M770" i="1" s="1"/>
  <c r="B771" i="1"/>
  <c r="M771" i="1" s="1"/>
  <c r="B772" i="1"/>
  <c r="M772" i="1" s="1"/>
  <c r="B773" i="1"/>
  <c r="M773" i="1" s="1"/>
  <c r="B774" i="1"/>
  <c r="M774" i="1" s="1"/>
  <c r="B775" i="1"/>
  <c r="B776" i="1"/>
  <c r="B777" i="1"/>
  <c r="B778" i="1"/>
  <c r="M778" i="1" s="1"/>
  <c r="B779" i="1"/>
  <c r="M779" i="1" s="1"/>
  <c r="B780" i="1"/>
  <c r="M780" i="1" s="1"/>
  <c r="B781" i="1"/>
  <c r="M781" i="1" s="1"/>
  <c r="B782" i="1"/>
  <c r="M782" i="1" s="1"/>
  <c r="B783" i="1"/>
  <c r="B784" i="1"/>
  <c r="B785" i="1"/>
  <c r="M785" i="1" s="1"/>
  <c r="B786" i="1"/>
  <c r="M786" i="1" s="1"/>
  <c r="B787" i="1"/>
  <c r="M787" i="1" s="1"/>
  <c r="B788" i="1"/>
  <c r="M788" i="1" s="1"/>
  <c r="B789" i="1"/>
  <c r="M789" i="1" s="1"/>
  <c r="B790" i="1"/>
  <c r="M790" i="1" s="1"/>
  <c r="B791" i="1"/>
  <c r="M791" i="1" s="1"/>
  <c r="B792" i="1"/>
  <c r="M792" i="1" s="1"/>
  <c r="B793" i="1"/>
  <c r="M793" i="1" s="1"/>
  <c r="B794" i="1"/>
  <c r="M794" i="1" s="1"/>
  <c r="B795" i="1"/>
  <c r="M795" i="1" s="1"/>
  <c r="B796" i="1"/>
  <c r="M796" i="1" s="1"/>
  <c r="B797" i="1"/>
  <c r="M797" i="1" s="1"/>
  <c r="B798" i="1"/>
  <c r="B799" i="1"/>
  <c r="B800" i="1"/>
  <c r="B801" i="1"/>
  <c r="M801" i="1" s="1"/>
  <c r="B802" i="1"/>
  <c r="M802" i="1" s="1"/>
  <c r="B803" i="1"/>
  <c r="M803" i="1" s="1"/>
  <c r="B804" i="1"/>
  <c r="M804" i="1" s="1"/>
  <c r="B805" i="1"/>
  <c r="M805" i="1" s="1"/>
  <c r="B806" i="1"/>
  <c r="M806" i="1" s="1"/>
  <c r="B807" i="1"/>
  <c r="B808" i="1"/>
  <c r="B809" i="1"/>
  <c r="B810" i="1"/>
  <c r="M810" i="1" s="1"/>
  <c r="B811" i="1"/>
  <c r="M811" i="1" s="1"/>
  <c r="B812" i="1"/>
  <c r="M812" i="1" s="1"/>
  <c r="B813" i="1"/>
  <c r="M813" i="1" s="1"/>
  <c r="B814" i="1"/>
  <c r="B815" i="1"/>
  <c r="M815" i="1" s="1"/>
  <c r="B816" i="1"/>
  <c r="B817" i="1"/>
  <c r="M817" i="1" s="1"/>
  <c r="B818" i="1"/>
  <c r="M818" i="1" s="1"/>
  <c r="B819" i="1"/>
  <c r="M819" i="1" s="1"/>
  <c r="B820" i="1"/>
  <c r="M820" i="1" s="1"/>
  <c r="B821" i="1"/>
  <c r="M821" i="1" s="1"/>
  <c r="B822" i="1"/>
  <c r="M822" i="1" s="1"/>
  <c r="B823" i="1"/>
  <c r="M823" i="1" s="1"/>
  <c r="B824" i="1"/>
  <c r="M824" i="1" s="1"/>
  <c r="B825" i="1"/>
  <c r="M825" i="1" s="1"/>
  <c r="B826" i="1"/>
  <c r="M826" i="1" s="1"/>
  <c r="B827" i="1"/>
  <c r="M827" i="1" s="1"/>
  <c r="B828" i="1"/>
  <c r="M828" i="1" s="1"/>
  <c r="B829" i="1"/>
  <c r="B830" i="1"/>
  <c r="B831" i="1"/>
  <c r="B832" i="1"/>
  <c r="M832" i="1" s="1"/>
  <c r="B833" i="1"/>
  <c r="M833" i="1" s="1"/>
  <c r="B834" i="1"/>
  <c r="M834" i="1" s="1"/>
  <c r="B835" i="1"/>
  <c r="M835" i="1" s="1"/>
  <c r="B836" i="1"/>
  <c r="M836" i="1" s="1"/>
  <c r="B837" i="1"/>
  <c r="M837" i="1" s="1"/>
  <c r="B838" i="1"/>
  <c r="B839" i="1"/>
  <c r="B840" i="1"/>
  <c r="B841" i="1"/>
  <c r="M841" i="1" s="1"/>
  <c r="B842" i="1"/>
  <c r="M842" i="1" s="1"/>
  <c r="B843" i="1"/>
  <c r="M843" i="1" s="1"/>
  <c r="B844" i="1"/>
  <c r="M844" i="1" s="1"/>
  <c r="B845" i="1"/>
  <c r="M845" i="1" s="1"/>
  <c r="B846" i="1"/>
  <c r="B847" i="1"/>
  <c r="B848" i="1"/>
  <c r="B849" i="1"/>
  <c r="M849" i="1" s="1"/>
  <c r="B850" i="1"/>
  <c r="M850" i="1" s="1"/>
  <c r="B851" i="1"/>
  <c r="M851" i="1" s="1"/>
  <c r="B852" i="1"/>
  <c r="M852" i="1" s="1"/>
  <c r="B853" i="1"/>
  <c r="M853" i="1" s="1"/>
  <c r="B854" i="1"/>
  <c r="M854" i="1" s="1"/>
  <c r="B855" i="1"/>
  <c r="M855" i="1" s="1"/>
  <c r="B856" i="1"/>
  <c r="B857" i="1"/>
  <c r="M857" i="1" s="1"/>
  <c r="B858" i="1"/>
  <c r="M858" i="1" s="1"/>
  <c r="B859" i="1"/>
  <c r="M859" i="1" s="1"/>
  <c r="B860" i="1"/>
  <c r="M860" i="1" s="1"/>
  <c r="B861" i="1"/>
  <c r="M861" i="1" s="1"/>
  <c r="B862" i="1"/>
  <c r="B863" i="1"/>
  <c r="B864" i="1"/>
  <c r="M864" i="1" s="1"/>
  <c r="B865" i="1"/>
  <c r="M865" i="1" s="1"/>
  <c r="B866" i="1"/>
  <c r="M866" i="1" s="1"/>
  <c r="B867" i="1"/>
  <c r="M867" i="1" s="1"/>
  <c r="B868" i="1"/>
  <c r="M868" i="1" s="1"/>
  <c r="B869" i="1"/>
  <c r="B870" i="1"/>
  <c r="M870" i="1" s="1"/>
  <c r="B871" i="1"/>
  <c r="B872" i="1"/>
  <c r="B873" i="1"/>
  <c r="M873" i="1" s="1"/>
  <c r="B874" i="1"/>
  <c r="M874" i="1" s="1"/>
  <c r="B875" i="1"/>
  <c r="M875" i="1" s="1"/>
  <c r="B876" i="1"/>
  <c r="M876" i="1" s="1"/>
  <c r="B877" i="1"/>
  <c r="B878" i="1"/>
  <c r="B879" i="1"/>
  <c r="M879" i="1" s="1"/>
  <c r="B880" i="1"/>
  <c r="B881" i="1"/>
  <c r="M881" i="1" s="1"/>
  <c r="B882" i="1"/>
  <c r="M882" i="1" s="1"/>
  <c r="B883" i="1"/>
  <c r="M883" i="1" s="1"/>
  <c r="B884" i="1"/>
  <c r="M884" i="1" s="1"/>
  <c r="B885" i="1"/>
  <c r="M885" i="1" s="1"/>
  <c r="B886" i="1"/>
  <c r="M886" i="1" s="1"/>
  <c r="B887" i="1"/>
  <c r="B888" i="1"/>
  <c r="M888" i="1" s="1"/>
  <c r="B889" i="1"/>
  <c r="M889" i="1" s="1"/>
  <c r="B890" i="1"/>
  <c r="M890" i="1" s="1"/>
  <c r="B891" i="1"/>
  <c r="M891" i="1" s="1"/>
  <c r="B892" i="1"/>
  <c r="M892" i="1" s="1"/>
  <c r="B893" i="1"/>
  <c r="B894" i="1"/>
  <c r="M894" i="1" s="1"/>
  <c r="B895" i="1"/>
  <c r="M895" i="1" s="1"/>
  <c r="B896" i="1"/>
  <c r="M896" i="1" s="1"/>
  <c r="B897" i="1"/>
  <c r="M897" i="1" s="1"/>
  <c r="B898" i="1"/>
  <c r="M898" i="1" s="1"/>
  <c r="B899" i="1"/>
  <c r="M899" i="1" s="1"/>
  <c r="B900" i="1"/>
  <c r="M900" i="1" s="1"/>
  <c r="B901" i="1"/>
  <c r="M901" i="1" s="1"/>
  <c r="B902" i="1"/>
  <c r="B903" i="1"/>
  <c r="B904" i="1"/>
  <c r="B905" i="1"/>
  <c r="M905" i="1" s="1"/>
  <c r="B906" i="1"/>
  <c r="M906" i="1" s="1"/>
  <c r="B907" i="1"/>
  <c r="M907" i="1" s="1"/>
  <c r="B908" i="1"/>
  <c r="M908" i="1" s="1"/>
  <c r="B909" i="1"/>
  <c r="B910" i="1"/>
  <c r="B911" i="1"/>
  <c r="B912" i="1"/>
  <c r="B913" i="1"/>
  <c r="M913" i="1" s="1"/>
  <c r="B914" i="1"/>
  <c r="M914" i="1" s="1"/>
  <c r="B915" i="1"/>
  <c r="M915" i="1" s="1"/>
  <c r="B916" i="1"/>
  <c r="M916" i="1" s="1"/>
  <c r="B917" i="1"/>
  <c r="M917" i="1" s="1"/>
  <c r="B918" i="1"/>
  <c r="M918" i="1" s="1"/>
  <c r="B919" i="1"/>
  <c r="B920" i="1"/>
  <c r="B921" i="1"/>
  <c r="B922" i="1"/>
  <c r="M922" i="1" s="1"/>
  <c r="B923" i="1"/>
  <c r="M923" i="1" s="1"/>
  <c r="B924" i="1"/>
  <c r="M924" i="1" s="1"/>
  <c r="B925" i="1"/>
  <c r="M925" i="1" s="1"/>
  <c r="B926" i="1"/>
  <c r="M926" i="1" s="1"/>
  <c r="B927" i="1"/>
  <c r="M927" i="1" s="1"/>
  <c r="B928" i="1"/>
  <c r="M928" i="1" s="1"/>
  <c r="B929" i="1"/>
  <c r="M929" i="1" s="1"/>
  <c r="B930" i="1"/>
  <c r="M930" i="1" s="1"/>
  <c r="B931" i="1"/>
  <c r="M931" i="1" s="1"/>
  <c r="B932" i="1"/>
  <c r="M932" i="1" s="1"/>
  <c r="B933" i="1"/>
  <c r="B934" i="1"/>
  <c r="M934" i="1" s="1"/>
  <c r="B935" i="1"/>
  <c r="B936" i="1"/>
  <c r="B937" i="1"/>
  <c r="M937" i="1" s="1"/>
  <c r="B938" i="1"/>
  <c r="M938" i="1" s="1"/>
  <c r="B939" i="1"/>
  <c r="M939" i="1" s="1"/>
  <c r="B940" i="1"/>
  <c r="M940" i="1" s="1"/>
  <c r="B941" i="1"/>
  <c r="M941" i="1" s="1"/>
  <c r="B942" i="1"/>
  <c r="M942" i="1" s="1"/>
  <c r="B943" i="1"/>
  <c r="B944" i="1"/>
  <c r="B945" i="1"/>
  <c r="M945" i="1" s="1"/>
  <c r="B946" i="1"/>
  <c r="M946" i="1" s="1"/>
  <c r="B947" i="1"/>
  <c r="M947" i="1" s="1"/>
  <c r="B948" i="1"/>
  <c r="M948" i="1" s="1"/>
  <c r="B949" i="1"/>
  <c r="B950" i="1"/>
  <c r="M950" i="1" s="1"/>
  <c r="B951" i="1"/>
  <c r="B952" i="1"/>
  <c r="B953" i="1"/>
  <c r="B954" i="1"/>
  <c r="M954" i="1" s="1"/>
  <c r="B955" i="1"/>
  <c r="M955" i="1" s="1"/>
  <c r="B956" i="1"/>
  <c r="M956" i="1" s="1"/>
  <c r="B957" i="1"/>
  <c r="M957" i="1" s="1"/>
  <c r="B958" i="1"/>
  <c r="M958" i="1" s="1"/>
  <c r="B959" i="1"/>
  <c r="B960" i="1"/>
  <c r="B961" i="1"/>
  <c r="M961" i="1" s="1"/>
  <c r="B962" i="1"/>
  <c r="M962" i="1" s="1"/>
  <c r="B963" i="1"/>
  <c r="M963" i="1" s="1"/>
  <c r="B964" i="1"/>
  <c r="M964" i="1" s="1"/>
  <c r="B965" i="1"/>
  <c r="M965" i="1" s="1"/>
  <c r="B966" i="1"/>
  <c r="M966" i="1" s="1"/>
  <c r="B967" i="1"/>
  <c r="B968" i="1"/>
  <c r="B969" i="1"/>
  <c r="B970" i="1"/>
  <c r="M970" i="1" s="1"/>
  <c r="B971" i="1"/>
  <c r="M971" i="1" s="1"/>
  <c r="B972" i="1"/>
  <c r="M972" i="1" s="1"/>
  <c r="B973" i="1"/>
  <c r="M973" i="1" s="1"/>
  <c r="B974" i="1"/>
  <c r="M974" i="1" s="1"/>
  <c r="B975" i="1"/>
  <c r="M975" i="1" s="1"/>
  <c r="B976" i="1"/>
  <c r="B977" i="1"/>
  <c r="M977" i="1" s="1"/>
  <c r="B978" i="1"/>
  <c r="M978" i="1" s="1"/>
  <c r="B979" i="1"/>
  <c r="M979" i="1" s="1"/>
  <c r="B980" i="1"/>
  <c r="M980" i="1" s="1"/>
  <c r="B981" i="1"/>
  <c r="M981" i="1" s="1"/>
  <c r="B982" i="1"/>
  <c r="M982" i="1" s="1"/>
  <c r="B983" i="1"/>
  <c r="M983" i="1" s="1"/>
  <c r="B984" i="1"/>
  <c r="M984" i="1" s="1"/>
  <c r="B985" i="1"/>
  <c r="B986" i="1"/>
  <c r="M986" i="1" s="1"/>
  <c r="B987" i="1"/>
  <c r="M987" i="1" s="1"/>
  <c r="B988" i="1"/>
  <c r="M988" i="1" s="1"/>
  <c r="B989" i="1"/>
  <c r="B990" i="1"/>
  <c r="M990" i="1" s="1"/>
  <c r="B991" i="1"/>
  <c r="B992" i="1"/>
  <c r="M992" i="1" s="1"/>
  <c r="B993" i="1"/>
  <c r="M993" i="1" s="1"/>
  <c r="B994" i="1"/>
  <c r="M994" i="1" s="1"/>
  <c r="B995" i="1"/>
  <c r="M995" i="1" s="1"/>
  <c r="B996" i="1"/>
  <c r="M996" i="1" s="1"/>
  <c r="B997" i="1"/>
  <c r="M997" i="1" s="1"/>
  <c r="B998" i="1"/>
  <c r="M998" i="1" s="1"/>
  <c r="B999" i="1"/>
  <c r="B1000" i="1"/>
  <c r="B1001" i="1"/>
  <c r="M1001" i="1" s="1"/>
  <c r="B1002" i="1"/>
  <c r="M1002" i="1" s="1"/>
  <c r="B1003" i="1"/>
  <c r="M1003" i="1" s="1"/>
  <c r="B1004" i="1"/>
  <c r="M1004" i="1" s="1"/>
  <c r="B1005" i="1"/>
  <c r="B1006" i="1"/>
  <c r="M1006" i="1" s="1"/>
  <c r="B1007" i="1"/>
  <c r="B1008" i="1"/>
  <c r="B1009" i="1"/>
  <c r="M1009" i="1" s="1"/>
  <c r="B1010" i="1"/>
  <c r="M1010" i="1" s="1"/>
  <c r="B1011" i="1"/>
  <c r="M1011" i="1" s="1"/>
  <c r="B1012" i="1"/>
  <c r="M1012" i="1" s="1"/>
  <c r="B1013" i="1"/>
  <c r="M1013" i="1" s="1"/>
  <c r="B1014" i="1"/>
  <c r="M1014" i="1" s="1"/>
  <c r="B1015" i="1"/>
  <c r="B1016" i="1"/>
  <c r="B1017" i="1"/>
  <c r="M1017" i="1" s="1"/>
  <c r="B1018" i="1"/>
  <c r="M1018" i="1" s="1"/>
  <c r="B1019" i="1"/>
  <c r="M1019" i="1" s="1"/>
  <c r="B1020" i="1"/>
  <c r="M1020" i="1" s="1"/>
  <c r="B1021" i="1"/>
  <c r="B1022" i="1"/>
  <c r="B1023" i="1"/>
  <c r="B1024" i="1"/>
  <c r="B1025" i="1"/>
  <c r="M1025" i="1" s="1"/>
  <c r="B1026" i="1"/>
  <c r="M1026" i="1" s="1"/>
  <c r="B1027" i="1"/>
  <c r="M1027" i="1" s="1"/>
  <c r="B1028" i="1"/>
  <c r="M1028" i="1" s="1"/>
  <c r="B1029" i="1"/>
  <c r="M1029" i="1" s="1"/>
  <c r="B1030" i="1"/>
  <c r="B1031" i="1"/>
  <c r="B1032" i="1"/>
  <c r="B1033" i="1"/>
  <c r="M1033" i="1" s="1"/>
  <c r="B1034" i="1"/>
  <c r="M1034" i="1" s="1"/>
  <c r="B1035" i="1"/>
  <c r="M1035" i="1" s="1"/>
  <c r="B1036" i="1"/>
  <c r="M1036" i="1" s="1"/>
  <c r="B1037" i="1"/>
  <c r="B1038" i="1"/>
  <c r="M1038" i="1" s="1"/>
  <c r="B1039" i="1"/>
  <c r="B1040" i="1"/>
  <c r="B1041" i="1"/>
  <c r="M1041" i="1" s="1"/>
  <c r="B1042" i="1"/>
  <c r="M1042" i="1" s="1"/>
  <c r="B1043" i="1"/>
  <c r="M1043" i="1" s="1"/>
  <c r="B1044" i="1"/>
  <c r="M1044" i="1" s="1"/>
  <c r="B1045" i="1"/>
  <c r="B1046" i="1"/>
  <c r="B1047" i="1"/>
  <c r="B1048" i="1"/>
  <c r="B1049" i="1"/>
  <c r="M1049" i="1" s="1"/>
  <c r="B1050" i="1"/>
  <c r="M1050" i="1" s="1"/>
  <c r="B1051" i="1"/>
  <c r="M1051" i="1" s="1"/>
  <c r="B1052" i="1"/>
  <c r="M1052" i="1" s="1"/>
  <c r="B1053" i="1"/>
  <c r="M1053" i="1" s="1"/>
  <c r="B1054" i="1"/>
  <c r="M1054" i="1" s="1"/>
  <c r="B1055" i="1"/>
  <c r="B1056" i="1"/>
  <c r="B1057" i="1"/>
  <c r="B1058" i="1"/>
  <c r="M1058" i="1" s="1"/>
  <c r="B1059" i="1"/>
  <c r="M1059" i="1" s="1"/>
  <c r="B1060" i="1"/>
  <c r="M1060" i="1" s="1"/>
  <c r="B1061" i="1"/>
  <c r="B1062" i="1"/>
  <c r="B1063" i="1"/>
  <c r="B1064" i="1"/>
  <c r="B1065" i="1"/>
  <c r="M1065" i="1" s="1"/>
  <c r="B1066" i="1"/>
  <c r="M1066" i="1" s="1"/>
  <c r="B1067" i="1"/>
  <c r="M1067" i="1" s="1"/>
  <c r="B1068" i="1"/>
  <c r="M1068" i="1" s="1"/>
  <c r="B1069" i="1"/>
  <c r="B1070" i="1"/>
  <c r="B1071" i="1"/>
  <c r="B1072" i="1"/>
  <c r="B1073" i="1"/>
  <c r="B1074" i="1"/>
  <c r="M1074" i="1" s="1"/>
  <c r="B1075" i="1"/>
  <c r="M1075" i="1" s="1"/>
  <c r="B1076" i="1"/>
  <c r="M1076" i="1" s="1"/>
  <c r="B1077" i="1"/>
  <c r="M1077" i="1" s="1"/>
  <c r="B1078" i="1"/>
  <c r="M1078" i="1" s="1"/>
  <c r="B1079" i="1"/>
  <c r="B1080" i="1"/>
  <c r="B1081" i="1"/>
  <c r="M1081" i="1" s="1"/>
  <c r="B1082" i="1"/>
  <c r="M1082" i="1" s="1"/>
  <c r="B1083" i="1"/>
  <c r="M1083" i="1" s="1"/>
  <c r="B1084" i="1"/>
  <c r="M1084" i="1" s="1"/>
  <c r="B1085" i="1"/>
  <c r="B1086" i="1"/>
  <c r="B1087" i="1"/>
  <c r="B1088" i="1"/>
  <c r="B1089" i="1"/>
  <c r="M1089" i="1" s="1"/>
  <c r="B1090" i="1"/>
  <c r="M1090" i="1" s="1"/>
  <c r="B1091" i="1"/>
  <c r="M1091" i="1" s="1"/>
  <c r="B1092" i="1"/>
  <c r="M1092" i="1" s="1"/>
  <c r="B1093" i="1"/>
  <c r="M1093" i="1" s="1"/>
  <c r="B1094" i="1"/>
  <c r="B1095" i="1"/>
  <c r="B1096" i="1"/>
  <c r="B1097" i="1"/>
  <c r="M1097" i="1" s="1"/>
  <c r="B1098" i="1"/>
  <c r="M1098" i="1" s="1"/>
  <c r="B1099" i="1"/>
  <c r="M1099" i="1" s="1"/>
  <c r="B1100" i="1"/>
  <c r="M1100" i="1" s="1"/>
  <c r="B1101" i="1"/>
  <c r="B1102" i="1"/>
  <c r="M1102" i="1" s="1"/>
  <c r="B1103" i="1"/>
  <c r="B1104" i="1"/>
  <c r="B1105" i="1"/>
  <c r="M1105" i="1" s="1"/>
  <c r="B1106" i="1"/>
  <c r="M1106" i="1" s="1"/>
  <c r="B1107" i="1"/>
  <c r="M1107" i="1" s="1"/>
  <c r="B1108" i="1"/>
  <c r="M1108" i="1" s="1"/>
  <c r="B1109" i="1"/>
  <c r="B1110" i="1"/>
  <c r="B1111" i="1"/>
  <c r="B1112" i="1"/>
  <c r="B1113" i="1"/>
  <c r="M1113" i="1" s="1"/>
  <c r="B1114" i="1"/>
  <c r="M1114" i="1" s="1"/>
  <c r="B1115" i="1"/>
  <c r="M1115" i="1" s="1"/>
  <c r="B1116" i="1"/>
  <c r="M1116" i="1" s="1"/>
  <c r="B1117" i="1"/>
  <c r="M1117" i="1" s="1"/>
  <c r="B1118" i="1"/>
  <c r="M1118" i="1" s="1"/>
  <c r="B1119" i="1"/>
  <c r="B1120" i="1"/>
  <c r="B1121" i="1"/>
  <c r="B1122" i="1"/>
  <c r="M1122" i="1" s="1"/>
  <c r="B1123" i="1"/>
  <c r="M1123" i="1" s="1"/>
  <c r="B1124" i="1"/>
  <c r="M1124" i="1" s="1"/>
  <c r="B1125" i="1"/>
  <c r="B1126" i="1"/>
  <c r="B1127" i="1"/>
  <c r="B1128" i="1"/>
  <c r="B1129" i="1"/>
  <c r="M1129" i="1" s="1"/>
  <c r="B1130" i="1"/>
  <c r="M1130" i="1" s="1"/>
  <c r="B1131" i="1"/>
  <c r="M1131" i="1" s="1"/>
  <c r="B1132" i="1"/>
  <c r="M1132" i="1" s="1"/>
  <c r="B1133" i="1"/>
  <c r="B1134" i="1"/>
  <c r="B1135" i="1"/>
  <c r="B1136" i="1"/>
  <c r="B1137" i="1"/>
  <c r="B1138" i="1"/>
  <c r="M1138" i="1" s="1"/>
  <c r="B1139" i="1"/>
  <c r="M1139" i="1" s="1"/>
  <c r="B1140" i="1"/>
  <c r="M1140" i="1" s="1"/>
  <c r="B1141" i="1"/>
  <c r="M1141" i="1" s="1"/>
  <c r="B1142" i="1"/>
  <c r="M1142" i="1" s="1"/>
  <c r="B1143" i="1"/>
  <c r="B1144" i="1"/>
  <c r="B1145" i="1"/>
  <c r="M1145" i="1" s="1"/>
  <c r="B1146" i="1"/>
  <c r="M1146" i="1" s="1"/>
  <c r="B1147" i="1"/>
  <c r="M1147" i="1" s="1"/>
  <c r="B1148" i="1"/>
  <c r="M1148" i="1" s="1"/>
  <c r="B1149" i="1"/>
  <c r="B1150" i="1"/>
  <c r="B1151" i="1"/>
  <c r="B1152" i="1"/>
  <c r="B1153" i="1"/>
  <c r="M1153" i="1" s="1"/>
  <c r="B1154" i="1"/>
  <c r="M1154" i="1" s="1"/>
  <c r="B1155" i="1"/>
  <c r="M1155" i="1" s="1"/>
  <c r="B1156" i="1"/>
  <c r="M1156" i="1" s="1"/>
  <c r="B1157" i="1"/>
  <c r="M1157" i="1" s="1"/>
  <c r="B1158" i="1"/>
  <c r="B1159" i="1"/>
  <c r="B1160" i="1"/>
  <c r="B1161" i="1"/>
  <c r="M1161" i="1" s="1"/>
  <c r="B1162" i="1"/>
  <c r="M1162" i="1" s="1"/>
  <c r="B1163" i="1"/>
  <c r="M1163" i="1" s="1"/>
  <c r="B1164" i="1"/>
  <c r="M1164" i="1" s="1"/>
  <c r="B1165" i="1"/>
  <c r="B1166" i="1"/>
  <c r="M1166" i="1" s="1"/>
  <c r="B1167" i="1"/>
  <c r="B1168" i="1"/>
  <c r="B1169" i="1"/>
  <c r="M1169" i="1" s="1"/>
  <c r="B1170" i="1"/>
  <c r="M1170" i="1" s="1"/>
  <c r="B1171" i="1"/>
  <c r="M1171" i="1" s="1"/>
  <c r="B1172" i="1"/>
  <c r="M1172" i="1" s="1"/>
  <c r="B1173" i="1"/>
  <c r="B1174" i="1"/>
  <c r="B1175" i="1"/>
  <c r="B1176" i="1"/>
  <c r="B1177" i="1"/>
  <c r="M1177" i="1" s="1"/>
  <c r="B1178" i="1"/>
  <c r="M1178" i="1" s="1"/>
  <c r="B1179" i="1"/>
  <c r="M1179" i="1" s="1"/>
  <c r="B1180" i="1"/>
  <c r="M1180" i="1" s="1"/>
  <c r="B1181" i="1"/>
  <c r="M1181" i="1" s="1"/>
  <c r="B1182" i="1"/>
  <c r="M1182" i="1" s="1"/>
  <c r="B1183" i="1"/>
  <c r="B1184" i="1"/>
  <c r="B1185" i="1"/>
  <c r="B1186" i="1"/>
  <c r="M1186" i="1" s="1"/>
  <c r="B1187" i="1"/>
  <c r="M1187" i="1" s="1"/>
  <c r="B1188" i="1"/>
  <c r="M1188" i="1" s="1"/>
  <c r="B1189" i="1"/>
  <c r="B1190" i="1"/>
  <c r="B1191" i="1"/>
  <c r="B1192" i="1"/>
  <c r="B1193" i="1"/>
  <c r="M1193" i="1" s="1"/>
  <c r="B1194" i="1"/>
  <c r="M1194" i="1" s="1"/>
  <c r="B1195" i="1"/>
  <c r="M1195" i="1" s="1"/>
  <c r="B1196" i="1"/>
  <c r="M1196" i="1" s="1"/>
  <c r="B1197" i="1"/>
  <c r="B1198" i="1"/>
  <c r="B1199" i="1"/>
  <c r="B1200" i="1"/>
  <c r="B1201" i="1"/>
  <c r="B1202" i="1"/>
  <c r="M1202" i="1" s="1"/>
  <c r="B1203" i="1"/>
  <c r="M1203" i="1" s="1"/>
  <c r="B1204" i="1"/>
  <c r="M1204" i="1" s="1"/>
  <c r="B1205" i="1"/>
  <c r="M1205" i="1" s="1"/>
  <c r="B1206" i="1"/>
  <c r="M1206" i="1" s="1"/>
  <c r="B1207" i="1"/>
  <c r="B1208" i="1"/>
  <c r="B1209" i="1"/>
  <c r="M1209" i="1" s="1"/>
  <c r="B1210" i="1"/>
  <c r="M1210" i="1" s="1"/>
  <c r="B1211" i="1"/>
  <c r="M1211" i="1" s="1"/>
  <c r="B1212" i="1"/>
  <c r="M1212" i="1" s="1"/>
  <c r="B1213" i="1"/>
  <c r="B1214" i="1"/>
  <c r="B1215" i="1"/>
  <c r="B1216" i="1"/>
  <c r="B1217" i="1"/>
  <c r="M1217" i="1" s="1"/>
  <c r="B1218" i="1"/>
  <c r="M1218" i="1" s="1"/>
  <c r="B1219" i="1"/>
  <c r="M1219" i="1" s="1"/>
  <c r="B1220" i="1"/>
  <c r="M1220" i="1" s="1"/>
  <c r="B1221" i="1"/>
  <c r="M1221" i="1" s="1"/>
  <c r="B1222" i="1"/>
  <c r="B1223" i="1"/>
  <c r="B1224" i="1"/>
  <c r="B1225" i="1"/>
  <c r="M1225" i="1" s="1"/>
  <c r="B1226" i="1"/>
  <c r="M1226" i="1" s="1"/>
  <c r="B1227" i="1"/>
  <c r="M1227" i="1" s="1"/>
  <c r="B1228" i="1"/>
  <c r="M1228" i="1" s="1"/>
  <c r="B1229" i="1"/>
  <c r="B1230" i="1"/>
  <c r="M1230" i="1" s="1"/>
  <c r="B1231" i="1"/>
  <c r="B1232" i="1"/>
  <c r="B1233" i="1"/>
  <c r="M1233" i="1" s="1"/>
  <c r="B1234" i="1"/>
  <c r="M1234" i="1" s="1"/>
  <c r="B1235" i="1"/>
  <c r="M1235" i="1" s="1"/>
  <c r="B1236" i="1"/>
  <c r="M1236" i="1" s="1"/>
  <c r="B1237" i="1"/>
  <c r="B1238" i="1"/>
  <c r="B1239" i="1"/>
  <c r="B1240" i="1"/>
  <c r="B1241" i="1"/>
  <c r="M1241" i="1" s="1"/>
  <c r="B1242" i="1"/>
  <c r="M1242" i="1" s="1"/>
  <c r="B1243" i="1"/>
  <c r="M1243" i="1" s="1"/>
  <c r="B1244" i="1"/>
  <c r="M1244" i="1" s="1"/>
  <c r="B1245" i="1"/>
  <c r="M1245" i="1" s="1"/>
  <c r="B1246" i="1"/>
  <c r="M1246" i="1" s="1"/>
  <c r="B1247" i="1"/>
  <c r="B1248" i="1"/>
  <c r="B1249" i="1"/>
  <c r="B1250" i="1"/>
  <c r="M1250" i="1" s="1"/>
  <c r="B1251" i="1"/>
  <c r="M1251" i="1" s="1"/>
  <c r="B1252" i="1"/>
  <c r="M1252" i="1" s="1"/>
  <c r="B1253" i="1"/>
  <c r="B1254" i="1"/>
  <c r="B1255" i="1"/>
  <c r="B1256" i="1"/>
  <c r="B1257" i="1"/>
  <c r="M1257" i="1" s="1"/>
  <c r="B1258" i="1"/>
  <c r="M1258" i="1" s="1"/>
  <c r="B1259" i="1"/>
  <c r="M1259" i="1" s="1"/>
  <c r="B1260" i="1"/>
  <c r="M1260" i="1" s="1"/>
  <c r="B1261" i="1"/>
  <c r="B1262" i="1"/>
  <c r="B1263" i="1"/>
  <c r="B1264" i="1"/>
  <c r="B1265" i="1"/>
  <c r="M1265" i="1" s="1"/>
  <c r="B1266" i="1"/>
  <c r="M1266" i="1" s="1"/>
  <c r="B1267" i="1"/>
  <c r="M1267" i="1" s="1"/>
  <c r="B1268" i="1"/>
  <c r="M1268" i="1" s="1"/>
  <c r="B1269" i="1"/>
  <c r="M1269" i="1" s="1"/>
  <c r="B1270" i="1"/>
  <c r="B1271" i="1"/>
  <c r="B1272" i="1"/>
  <c r="B1273" i="1"/>
  <c r="M1273" i="1" s="1"/>
  <c r="B1274" i="1"/>
  <c r="B1275" i="1"/>
  <c r="M1275" i="1" s="1"/>
  <c r="B1276" i="1"/>
  <c r="M1276" i="1" s="1"/>
  <c r="B1277" i="1"/>
  <c r="M1277" i="1" s="1"/>
  <c r="B1278" i="1"/>
  <c r="M1278" i="1" s="1"/>
  <c r="B1279" i="1"/>
  <c r="B1280" i="1"/>
  <c r="B1281" i="1"/>
  <c r="M1281" i="1" s="1"/>
  <c r="B1282" i="1"/>
  <c r="M1282" i="1" s="1"/>
  <c r="B1283" i="1"/>
  <c r="M1283" i="1" s="1"/>
  <c r="B1284" i="1"/>
  <c r="M1284" i="1" s="1"/>
  <c r="B1285" i="1"/>
  <c r="B1286" i="1"/>
  <c r="B1287" i="1"/>
  <c r="B1288" i="1"/>
  <c r="B1289" i="1"/>
  <c r="M1289" i="1" s="1"/>
  <c r="B1290" i="1"/>
  <c r="M1290" i="1" s="1"/>
  <c r="B1291" i="1"/>
  <c r="M1291" i="1" s="1"/>
  <c r="B1292" i="1"/>
  <c r="M1292" i="1" s="1"/>
  <c r="B1293" i="1"/>
  <c r="B1294" i="1"/>
  <c r="B1295" i="1"/>
  <c r="B1296" i="1"/>
  <c r="B1297" i="1"/>
  <c r="M1297" i="1" s="1"/>
  <c r="B1298" i="1"/>
  <c r="M1298" i="1" s="1"/>
  <c r="B1299" i="1"/>
  <c r="M1299" i="1" s="1"/>
  <c r="B1300" i="1"/>
  <c r="M1300" i="1" s="1"/>
  <c r="B1301" i="1"/>
  <c r="M1301" i="1" s="1"/>
  <c r="B1302" i="1"/>
  <c r="B1303" i="1"/>
  <c r="B1304" i="1"/>
  <c r="B1305" i="1"/>
  <c r="M1305" i="1" s="1"/>
  <c r="B1306" i="1"/>
  <c r="B1307" i="1"/>
  <c r="M1307" i="1" s="1"/>
  <c r="B1308" i="1"/>
  <c r="M1308" i="1" s="1"/>
  <c r="B1309" i="1"/>
  <c r="M1309" i="1" s="1"/>
  <c r="B1310" i="1"/>
  <c r="M1310" i="1" s="1"/>
  <c r="B1311" i="1"/>
  <c r="B1312" i="1"/>
  <c r="B1313" i="1"/>
  <c r="M1313" i="1" s="1"/>
  <c r="B1314" i="1"/>
  <c r="M1314" i="1" s="1"/>
  <c r="B1315" i="1"/>
  <c r="M1315" i="1" s="1"/>
  <c r="B1316" i="1"/>
  <c r="M1316" i="1" s="1"/>
  <c r="B1317" i="1"/>
  <c r="B1318" i="1"/>
  <c r="B1319" i="1"/>
  <c r="B1320" i="1"/>
  <c r="B1321" i="1"/>
  <c r="M1321" i="1" s="1"/>
  <c r="B1322" i="1"/>
  <c r="M1322" i="1" s="1"/>
  <c r="B1323" i="1"/>
  <c r="M1323" i="1" s="1"/>
  <c r="B1324" i="1"/>
  <c r="M1324" i="1" s="1"/>
  <c r="B1325" i="1"/>
  <c r="B1326" i="1"/>
  <c r="B1327" i="1"/>
  <c r="B1328" i="1"/>
  <c r="B1329" i="1"/>
  <c r="M1329" i="1" s="1"/>
  <c r="B1330" i="1"/>
  <c r="M1330" i="1" s="1"/>
  <c r="B1331" i="1"/>
  <c r="M1331" i="1" s="1"/>
  <c r="B1332" i="1"/>
  <c r="M1332" i="1" s="1"/>
  <c r="B1333" i="1"/>
  <c r="M1333" i="1" s="1"/>
  <c r="B1334" i="1"/>
  <c r="B1335" i="1"/>
  <c r="B1336" i="1"/>
  <c r="B1337" i="1"/>
  <c r="M1337" i="1" s="1"/>
  <c r="B1338" i="1"/>
  <c r="B1339" i="1"/>
  <c r="M1339" i="1" s="1"/>
  <c r="B1340" i="1"/>
  <c r="M1340" i="1" s="1"/>
  <c r="B1341" i="1"/>
  <c r="M1341" i="1" s="1"/>
  <c r="B1342" i="1"/>
  <c r="M1342" i="1" s="1"/>
  <c r="B1343" i="1"/>
  <c r="B1344" i="1"/>
  <c r="B1345" i="1"/>
  <c r="M1345" i="1" s="1"/>
  <c r="B1346" i="1"/>
  <c r="M1346" i="1" s="1"/>
  <c r="B1347" i="1"/>
  <c r="M1347" i="1" s="1"/>
  <c r="B1348" i="1"/>
  <c r="M1348" i="1" s="1"/>
  <c r="B1349" i="1"/>
  <c r="B1350" i="1"/>
  <c r="B1351" i="1"/>
  <c r="B1352" i="1"/>
  <c r="B1353" i="1"/>
  <c r="M1353" i="1" s="1"/>
  <c r="B1354" i="1"/>
  <c r="M1354" i="1" s="1"/>
  <c r="B1355" i="1"/>
  <c r="M1355" i="1" s="1"/>
  <c r="B1356" i="1"/>
  <c r="M1356" i="1" s="1"/>
  <c r="B1357" i="1"/>
  <c r="B1358" i="1"/>
  <c r="B1359" i="1"/>
  <c r="B1360" i="1"/>
  <c r="B1361" i="1"/>
  <c r="M1361" i="1" s="1"/>
  <c r="B1362" i="1"/>
  <c r="M1362" i="1" s="1"/>
  <c r="B1363" i="1"/>
  <c r="M1363" i="1" s="1"/>
  <c r="B1364" i="1"/>
  <c r="M1364" i="1" s="1"/>
  <c r="B1365" i="1"/>
  <c r="M1365" i="1" s="1"/>
  <c r="B1366" i="1"/>
  <c r="B1367" i="1"/>
  <c r="B1368" i="1"/>
  <c r="B1369" i="1"/>
  <c r="M1369" i="1" s="1"/>
  <c r="B1370" i="1"/>
  <c r="B1371" i="1"/>
  <c r="M1371" i="1" s="1"/>
  <c r="B1372" i="1"/>
  <c r="M1372" i="1" s="1"/>
  <c r="B1373" i="1"/>
  <c r="M1373" i="1" s="1"/>
  <c r="B1374" i="1"/>
  <c r="M1374" i="1" s="1"/>
  <c r="B1375" i="1"/>
  <c r="B1376" i="1"/>
  <c r="B1377" i="1"/>
  <c r="M1377" i="1" s="1"/>
  <c r="B1378" i="1"/>
  <c r="M1378" i="1" s="1"/>
  <c r="B1379" i="1"/>
  <c r="M1379" i="1" s="1"/>
  <c r="B1380" i="1"/>
  <c r="M1380" i="1" s="1"/>
  <c r="B1381" i="1"/>
  <c r="B1382" i="1"/>
  <c r="B1383" i="1"/>
  <c r="B1384" i="1"/>
  <c r="B1385" i="1"/>
  <c r="M1385" i="1" s="1"/>
  <c r="B1386" i="1"/>
  <c r="M1386" i="1" s="1"/>
  <c r="B1387" i="1"/>
  <c r="M1387" i="1" s="1"/>
  <c r="B1388" i="1"/>
  <c r="M1388" i="1" s="1"/>
  <c r="B1389" i="1"/>
  <c r="B1390" i="1"/>
  <c r="B1391" i="1"/>
  <c r="B1392" i="1"/>
  <c r="B1393" i="1"/>
  <c r="M1393" i="1" s="1"/>
  <c r="B1394" i="1"/>
  <c r="M1394" i="1" s="1"/>
  <c r="B1395" i="1"/>
  <c r="M1395" i="1" s="1"/>
  <c r="B1396" i="1"/>
  <c r="M1396" i="1" s="1"/>
  <c r="B1397" i="1"/>
  <c r="M1397" i="1" s="1"/>
  <c r="B1398" i="1"/>
  <c r="B1399" i="1"/>
  <c r="B1400" i="1"/>
  <c r="B1401" i="1"/>
  <c r="M1401" i="1" s="1"/>
  <c r="B1402" i="1"/>
  <c r="B1403" i="1"/>
  <c r="M1403" i="1" s="1"/>
  <c r="B1404" i="1"/>
  <c r="M1404" i="1" s="1"/>
  <c r="B1405" i="1"/>
  <c r="M1405" i="1" s="1"/>
  <c r="B1406" i="1"/>
  <c r="M1406" i="1" s="1"/>
  <c r="B1407" i="1"/>
  <c r="B1408" i="1"/>
  <c r="B1409" i="1"/>
  <c r="M1409" i="1" s="1"/>
  <c r="B1410" i="1"/>
  <c r="M1410" i="1" s="1"/>
  <c r="B1411" i="1"/>
  <c r="M1411" i="1" s="1"/>
  <c r="B1412" i="1"/>
  <c r="M1412" i="1" s="1"/>
  <c r="B1413" i="1"/>
  <c r="B1414" i="1"/>
  <c r="B1415" i="1"/>
  <c r="B1416" i="1"/>
  <c r="B1417" i="1"/>
  <c r="M1417" i="1" s="1"/>
  <c r="B1418" i="1"/>
  <c r="M1418" i="1" s="1"/>
  <c r="B1419" i="1"/>
  <c r="M1419" i="1" s="1"/>
  <c r="B1420" i="1"/>
  <c r="M1420" i="1" s="1"/>
  <c r="B1421" i="1"/>
  <c r="B1422" i="1"/>
  <c r="B1423" i="1"/>
  <c r="B1424" i="1"/>
  <c r="B1425" i="1"/>
  <c r="M1425" i="1" s="1"/>
  <c r="B1426" i="1"/>
  <c r="M1426" i="1" s="1"/>
  <c r="B1427" i="1"/>
  <c r="M1427" i="1" s="1"/>
  <c r="B1428" i="1"/>
  <c r="M1428" i="1" s="1"/>
  <c r="B1429" i="1"/>
  <c r="M1429" i="1" s="1"/>
  <c r="B1430" i="1"/>
  <c r="B1431" i="1"/>
  <c r="B1432" i="1"/>
  <c r="B1433" i="1"/>
  <c r="B1434" i="1"/>
  <c r="B1435" i="1"/>
  <c r="M1435" i="1" s="1"/>
  <c r="B1436" i="1"/>
  <c r="M1436" i="1" s="1"/>
  <c r="B1437" i="1"/>
  <c r="M1437" i="1" s="1"/>
  <c r="B1438" i="1"/>
  <c r="M1438" i="1" s="1"/>
  <c r="B1439" i="1"/>
  <c r="B1440" i="1"/>
  <c r="B1441" i="1"/>
  <c r="M1441" i="1" s="1"/>
  <c r="B1442" i="1"/>
  <c r="M1442" i="1" s="1"/>
  <c r="B1443" i="1"/>
  <c r="M1443" i="1" s="1"/>
  <c r="B1444" i="1"/>
  <c r="M1444" i="1" s="1"/>
  <c r="B1445" i="1"/>
  <c r="B1446" i="1"/>
  <c r="B1447" i="1"/>
  <c r="B1448" i="1"/>
  <c r="B1449" i="1"/>
  <c r="M1449" i="1" s="1"/>
  <c r="B1450" i="1"/>
  <c r="M1450" i="1" s="1"/>
  <c r="B1451" i="1"/>
  <c r="M1451" i="1" s="1"/>
  <c r="B1452" i="1"/>
  <c r="M1452" i="1" s="1"/>
  <c r="B1453" i="1"/>
  <c r="B1454" i="1"/>
  <c r="B1455" i="1"/>
  <c r="B1456" i="1"/>
  <c r="B1457" i="1"/>
  <c r="M1457" i="1" s="1"/>
  <c r="B1458" i="1"/>
  <c r="M1458" i="1" s="1"/>
  <c r="B1459" i="1"/>
  <c r="M1459" i="1" s="1"/>
  <c r="B1460" i="1"/>
  <c r="M1460" i="1" s="1"/>
  <c r="B1461" i="1"/>
  <c r="M1461" i="1" s="1"/>
  <c r="B1462" i="1"/>
  <c r="B1463" i="1"/>
  <c r="B1464" i="1"/>
  <c r="B1465" i="1"/>
  <c r="B1466" i="1"/>
  <c r="B1467" i="1"/>
  <c r="M1467" i="1" s="1"/>
  <c r="B1468" i="1"/>
  <c r="M1468" i="1" s="1"/>
  <c r="B1469" i="1"/>
  <c r="M1469" i="1" s="1"/>
  <c r="B1470" i="1"/>
  <c r="M1470" i="1" s="1"/>
  <c r="B1471" i="1"/>
  <c r="B1472" i="1"/>
  <c r="B1473" i="1"/>
  <c r="M1473" i="1" s="1"/>
  <c r="B1474" i="1"/>
  <c r="M1474" i="1" s="1"/>
  <c r="B1475" i="1"/>
  <c r="M1475" i="1" s="1"/>
  <c r="B1476" i="1"/>
  <c r="M1476" i="1" s="1"/>
  <c r="B1477" i="1"/>
  <c r="B1478" i="1"/>
  <c r="B1479" i="1"/>
  <c r="B1480" i="1"/>
  <c r="B1481" i="1"/>
  <c r="M1481" i="1" s="1"/>
  <c r="B1482" i="1"/>
  <c r="M1482" i="1" s="1"/>
  <c r="B1483" i="1"/>
  <c r="M1483" i="1" s="1"/>
  <c r="B1484" i="1"/>
  <c r="M1484" i="1" s="1"/>
  <c r="B1485" i="1"/>
  <c r="B1486" i="1"/>
  <c r="B1487" i="1"/>
  <c r="B1488" i="1"/>
  <c r="B1489" i="1"/>
  <c r="M1489" i="1" s="1"/>
  <c r="B1490" i="1"/>
  <c r="M1490" i="1" s="1"/>
  <c r="B1491" i="1"/>
  <c r="M1491" i="1" s="1"/>
  <c r="B1492" i="1"/>
  <c r="M1492" i="1" s="1"/>
  <c r="B1493" i="1"/>
  <c r="M1493" i="1" s="1"/>
  <c r="B1494" i="1"/>
  <c r="B1495" i="1"/>
  <c r="B1496" i="1"/>
  <c r="B1497" i="1"/>
  <c r="B1498" i="1"/>
  <c r="B1499" i="1"/>
  <c r="M1499" i="1" s="1"/>
  <c r="B1500" i="1"/>
  <c r="M1500" i="1" s="1"/>
  <c r="B1501" i="1"/>
  <c r="M1501" i="1" s="1"/>
  <c r="B1502" i="1"/>
  <c r="M1502" i="1" s="1"/>
  <c r="B1503" i="1"/>
  <c r="B1504" i="1"/>
  <c r="B1505" i="1"/>
  <c r="M1505" i="1" s="1"/>
  <c r="B1506" i="1"/>
  <c r="M1506" i="1" s="1"/>
  <c r="B1507" i="1"/>
  <c r="M1507" i="1" s="1"/>
  <c r="B1508" i="1"/>
  <c r="M1508" i="1" s="1"/>
  <c r="B1509" i="1"/>
  <c r="B1510" i="1"/>
  <c r="B1511" i="1"/>
  <c r="B1512" i="1"/>
  <c r="B1513" i="1"/>
  <c r="M1513" i="1" s="1"/>
  <c r="B1514" i="1"/>
  <c r="M1514" i="1" s="1"/>
  <c r="B1515" i="1"/>
  <c r="M1515" i="1" s="1"/>
  <c r="B1516" i="1"/>
  <c r="M1516" i="1" s="1"/>
  <c r="B2" i="1"/>
  <c r="S29" i="17" l="1" a="1"/>
  <c r="S29" i="17" s="1"/>
  <c r="S24" i="17" a="1"/>
  <c r="S24" i="17" s="1"/>
  <c r="S5" i="17" a="1"/>
  <c r="S5" i="17" s="1"/>
  <c r="S2" i="17" a="1"/>
  <c r="S2" i="17" s="1"/>
  <c r="S26" i="17" a="1"/>
  <c r="S26" i="17" s="1"/>
  <c r="S20" i="17" a="1"/>
  <c r="S20" i="17" s="1"/>
  <c r="S18" i="17" a="1"/>
  <c r="S18" i="17" s="1"/>
  <c r="S14" i="17" a="1"/>
  <c r="S14" i="17" s="1"/>
  <c r="S12" i="17" a="1"/>
  <c r="S12" i="17" s="1"/>
  <c r="S10" i="17" a="1"/>
  <c r="S10" i="17" s="1"/>
  <c r="S6" i="17" a="1"/>
  <c r="S6" i="17" s="1"/>
  <c r="S4" i="17" a="1"/>
  <c r="S4" i="17" s="1"/>
  <c r="S21" i="17" a="1"/>
  <c r="S21" i="17" s="1"/>
  <c r="S13" i="17" a="1"/>
  <c r="S13" i="17" s="1"/>
  <c r="S34" i="17" a="1"/>
  <c r="S34" i="17" s="1"/>
  <c r="S30" i="17" a="1"/>
  <c r="S30" i="17" s="1"/>
  <c r="S28" i="17" a="1"/>
  <c r="S28" i="17" s="1"/>
  <c r="S22" i="17" a="1"/>
  <c r="S22" i="17" s="1"/>
  <c r="S32" i="17" a="1"/>
  <c r="S32" i="17" s="1"/>
  <c r="S8" i="17" a="1"/>
  <c r="S8" i="17" s="1"/>
  <c r="S16" i="17" a="1"/>
  <c r="S16" i="17" s="1"/>
  <c r="S31" i="17" a="1"/>
  <c r="S31" i="17" s="1"/>
  <c r="S27" i="17" a="1"/>
  <c r="S27" i="17" s="1"/>
  <c r="S23" i="17" a="1"/>
  <c r="S23" i="17" s="1"/>
  <c r="S19" i="17" a="1"/>
  <c r="S19" i="17" s="1"/>
  <c r="S15" i="17" a="1"/>
  <c r="S15" i="17" s="1"/>
  <c r="S11" i="17" a="1"/>
  <c r="S11" i="17" s="1"/>
  <c r="S7" i="17" a="1"/>
  <c r="S7" i="17" s="1"/>
  <c r="S3" i="17" a="1"/>
  <c r="S3" i="17" s="1"/>
  <c r="F35" i="13"/>
  <c r="N35" i="13"/>
  <c r="I35" i="13"/>
  <c r="Q35" i="13"/>
  <c r="G35" i="13"/>
  <c r="O35" i="13"/>
  <c r="H35" i="13"/>
  <c r="P35" i="13"/>
  <c r="C35" i="13"/>
  <c r="K35" i="13"/>
  <c r="D35" i="13"/>
  <c r="L35" i="13"/>
  <c r="S35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CA7D1-C08D-482D-B4C0-B03967E20375}" keepAlive="1" name="Query - output_predictions" description="Connection to the 'output_predictions' query in the workbook." type="5" refreshedVersion="8" background="1" saveData="1">
    <dbPr connection="Provider=Microsoft.Mashup.OleDb.1;Data Source=$Workbook$;Location=output_predictions;Extended Properties=&quot;&quot;" command="SELECT * FROM [output_predictions]"/>
  </connection>
  <connection id="2" xr16:uid="{8FDB7C2F-479C-4DDA-BC6A-D268DD330CB4}" keepAlive="1" name="Query - output_predictions (2)" description="Connection to the 'output_predictions (2)' query in the workbook." type="5" refreshedVersion="0" background="1" saveData="1">
    <dbPr connection="Provider=Microsoft.Mashup.OleDb.1;Data Source=$Workbook$;Location=&quot;output_predictions (2)&quot;;Extended Properties=&quot;&quot;" command="SELECT * FROM [output_predictions (2)]"/>
  </connection>
  <connection id="3" xr16:uid="{F4FA7125-62A3-45BF-8479-97D6A4B208E1}" keepAlive="1" name="Query - output_predictions (3)" description="Connection to the 'output_predictions (3)' query in the workbook." type="5" refreshedVersion="8" background="1" saveData="1">
    <dbPr connection="Provider=Microsoft.Mashup.OleDb.1;Data Source=$Workbook$;Location=&quot;output_predictions (3)&quot;;Extended Properties=&quot;&quot;" command="SELECT * FROM [output_predictions (3)]"/>
  </connection>
  <connection id="4" xr16:uid="{F7D3F342-4FDB-4FE1-AD16-F80486B60A42}" keepAlive="1" name="Query - output_predictions (4)" description="Connection to the 'output_predictions (4)' query in the workbook." type="5" refreshedVersion="0" background="1">
    <dbPr connection="Provider=Microsoft.Mashup.OleDb.1;Data Source=$Workbook$;Location=&quot;output_predictions (4)&quot;;Extended Properties=&quot;&quot;" command="SELECT * FROM [output_predictions (4)]"/>
  </connection>
  <connection id="5" xr16:uid="{E9A64269-1053-4B13-8FBD-38A50BF39C22}" keepAlive="1" name="Query - output_predictions (5)" description="Connection to the 'output_predictions (5)' query in the workbook." type="5" refreshedVersion="0" background="1">
    <dbPr connection="Provider=Microsoft.Mashup.OleDb.1;Data Source=$Workbook$;Location=&quot;output_predictions (5)&quot;;Extended Properties=&quot;&quot;" command="SELECT * FROM [output_predictions (5)]"/>
  </connection>
  <connection id="6" xr16:uid="{D3EB8CFB-9032-4576-A3F9-8E0CD6CE99CE}" keepAlive="1" name="Query - output_predictions (6)" description="Connection to the 'output_predictions (6)' query in the workbook." type="5" refreshedVersion="8" background="1" saveData="1">
    <dbPr connection="Provider=Microsoft.Mashup.OleDb.1;Data Source=$Workbook$;Location=&quot;output_predictions (6)&quot;;Extended Properties=&quot;&quot;" command="SELECT * FROM [output_predictions (6)]"/>
  </connection>
  <connection id="7" xr16:uid="{A10EEA25-36B1-41CE-9A64-98DF4DFC27CB}" keepAlive="1" name="Query - SARIMA_predictions" description="Connection to the 'SARIMA_predictions' query in the workbook." type="5" refreshedVersion="8" background="1" saveData="1">
    <dbPr connection="Provider=Microsoft.Mashup.OleDb.1;Data Source=$Workbook$;Location=SARIMA_predictions;Extended Properties=&quot;&quot;" command="SELECT * FROM [SARIMA_predi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<sst xmlns="http://schemas.openxmlformats.org/spreadsheetml/2006/main" count="8566" uniqueCount="629">
  <si>
    <t>financial_year</t>
  </si>
  <si>
    <t>wpm_material_type</t>
  </si>
  <si>
    <t>wpm_material_name</t>
  </si>
  <si>
    <t>waste_stream</t>
  </si>
  <si>
    <t>recycled</t>
  </si>
  <si>
    <t>waste_to_energy</t>
  </si>
  <si>
    <t>export_interstate</t>
  </si>
  <si>
    <t>export_international</t>
  </si>
  <si>
    <t>disposal</t>
  </si>
  <si>
    <t>recovery_rate</t>
  </si>
  <si>
    <t>2005-2006</t>
  </si>
  <si>
    <t>Aggregate, masonry and soils</t>
  </si>
  <si>
    <t>Asphalt</t>
  </si>
  <si>
    <t>Commercial and Industrial</t>
  </si>
  <si>
    <t>Construction and Demolition</t>
  </si>
  <si>
    <t>Municipal Solid Waste</t>
  </si>
  <si>
    <t>Bricks</t>
  </si>
  <si>
    <t>Concrete</t>
  </si>
  <si>
    <t>Plaster</t>
  </si>
  <si>
    <t>Soil and natural materials</t>
  </si>
  <si>
    <t>Glass</t>
  </si>
  <si>
    <t>Container glass</t>
  </si>
  <si>
    <t>Other glass</t>
  </si>
  <si>
    <t>Metals</t>
  </si>
  <si>
    <t>Aluminium</t>
  </si>
  <si>
    <t>Ferrous</t>
  </si>
  <si>
    <t>Other metals</t>
  </si>
  <si>
    <t>Organics</t>
  </si>
  <si>
    <t>Food organics</t>
  </si>
  <si>
    <t>Garden organics</t>
  </si>
  <si>
    <t>Other organics</t>
  </si>
  <si>
    <t>Wood /timber</t>
  </si>
  <si>
    <t>Paper and cardboard</t>
  </si>
  <si>
    <t>Cardboard</t>
  </si>
  <si>
    <t>Newsprint and magazines</t>
  </si>
  <si>
    <t>Other paper</t>
  </si>
  <si>
    <t>Printing and writing paper</t>
  </si>
  <si>
    <t>Textiles</t>
  </si>
  <si>
    <t>Clothing</t>
  </si>
  <si>
    <t>Other textiles</t>
  </si>
  <si>
    <t>Tyres and rubber</t>
  </si>
  <si>
    <t>Other rubber</t>
  </si>
  <si>
    <t>Passenger tyres</t>
  </si>
  <si>
    <t>Truck tyres</t>
  </si>
  <si>
    <t>2006-2007</t>
  </si>
  <si>
    <t>Rubble</t>
  </si>
  <si>
    <t>Liquidpaperboard</t>
  </si>
  <si>
    <t>Offroad tyres</t>
  </si>
  <si>
    <t>2007-2008</t>
  </si>
  <si>
    <t>Plastic</t>
  </si>
  <si>
    <t>HDPE (2)</t>
  </si>
  <si>
    <t>LDPE (4)</t>
  </si>
  <si>
    <t>Other plastics (7)</t>
  </si>
  <si>
    <t>PET (1)</t>
  </si>
  <si>
    <t>PP (5)</t>
  </si>
  <si>
    <t>PS (6)</t>
  </si>
  <si>
    <t>PVC (3)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</si>
  <si>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</si>
  <si>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</si>
  <si>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</si>
  <si>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</si>
  <si>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</si>
  <si>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</si>
  <si>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</si>
  <si>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</si>
  <si>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</si>
  <si>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</si>
  <si>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</si>
  <si>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</si>
  <si>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</si>
  <si>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Row Labels</t>
  </si>
  <si>
    <t>Grand Total</t>
  </si>
  <si>
    <t>Column Labels</t>
  </si>
  <si>
    <t>Sum of recycled</t>
  </si>
  <si>
    <t>Sum of disposal</t>
  </si>
  <si>
    <t>Sum of recovery_rate</t>
  </si>
  <si>
    <t>financial year short</t>
  </si>
  <si>
    <t xml:space="preserve">Material </t>
  </si>
  <si>
    <t>image URL</t>
  </si>
  <si>
    <t>ANALASIS</t>
  </si>
  <si>
    <t>Joint</t>
  </si>
  <si>
    <t>2006Asphalt</t>
  </si>
  <si>
    <t>2006Bricks</t>
  </si>
  <si>
    <t>2006Concrete</t>
  </si>
  <si>
    <t>2006Plaster</t>
  </si>
  <si>
    <t>2006Soil and natural materials</t>
  </si>
  <si>
    <t>2006Container glass</t>
  </si>
  <si>
    <t>2006Other glass</t>
  </si>
  <si>
    <t>2006Aluminium</t>
  </si>
  <si>
    <t>2006Ferrous</t>
  </si>
  <si>
    <t>2006Other metals</t>
  </si>
  <si>
    <t>2006Food organics</t>
  </si>
  <si>
    <t>2006Garden organics</t>
  </si>
  <si>
    <t>2006Other organics</t>
  </si>
  <si>
    <t>2006Wood /timber</t>
  </si>
  <si>
    <t>2006Cardboard</t>
  </si>
  <si>
    <t>2006Newsprint and magazines</t>
  </si>
  <si>
    <t>2006Other paper</t>
  </si>
  <si>
    <t>2006Printing and writing paper</t>
  </si>
  <si>
    <t>2006Clothing</t>
  </si>
  <si>
    <t>2006Other textiles</t>
  </si>
  <si>
    <t>2006Other rubber</t>
  </si>
  <si>
    <t>2006Passenger tyres</t>
  </si>
  <si>
    <t>2006Truck tyres</t>
  </si>
  <si>
    <t>2007Asphalt</t>
  </si>
  <si>
    <t>2007Bricks</t>
  </si>
  <si>
    <t>2007Concrete</t>
  </si>
  <si>
    <t>2007Plaster</t>
  </si>
  <si>
    <t>2007Rubble</t>
  </si>
  <si>
    <t>2007Soil and natural materials</t>
  </si>
  <si>
    <t>2007Container glass</t>
  </si>
  <si>
    <t>2007Other glass</t>
  </si>
  <si>
    <t>2007Aluminium</t>
  </si>
  <si>
    <t>2007Ferrous</t>
  </si>
  <si>
    <t>2007Other metals</t>
  </si>
  <si>
    <t>2007Food organics</t>
  </si>
  <si>
    <t>2007Garden organics</t>
  </si>
  <si>
    <t>2007Other organics</t>
  </si>
  <si>
    <t>2007Wood /timber</t>
  </si>
  <si>
    <t>2007Cardboard</t>
  </si>
  <si>
    <t>2007Liquidpaperboard</t>
  </si>
  <si>
    <t>2007Newsprint and magazines</t>
  </si>
  <si>
    <t>2007Other paper</t>
  </si>
  <si>
    <t>2007Printing and writing paper</t>
  </si>
  <si>
    <t>2007Other textiles</t>
  </si>
  <si>
    <t>2007Offroad tyres</t>
  </si>
  <si>
    <t>2007Passenger tyres</t>
  </si>
  <si>
    <t>2007Truck tyres</t>
  </si>
  <si>
    <t>2008Asphalt</t>
  </si>
  <si>
    <t>2008Bricks</t>
  </si>
  <si>
    <t>2008Concrete</t>
  </si>
  <si>
    <t>2008Plaster</t>
  </si>
  <si>
    <t>2008Rubble</t>
  </si>
  <si>
    <t>2008Soil and natural materials</t>
  </si>
  <si>
    <t>2008Container glass</t>
  </si>
  <si>
    <t>2008Other glass</t>
  </si>
  <si>
    <t>2008Aluminium</t>
  </si>
  <si>
    <t>2008Ferrous</t>
  </si>
  <si>
    <t>2008Other metals</t>
  </si>
  <si>
    <t>2008Food organics</t>
  </si>
  <si>
    <t>2008Garden organics</t>
  </si>
  <si>
    <t>2008Other organics</t>
  </si>
  <si>
    <t>2008Wood /timber</t>
  </si>
  <si>
    <t>2008Cardboard</t>
  </si>
  <si>
    <t>2008Liquidpaperboard</t>
  </si>
  <si>
    <t>2008Newsprint and magazines</t>
  </si>
  <si>
    <t>2008Other paper</t>
  </si>
  <si>
    <t>2008Printing and writing paper</t>
  </si>
  <si>
    <t>2008HDPE (2)</t>
  </si>
  <si>
    <t>2008LDPE (4)</t>
  </si>
  <si>
    <t>2008Other plastics (7)</t>
  </si>
  <si>
    <t>2008PET (1)</t>
  </si>
  <si>
    <t>2008PP (5)</t>
  </si>
  <si>
    <t>2008PS (6)</t>
  </si>
  <si>
    <t>2008PVC (3)</t>
  </si>
  <si>
    <t>2008Clothing</t>
  </si>
  <si>
    <t>2008Other textiles</t>
  </si>
  <si>
    <t>2008Offroad tyres</t>
  </si>
  <si>
    <t>2008Other rubber</t>
  </si>
  <si>
    <t>2008Passenger tyres</t>
  </si>
  <si>
    <t>2008Truck tyres</t>
  </si>
  <si>
    <t>2009Asphalt</t>
  </si>
  <si>
    <t>2009Bricks</t>
  </si>
  <si>
    <t>2009Concrete</t>
  </si>
  <si>
    <t>2009Plaster</t>
  </si>
  <si>
    <t>2009Rubble</t>
  </si>
  <si>
    <t>2009Soil and natural materials</t>
  </si>
  <si>
    <t>2009Container glass</t>
  </si>
  <si>
    <t>2009Other glass</t>
  </si>
  <si>
    <t>2009Aluminium</t>
  </si>
  <si>
    <t>2009Ferrous</t>
  </si>
  <si>
    <t>2009Other metals</t>
  </si>
  <si>
    <t>2009Food organics</t>
  </si>
  <si>
    <t>2009Garden organics</t>
  </si>
  <si>
    <t>2009Other organics</t>
  </si>
  <si>
    <t>2009Wood /timber</t>
  </si>
  <si>
    <t>2009Cardboard</t>
  </si>
  <si>
    <t>2009Liquidpaperboard</t>
  </si>
  <si>
    <t>2009Newsprint and magazines</t>
  </si>
  <si>
    <t>2009Other paper</t>
  </si>
  <si>
    <t>2009Printing and writing paper</t>
  </si>
  <si>
    <t>2009HDPE (2)</t>
  </si>
  <si>
    <t>2009LDPE (4)</t>
  </si>
  <si>
    <t>2009Other plastics (7)</t>
  </si>
  <si>
    <t>2009PET (1)</t>
  </si>
  <si>
    <t>2009PP (5)</t>
  </si>
  <si>
    <t>2009PS (6)</t>
  </si>
  <si>
    <t>2009PVC (3)</t>
  </si>
  <si>
    <t>2009Clothing</t>
  </si>
  <si>
    <t>2009Other textiles</t>
  </si>
  <si>
    <t>2009Offroad tyres</t>
  </si>
  <si>
    <t>2009Other rubber</t>
  </si>
  <si>
    <t>2009Passenger tyres</t>
  </si>
  <si>
    <t>2009Truck tyres</t>
  </si>
  <si>
    <t>2010Asphalt</t>
  </si>
  <si>
    <t>2010Bricks</t>
  </si>
  <si>
    <t>2010Concrete</t>
  </si>
  <si>
    <t>2010Plaster</t>
  </si>
  <si>
    <t>2010Rubble</t>
  </si>
  <si>
    <t>2010Soil and natural materials</t>
  </si>
  <si>
    <t>2010Container glass</t>
  </si>
  <si>
    <t>2010Other glass</t>
  </si>
  <si>
    <t>2010Aluminium</t>
  </si>
  <si>
    <t>2010Ferrous</t>
  </si>
  <si>
    <t>2010Other metals</t>
  </si>
  <si>
    <t>2010Food organics</t>
  </si>
  <si>
    <t>2010Garden organics</t>
  </si>
  <si>
    <t>2010Other organics</t>
  </si>
  <si>
    <t>2010Wood /timber</t>
  </si>
  <si>
    <t>2010Cardboard</t>
  </si>
  <si>
    <t>2010Liquidpaperboard</t>
  </si>
  <si>
    <t>2010Newsprint and magazines</t>
  </si>
  <si>
    <t>2010Other paper</t>
  </si>
  <si>
    <t>2010Printing and writing paper</t>
  </si>
  <si>
    <t>2010HDPE (2)</t>
  </si>
  <si>
    <t>2010LDPE (4)</t>
  </si>
  <si>
    <t>2010Other plastics (7)</t>
  </si>
  <si>
    <t>2010PET (1)</t>
  </si>
  <si>
    <t>2010PP (5)</t>
  </si>
  <si>
    <t>2010PS (6)</t>
  </si>
  <si>
    <t>2010PVC (3)</t>
  </si>
  <si>
    <t>2010Clothing</t>
  </si>
  <si>
    <t>2010Other textiles</t>
  </si>
  <si>
    <t>2010Offroad tyres</t>
  </si>
  <si>
    <t>2010Other rubber</t>
  </si>
  <si>
    <t>2010Passenger tyres</t>
  </si>
  <si>
    <t>2010Truck tyres</t>
  </si>
  <si>
    <t>2011Asphalt</t>
  </si>
  <si>
    <t>2011Bricks</t>
  </si>
  <si>
    <t>2011Concrete</t>
  </si>
  <si>
    <t>2011Plaster</t>
  </si>
  <si>
    <t>2011Rubble</t>
  </si>
  <si>
    <t>2011Soil and natural materials</t>
  </si>
  <si>
    <t>2011Container glass</t>
  </si>
  <si>
    <t>2011Other glass</t>
  </si>
  <si>
    <t>2011Aluminium</t>
  </si>
  <si>
    <t>2011Ferrous</t>
  </si>
  <si>
    <t>2011Other metals</t>
  </si>
  <si>
    <t>2011Food organics</t>
  </si>
  <si>
    <t>2011Garden organics</t>
  </si>
  <si>
    <t>2011Other organics</t>
  </si>
  <si>
    <t>2011Wood /timber</t>
  </si>
  <si>
    <t>2011Cardboard</t>
  </si>
  <si>
    <t>2011Liquidpaperboard</t>
  </si>
  <si>
    <t>2011Newsprint and magazines</t>
  </si>
  <si>
    <t>2011Other paper</t>
  </si>
  <si>
    <t>2011Printing and writing paper</t>
  </si>
  <si>
    <t>2011HDPE (2)</t>
  </si>
  <si>
    <t>2011LDPE (4)</t>
  </si>
  <si>
    <t>2011Other plastics (7)</t>
  </si>
  <si>
    <t>2011PET (1)</t>
  </si>
  <si>
    <t>2011PP (5)</t>
  </si>
  <si>
    <t>2011PS (6)</t>
  </si>
  <si>
    <t>2011PVC (3)</t>
  </si>
  <si>
    <t>2011Clothing</t>
  </si>
  <si>
    <t>2011Other textiles</t>
  </si>
  <si>
    <t>2011Offroad tyres</t>
  </si>
  <si>
    <t>2011Other rubber</t>
  </si>
  <si>
    <t>2011Passenger tyres</t>
  </si>
  <si>
    <t>2011Truck tyres</t>
  </si>
  <si>
    <t>2012Asphalt</t>
  </si>
  <si>
    <t>2012Bricks</t>
  </si>
  <si>
    <t>2012Concrete</t>
  </si>
  <si>
    <t>2012Plaster</t>
  </si>
  <si>
    <t>2012Rubble</t>
  </si>
  <si>
    <t>2012Soil and natural materials</t>
  </si>
  <si>
    <t>2012Container glass</t>
  </si>
  <si>
    <t>2012Other glass</t>
  </si>
  <si>
    <t>2012Aluminium</t>
  </si>
  <si>
    <t>2012Ferrous</t>
  </si>
  <si>
    <t>2012Other metals</t>
  </si>
  <si>
    <t>2012Food organics</t>
  </si>
  <si>
    <t>2012Garden organics</t>
  </si>
  <si>
    <t>2012Other organics</t>
  </si>
  <si>
    <t>2012Wood /timber</t>
  </si>
  <si>
    <t>2012Cardboard</t>
  </si>
  <si>
    <t>2012Liquidpaperboard</t>
  </si>
  <si>
    <t>2012Newsprint and magazines</t>
  </si>
  <si>
    <t>2012Other paper</t>
  </si>
  <si>
    <t>2012Printing and writing paper</t>
  </si>
  <si>
    <t>2012HDPE (2)</t>
  </si>
  <si>
    <t>2012LDPE (4)</t>
  </si>
  <si>
    <t>2012Other plastics (7)</t>
  </si>
  <si>
    <t>2012PET (1)</t>
  </si>
  <si>
    <t>2012PP (5)</t>
  </si>
  <si>
    <t>2012PS (6)</t>
  </si>
  <si>
    <t>2012PVC (3)</t>
  </si>
  <si>
    <t>2012Clothing</t>
  </si>
  <si>
    <t>2012Other textiles</t>
  </si>
  <si>
    <t>2012Other rubber</t>
  </si>
  <si>
    <t>2012Passenger tyres</t>
  </si>
  <si>
    <t>2013Asphalt</t>
  </si>
  <si>
    <t>2013Bricks</t>
  </si>
  <si>
    <t>2013Concrete</t>
  </si>
  <si>
    <t>2013Plaster</t>
  </si>
  <si>
    <t>2013Rubble</t>
  </si>
  <si>
    <t>2013Soil and natural materials</t>
  </si>
  <si>
    <t>2013Container glass</t>
  </si>
  <si>
    <t>2013Other glass</t>
  </si>
  <si>
    <t>2013Aluminium</t>
  </si>
  <si>
    <t>2013Ferrous</t>
  </si>
  <si>
    <t>2013Other metals</t>
  </si>
  <si>
    <t>2013Food organics</t>
  </si>
  <si>
    <t>2013Garden organics</t>
  </si>
  <si>
    <t>2013Other organics</t>
  </si>
  <si>
    <t>2013Wood /timber</t>
  </si>
  <si>
    <t>2013Cardboard</t>
  </si>
  <si>
    <t>2013Liquidpaperboard</t>
  </si>
  <si>
    <t>2013Newsprint and magazines</t>
  </si>
  <si>
    <t>2013Other paper</t>
  </si>
  <si>
    <t>2013Printing and writing paper</t>
  </si>
  <si>
    <t>2013HDPE (2)</t>
  </si>
  <si>
    <t>2013LDPE (4)</t>
  </si>
  <si>
    <t>2013Other plastics (7)</t>
  </si>
  <si>
    <t>2013PET (1)</t>
  </si>
  <si>
    <t>2013PP (5)</t>
  </si>
  <si>
    <t>2013PS (6)</t>
  </si>
  <si>
    <t>2013PVC (3)</t>
  </si>
  <si>
    <t>2013Clothing</t>
  </si>
  <si>
    <t>2013Other textiles</t>
  </si>
  <si>
    <t>2013Other rubber</t>
  </si>
  <si>
    <t>2013Passenger tyres</t>
  </si>
  <si>
    <t>2014Asphalt</t>
  </si>
  <si>
    <t>2014Bricks</t>
  </si>
  <si>
    <t>2014Concrete</t>
  </si>
  <si>
    <t>2014Plaster</t>
  </si>
  <si>
    <t>2014Rubble</t>
  </si>
  <si>
    <t>2014Soil and natural materials</t>
  </si>
  <si>
    <t>2014Container glass</t>
  </si>
  <si>
    <t>2014Other glass</t>
  </si>
  <si>
    <t>2014Aluminium</t>
  </si>
  <si>
    <t>2014Ferrous</t>
  </si>
  <si>
    <t>2014Other metals</t>
  </si>
  <si>
    <t>2014Food organics</t>
  </si>
  <si>
    <t>2014Garden organics</t>
  </si>
  <si>
    <t>2014Other organics</t>
  </si>
  <si>
    <t>2014Wood /timber</t>
  </si>
  <si>
    <t>2014Cardboard</t>
  </si>
  <si>
    <t>2014Liquidpaperboard</t>
  </si>
  <si>
    <t>2014Newsprint and magazines</t>
  </si>
  <si>
    <t>2014Other paper</t>
  </si>
  <si>
    <t>2014Printing and writing paper</t>
  </si>
  <si>
    <t>2014HDPE (2)</t>
  </si>
  <si>
    <t>2014LDPE (4)</t>
  </si>
  <si>
    <t>2014Other plastics (7)</t>
  </si>
  <si>
    <t>2014PET (1)</t>
  </si>
  <si>
    <t>2014PP (5)</t>
  </si>
  <si>
    <t>2014PS (6)</t>
  </si>
  <si>
    <t>2014PVC (3)</t>
  </si>
  <si>
    <t>2014Clothing</t>
  </si>
  <si>
    <t>2014Other textiles</t>
  </si>
  <si>
    <t>2014Offroad tyres</t>
  </si>
  <si>
    <t>2014Other rubber</t>
  </si>
  <si>
    <t>2014Passenger tyres</t>
  </si>
  <si>
    <t>2014Truck tyres</t>
  </si>
  <si>
    <t>2015Asphalt</t>
  </si>
  <si>
    <t>2015Bricks</t>
  </si>
  <si>
    <t>2015Concrete</t>
  </si>
  <si>
    <t>2015Plaster</t>
  </si>
  <si>
    <t>2015Rubble</t>
  </si>
  <si>
    <t>2015Soil and natural materials</t>
  </si>
  <si>
    <t>2015Container glass</t>
  </si>
  <si>
    <t>2015Other glass</t>
  </si>
  <si>
    <t>2015Aluminium</t>
  </si>
  <si>
    <t>2015Ferrous</t>
  </si>
  <si>
    <t>2015Other metals</t>
  </si>
  <si>
    <t>2015Food organics</t>
  </si>
  <si>
    <t>2015Garden organics</t>
  </si>
  <si>
    <t>2015Other organics</t>
  </si>
  <si>
    <t>2015Wood /timber</t>
  </si>
  <si>
    <t>2015Cardboard</t>
  </si>
  <si>
    <t>2015Liquidpaperboard</t>
  </si>
  <si>
    <t>2015Newsprint and magazines</t>
  </si>
  <si>
    <t>2015Other paper</t>
  </si>
  <si>
    <t>2015Printing and writing paper</t>
  </si>
  <si>
    <t>2015HDPE (2)</t>
  </si>
  <si>
    <t>2015LDPE (4)</t>
  </si>
  <si>
    <t>2015Other plastics (7)</t>
  </si>
  <si>
    <t>2015PET (1)</t>
  </si>
  <si>
    <t>2015PP (5)</t>
  </si>
  <si>
    <t>2015PS (6)</t>
  </si>
  <si>
    <t>2015PVC (3)</t>
  </si>
  <si>
    <t>2015Clothing</t>
  </si>
  <si>
    <t>2015Other textiles</t>
  </si>
  <si>
    <t>2015Offroad tyres</t>
  </si>
  <si>
    <t>2015Other rubber</t>
  </si>
  <si>
    <t>2015Passenger tyres</t>
  </si>
  <si>
    <t>2015Truck tyres</t>
  </si>
  <si>
    <t>2016Asphalt</t>
  </si>
  <si>
    <t>2016Bricks</t>
  </si>
  <si>
    <t>2016Concrete</t>
  </si>
  <si>
    <t>2016Plaster</t>
  </si>
  <si>
    <t>2016Rubble</t>
  </si>
  <si>
    <t>2016Soil and natural materials</t>
  </si>
  <si>
    <t>2016Container glass</t>
  </si>
  <si>
    <t>2016Other glass</t>
  </si>
  <si>
    <t>2016Aluminium</t>
  </si>
  <si>
    <t>2016Ferrous</t>
  </si>
  <si>
    <t>2016Other metals</t>
  </si>
  <si>
    <t>2016Food organics</t>
  </si>
  <si>
    <t>2016Garden organics</t>
  </si>
  <si>
    <t>2016Other organics</t>
  </si>
  <si>
    <t>2016Wood /timber</t>
  </si>
  <si>
    <t>2016Cardboard</t>
  </si>
  <si>
    <t>2016Liquidpaperboard</t>
  </si>
  <si>
    <t>2016Newsprint and magazines</t>
  </si>
  <si>
    <t>2016Other paper</t>
  </si>
  <si>
    <t>2016Printing and writing paper</t>
  </si>
  <si>
    <t>2016HDPE (2)</t>
  </si>
  <si>
    <t>2016LDPE (4)</t>
  </si>
  <si>
    <t>2016Other plastics (7)</t>
  </si>
  <si>
    <t>2016PET (1)</t>
  </si>
  <si>
    <t>2016PP (5)</t>
  </si>
  <si>
    <t>2016PS (6)</t>
  </si>
  <si>
    <t>2016PVC (3)</t>
  </si>
  <si>
    <t>2016Clothing</t>
  </si>
  <si>
    <t>2016Other textiles</t>
  </si>
  <si>
    <t>2016Offroad tyres</t>
  </si>
  <si>
    <t>2016Other rubber</t>
  </si>
  <si>
    <t>2016Passenger tyres</t>
  </si>
  <si>
    <t>2016Truck tyres</t>
  </si>
  <si>
    <t>2017Asphalt</t>
  </si>
  <si>
    <t>2017Bricks</t>
  </si>
  <si>
    <t>2017Concrete</t>
  </si>
  <si>
    <t>2017Plaster</t>
  </si>
  <si>
    <t>2017Rubble</t>
  </si>
  <si>
    <t>2017Soil and natural materials</t>
  </si>
  <si>
    <t>2017Container glass</t>
  </si>
  <si>
    <t>2017Other glass</t>
  </si>
  <si>
    <t>2017Aluminium</t>
  </si>
  <si>
    <t>2017Ferrous</t>
  </si>
  <si>
    <t>2017Other metals</t>
  </si>
  <si>
    <t>2017Food organics</t>
  </si>
  <si>
    <t>2017Garden organics</t>
  </si>
  <si>
    <t>2017Other organics</t>
  </si>
  <si>
    <t>2017Wood /timber</t>
  </si>
  <si>
    <t>2017Cardboard</t>
  </si>
  <si>
    <t>2017Liquidpaperboard</t>
  </si>
  <si>
    <t>2017Newsprint and magazines</t>
  </si>
  <si>
    <t>2017Other paper</t>
  </si>
  <si>
    <t>2017Printing and writing paper</t>
  </si>
  <si>
    <t>2017HDPE (2)</t>
  </si>
  <si>
    <t>2017LDPE (4)</t>
  </si>
  <si>
    <t>2017Other plastics (7)</t>
  </si>
  <si>
    <t>2017PET (1)</t>
  </si>
  <si>
    <t>2017PP (5)</t>
  </si>
  <si>
    <t>2017PS (6)</t>
  </si>
  <si>
    <t>2017PVC (3)</t>
  </si>
  <si>
    <t>2017Clothing</t>
  </si>
  <si>
    <t>2017Other textiles</t>
  </si>
  <si>
    <t>2017Offroad tyres</t>
  </si>
  <si>
    <t>2017Other rubber</t>
  </si>
  <si>
    <t>2017Passenger tyres</t>
  </si>
  <si>
    <t>2017Truck tyres</t>
  </si>
  <si>
    <t>2018Asphalt</t>
  </si>
  <si>
    <t>2018Bricks</t>
  </si>
  <si>
    <t>2018Concrete</t>
  </si>
  <si>
    <t>2018Plaster</t>
  </si>
  <si>
    <t>2018Rubble</t>
  </si>
  <si>
    <t>2018Soil and natural materials</t>
  </si>
  <si>
    <t>2018Container glass</t>
  </si>
  <si>
    <t>2018Other glass</t>
  </si>
  <si>
    <t>2018Aluminium</t>
  </si>
  <si>
    <t>2018Ferrous</t>
  </si>
  <si>
    <t>2018Other metals</t>
  </si>
  <si>
    <t>2018Food organics</t>
  </si>
  <si>
    <t>2018Garden organics</t>
  </si>
  <si>
    <t>2018Other organics</t>
  </si>
  <si>
    <t>2018Wood /timber</t>
  </si>
  <si>
    <t>2018Cardboard</t>
  </si>
  <si>
    <t>2018Liquidpaperboard</t>
  </si>
  <si>
    <t>2018Newsprint and magazines</t>
  </si>
  <si>
    <t>2018Other paper</t>
  </si>
  <si>
    <t>2018Printing and writing paper</t>
  </si>
  <si>
    <t>2018HDPE (2)</t>
  </si>
  <si>
    <t>2018LDPE (4)</t>
  </si>
  <si>
    <t>2018Other plastics (7)</t>
  </si>
  <si>
    <t>2018PET (1)</t>
  </si>
  <si>
    <t>2018PP (5)</t>
  </si>
  <si>
    <t>2018PS (6)</t>
  </si>
  <si>
    <t>2018PVC (3)</t>
  </si>
  <si>
    <t>2018Clothing</t>
  </si>
  <si>
    <t>2018Other textiles</t>
  </si>
  <si>
    <t>2018Offroad tyres</t>
  </si>
  <si>
    <t>2018Other rubber</t>
  </si>
  <si>
    <t>2018Passenger tyres</t>
  </si>
  <si>
    <t>2018Truck tyres</t>
  </si>
  <si>
    <t>2019Asphalt</t>
  </si>
  <si>
    <t>2019Bricks</t>
  </si>
  <si>
    <t>2019Concrete</t>
  </si>
  <si>
    <t>2019Plaster</t>
  </si>
  <si>
    <t>2019Rubble</t>
  </si>
  <si>
    <t>2019Soil and natural materials</t>
  </si>
  <si>
    <t>2019Container glass</t>
  </si>
  <si>
    <t>2019Other glass</t>
  </si>
  <si>
    <t>2019Aluminium</t>
  </si>
  <si>
    <t>2019Ferrous</t>
  </si>
  <si>
    <t>2019Other metals</t>
  </si>
  <si>
    <t>2019Food organics</t>
  </si>
  <si>
    <t>2019Garden organics</t>
  </si>
  <si>
    <t>2019Other organics</t>
  </si>
  <si>
    <t>2019Wood /timber</t>
  </si>
  <si>
    <t>2019Cardboard</t>
  </si>
  <si>
    <t>2019Liquidpaperboard</t>
  </si>
  <si>
    <t>2019Newsprint and magazines</t>
  </si>
  <si>
    <t>2019Other paper</t>
  </si>
  <si>
    <t>2019Printing and writing paper</t>
  </si>
  <si>
    <t>2019HDPE (2)</t>
  </si>
  <si>
    <t>2019LDPE (4)</t>
  </si>
  <si>
    <t>2019Other plastics (7)</t>
  </si>
  <si>
    <t>2019PET (1)</t>
  </si>
  <si>
    <t>2019PP (5)</t>
  </si>
  <si>
    <t>2019PS (6)</t>
  </si>
  <si>
    <t>2019PVC (3)</t>
  </si>
  <si>
    <t>2019Clothing</t>
  </si>
  <si>
    <t>2019Other textiles</t>
  </si>
  <si>
    <t>2019Offroad tyres</t>
  </si>
  <si>
    <t>2019Other rubber</t>
  </si>
  <si>
    <t>2019Passenger tyres</t>
  </si>
  <si>
    <t>2019Truck tyres</t>
  </si>
  <si>
    <t>2020Asphalt</t>
  </si>
  <si>
    <t>2020Bricks</t>
  </si>
  <si>
    <t>2020Concrete</t>
  </si>
  <si>
    <t>2020Plaster</t>
  </si>
  <si>
    <t>2020Rubble</t>
  </si>
  <si>
    <t>2020Soil and natural materials</t>
  </si>
  <si>
    <t>2020Container glass</t>
  </si>
  <si>
    <t>2020Other glass</t>
  </si>
  <si>
    <t>2020Aluminium</t>
  </si>
  <si>
    <t>2020Ferrous</t>
  </si>
  <si>
    <t>2020Other metals</t>
  </si>
  <si>
    <t>2020Food organics</t>
  </si>
  <si>
    <t>2020Garden organics</t>
  </si>
  <si>
    <t>2020Other organics</t>
  </si>
  <si>
    <t>2020Wood /timber</t>
  </si>
  <si>
    <t>2020Cardboard</t>
  </si>
  <si>
    <t>2020Liquidpaperboard</t>
  </si>
  <si>
    <t>2020Newsprint and magazines</t>
  </si>
  <si>
    <t>2020Other paper</t>
  </si>
  <si>
    <t>2020Printing and writing paper</t>
  </si>
  <si>
    <t>2020HDPE (2)</t>
  </si>
  <si>
    <t>2020LDPE (4)</t>
  </si>
  <si>
    <t>2020Other plastics (7)</t>
  </si>
  <si>
    <t>2020PET (1)</t>
  </si>
  <si>
    <t>2020PP (5)</t>
  </si>
  <si>
    <t>2020PS (6)</t>
  </si>
  <si>
    <t>2020PVC (3)</t>
  </si>
  <si>
    <t>2020Clothing</t>
  </si>
  <si>
    <t>2020Other textiles</t>
  </si>
  <si>
    <t>2020Offroad tyres</t>
  </si>
  <si>
    <t>2020Other rubber</t>
  </si>
  <si>
    <t>2020Passenger tyres</t>
  </si>
  <si>
    <t>2020Truck tyres</t>
  </si>
  <si>
    <t>2021Asphalt</t>
  </si>
  <si>
    <t>2021Bricks</t>
  </si>
  <si>
    <t>2021Concrete</t>
  </si>
  <si>
    <t>2021Plaster</t>
  </si>
  <si>
    <t>2021Rubble</t>
  </si>
  <si>
    <t>2021Soil and natural materials</t>
  </si>
  <si>
    <t>2021Container glass</t>
  </si>
  <si>
    <t>2021Other glass</t>
  </si>
  <si>
    <t>2021Aluminium</t>
  </si>
  <si>
    <t>2021Ferrous</t>
  </si>
  <si>
    <t>2021Other metals</t>
  </si>
  <si>
    <t>2021Food organics</t>
  </si>
  <si>
    <t>2021Garden organics</t>
  </si>
  <si>
    <t>2021Other organics</t>
  </si>
  <si>
    <t>2021Wood /timber</t>
  </si>
  <si>
    <t>2021Cardboard</t>
  </si>
  <si>
    <t>2021Liquidpaperboard</t>
  </si>
  <si>
    <t>2021Newsprint and magazines</t>
  </si>
  <si>
    <t>2021Other paper</t>
  </si>
  <si>
    <t>2021Printing and writing paper</t>
  </si>
  <si>
    <t>2021HDPE (2)</t>
  </si>
  <si>
    <t>2021LDPE (4)</t>
  </si>
  <si>
    <t>2021Other plastics (7)</t>
  </si>
  <si>
    <t>2021PET (1)</t>
  </si>
  <si>
    <t>2021PP (5)</t>
  </si>
  <si>
    <t>2021PS (6)</t>
  </si>
  <si>
    <t>2021PVC (3)</t>
  </si>
  <si>
    <t>2021Clothing</t>
  </si>
  <si>
    <t>2021Other textiles</t>
  </si>
  <si>
    <t>2021Offroad tyres</t>
  </si>
  <si>
    <t>2021Other rubber</t>
  </si>
  <si>
    <t>2021Passenger tyres</t>
  </si>
  <si>
    <t>2021Truck tyres</t>
  </si>
  <si>
    <t>https://www.bing.com/images/search?view=detailV2&amp;ccid=TRqigE%2fi&amp;id=ED3D4D8F5D85C2084EC32F5FDF98C2256B19D606&amp;thid=OIP.TRqigE_i6wCYv9RN3T2wYQHaFG&amp;mediaurl=https%3a%2f%2fclipground.com%2fimages%2fasphalt-photo-clipart-9.jpg&amp;exph=620&amp;expw=900&amp;q=images+animated+asphalt&amp;simid=608002129370693902&amp;FORM=IRPRST&amp;ck=72EB4C9A57365595C83A223CBB7316D2&amp;selectedIndex=5</t>
  </si>
  <si>
    <t>https://www.bing.com/images/search?view=detailV2&amp;ccid=tLa4pxbZ&amp;id=C38EAD8029B737D606774137CDF67F40157D461E&amp;thid=OIP.tLa4pxbZRTpoaWGbvMTZUQHaG1&amp;mediaurl=https%3a%2f%2fmedia.istockphoto.com%2fvectors%2fbricks-stack-vector-id468492596%3fk%3d6%26m%3d468492596%26s%3d612x612%26w%3d0%26h%3dl3-Obc5IhMh1Jq59Pw6j68R30aAUA3CEPD7TMOln7ks%3d&amp;exph=565&amp;expw=612&amp;q=clipart+brick&amp;simid=608036265785107653&amp;FORM=IRPRST&amp;ck=3BDCCA387DB9E6CAC3D77D321148E7A6&amp;selectedIndex=2</t>
  </si>
  <si>
    <t>https://www.bing.com/images/search?view=detailV2&amp;ccid=baB8dnWP&amp;id=3F955A43F58235DAC0DAC662CE442D20D0B1E25B&amp;thid=OIP.baB8dnWP5UIn5MU4O9msNQHaHx&amp;mediaurl=https%3a%2f%2fclipground.com%2fimages%2fcement-clipart-2.jpg&amp;exph=420&amp;expw=400&amp;q=clipart+concrete&amp;simid=608018231230333717&amp;FORM=IRPRST&amp;ck=CDD59593CD4250D473FB58D97F9D3795&amp;selectedIndex=20</t>
  </si>
  <si>
    <t>https://www.bing.com/images/search?view=detailV2&amp;ccid=YcXNhjvZ&amp;id=FC1FB2F89A12B5FFA6B978B61F83F1E1E0F442C3&amp;thid=OIP.YcXNhjvZz2txGEbu3FlSEwHaEi&amp;mediaurl=https%3a%2f%2fmedia.istockphoto.com%2fillustrations%2fwall-plastering-illustration-id164395265%3fk%3d6%26m%3d164395265%26s%3d612x612%26w%3d0%26h%3d7bmE2wfdeqYGKtD4k3vOBfZlUo68wrk-cNWW-wc90Ek%3d&amp;exph=375&amp;expw=612&amp;q=Clip+Art+plaster+material&amp;simid=608053952458133034&amp;FORM=IRPRST&amp;ck=9DDDF7BB74D4B4AA53B541E067C19737&amp;selectedIndex=23</t>
  </si>
  <si>
    <t>https://www.bing.com/images/search?view=detailV2&amp;ccid=vWw1q2uW&amp;id=C4A22F86312A2ED9F88872C6DCB96F5824E27EB0&amp;thid=OIP.vWw1q2uWteAu___Y0DHaAAHaIq&amp;mediaurl=https%3a%2f%2fi.pinimg.com%2f736x%2fb5%2f05%2fc4%2fb505c46a1dd67d87cab6fe6ee7214e44--garden-clipart-garden-kids.jpg&amp;exph=715&amp;expw=611&amp;q=Clip+Art+soil&amp;simid=607993268887891302&amp;FORM=IRPRST&amp;ck=8B6A340148B7EC82BA5D0B5786F893E4&amp;selectedIndex=7</t>
  </si>
  <si>
    <t>https://www.bing.com/images/search?view=detailV2&amp;ccid=B14k1FwU&amp;id=5CC5E5F8D201BC31A8FDA9C08995C471732D2E7D&amp;thid=OIP.B14k1FwUhudnBHuuXheLRQHaHD&amp;mediaurl=https%3a%2f%2fwww.pngfind.com%2fpngs%2fm%2f111-1116074_jar-open-empty-clear-glass-container-clip-art.png&amp;exph=800&amp;expw=840&amp;q=Clip+Art+container+glass&amp;simid=608039903627147335&amp;FORM=IRPRST&amp;ck=291177AFF2B262BA0DB573CC7DCC04AC&amp;selectedIndex=0</t>
  </si>
  <si>
    <t>https://www.bing.com/images/search?view=detailV2&amp;ccid=kreSlaOT&amp;id=4265096C4A5094C26C1B40CDFD2D492E5115AB4F&amp;thid=OIP.kreSlaOTFu3hJ08i4D_RUwHaFN&amp;mediaurl=https%3a%2f%2fth.bing.com%2fth%2fid%2fR.92b79295a39316ede1274f22e03fd153%3frik%3dT6sVUS5JLf3NQA%26riu%3dhttp%253a%252f%252fclipart-library.com%252fnewhp%252f415-4158542_collection-of-broken-glass-shards-high-clipart.png%26ehk%3d4HQVujB4admlxwfPl5fqtR6mhxw7Gs1YQX84hBxRqW0%253d%26risl%3d%26pid%3dImgRaw%26r%3d0&amp;exph=619&amp;expw=880&amp;q=Clip+Art+broken+glass&amp;simid=607995193018573932&amp;FORM=IRPRST&amp;ck=8E867C7341A92D62BE916BCF8B767268&amp;selectedIndex=61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</si>
  <si>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</si>
  <si>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</si>
  <si>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</si>
  <si>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</si>
  <si>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</si>
  <si>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</si>
  <si>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</si>
  <si>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</si>
  <si>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</si>
  <si>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</si>
  <si>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</si>
  <si>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</si>
  <si>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</si>
  <si>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</si>
  <si>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</si>
  <si>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</si>
  <si>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</si>
  <si>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</si>
  <si>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source</t>
  </si>
  <si>
    <t>Victoria's waste projection model - Dataset - Victorian Government Data Directory</t>
  </si>
  <si>
    <t>Purpose</t>
  </si>
  <si>
    <t xml:space="preserve">Analysis and forecast of victorias waste recycled </t>
  </si>
  <si>
    <t xml:space="preserve">The total recycled seems to be continuously growing </t>
  </si>
  <si>
    <t>Best_Model</t>
  </si>
  <si>
    <t>RandomForestRegressor</t>
  </si>
  <si>
    <t>Lasso</t>
  </si>
  <si>
    <t>LinearRegression</t>
  </si>
  <si>
    <t>Year</t>
  </si>
  <si>
    <t>Prediction</t>
  </si>
  <si>
    <t>TOTAL PREDICTION</t>
  </si>
  <si>
    <t>sum</t>
  </si>
  <si>
    <t>Column</t>
  </si>
  <si>
    <t>GradientBoostingRegressor</t>
  </si>
  <si>
    <t>KNeighborsRegressor</t>
  </si>
  <si>
    <t>DecisionTreeRegressor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</si>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</sst>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42"/>
    <xf numFmtId="0" fontId="11" fillId="6" borderId="4" xfId="11"/>
    <xf numFmtId="0" fontId="16" fillId="0" borderId="0" xfId="0" applyFont="1"/>
    <xf numFmtId="0" fontId="13" fillId="33" borderId="0" xfId="0" applyFont="1" applyFill="1" applyAlignment="1">
      <alignment horizontal="center" vertical="top" textRotation="255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3648293963255"/>
          <c:y val="0.17171296296296298"/>
          <c:w val="0.82686351706036743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DATA_YEARWISE!$C$1:$R$1</c:f>
              <c:strCach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</c:strCache>
            </c:strRef>
          </c:cat>
          <c:val>
            <c:numRef>
              <c:f>DATA_YEARWISE!$C$35:$R$35</c:f>
              <c:numCache>
                <c:formatCode>General</c:formatCode>
                <c:ptCount val="16"/>
                <c:pt idx="0">
                  <c:v>5190598</c:v>
                </c:pt>
                <c:pt idx="1">
                  <c:v>5646777</c:v>
                </c:pt>
                <c:pt idx="2">
                  <c:v>5489254.3600000003</c:v>
                </c:pt>
                <c:pt idx="3">
                  <c:v>5674356.5600000005</c:v>
                </c:pt>
                <c:pt idx="4">
                  <c:v>6539506.2400000002</c:v>
                </c:pt>
                <c:pt idx="5">
                  <c:v>6863820.2400000002</c:v>
                </c:pt>
                <c:pt idx="6">
                  <c:v>6784074.9840000011</c:v>
                </c:pt>
                <c:pt idx="7">
                  <c:v>6811239.2799999984</c:v>
                </c:pt>
                <c:pt idx="8">
                  <c:v>6297391.2895759987</c:v>
                </c:pt>
                <c:pt idx="9">
                  <c:v>6706644.3069980005</c:v>
                </c:pt>
                <c:pt idx="10">
                  <c:v>7156344.5175900003</c:v>
                </c:pt>
                <c:pt idx="11">
                  <c:v>7273033.2785980003</c:v>
                </c:pt>
                <c:pt idx="12">
                  <c:v>8522747.5811180007</c:v>
                </c:pt>
                <c:pt idx="13">
                  <c:v>9223206.1890779994</c:v>
                </c:pt>
                <c:pt idx="14">
                  <c:v>9764317.6421310008</c:v>
                </c:pt>
                <c:pt idx="15">
                  <c:v>10152584.194730001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7-496D-A2B7-8A91A96F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658720"/>
        <c:axId val="918481808"/>
      </c:lineChart>
      <c:catAx>
        <c:axId val="92265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481808"/>
        <c:crosses val="autoZero"/>
        <c:auto val="1"/>
        <c:lblAlgn val="ctr"/>
        <c:lblOffset val="100"/>
        <c:tickLblSkip val="3"/>
        <c:noMultiLvlLbl val="0"/>
      </c:catAx>
      <c:valAx>
        <c:axId val="91848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5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2005-2006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Sheet1!$B$5:$B$13</c:f>
              <c:numCache>
                <c:formatCode>General</c:formatCode>
                <c:ptCount val="8"/>
                <c:pt idx="0">
                  <c:v>2912943</c:v>
                </c:pt>
                <c:pt idx="1">
                  <c:v>167617</c:v>
                </c:pt>
                <c:pt idx="2">
                  <c:v>843763</c:v>
                </c:pt>
                <c:pt idx="3">
                  <c:v>414687</c:v>
                </c:pt>
                <c:pt idx="4">
                  <c:v>819355</c:v>
                </c:pt>
                <c:pt idx="6">
                  <c:v>5900</c:v>
                </c:pt>
                <c:pt idx="7">
                  <c:v>26333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4-4A1B-9C58-3367E06947E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2006-2007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8"/>
                <c:pt idx="0">
                  <c:v>3170101</c:v>
                </c:pt>
                <c:pt idx="1">
                  <c:v>202013</c:v>
                </c:pt>
                <c:pt idx="2">
                  <c:v>1024315</c:v>
                </c:pt>
                <c:pt idx="3">
                  <c:v>567353</c:v>
                </c:pt>
                <c:pt idx="4">
                  <c:v>654642</c:v>
                </c:pt>
                <c:pt idx="6">
                  <c:v>2320</c:v>
                </c:pt>
                <c:pt idx="7">
                  <c:v>26033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74-4A1B-9C58-3367E06947E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2007-2008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Sheet1!$D$5:$D$13</c:f>
              <c:numCache>
                <c:formatCode>General</c:formatCode>
                <c:ptCount val="8"/>
                <c:pt idx="0">
                  <c:v>3041553</c:v>
                </c:pt>
                <c:pt idx="1">
                  <c:v>173569</c:v>
                </c:pt>
                <c:pt idx="2">
                  <c:v>1059995.48</c:v>
                </c:pt>
                <c:pt idx="3">
                  <c:v>469193.9</c:v>
                </c:pt>
                <c:pt idx="4">
                  <c:v>719682.38</c:v>
                </c:pt>
                <c:pt idx="5">
                  <c:v>0</c:v>
                </c:pt>
                <c:pt idx="6">
                  <c:v>507.6</c:v>
                </c:pt>
                <c:pt idx="7">
                  <c:v>24753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74-4A1B-9C58-3367E06947E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2008-2009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8"/>
                <c:pt idx="0">
                  <c:v>3154676</c:v>
                </c:pt>
                <c:pt idx="1">
                  <c:v>185900</c:v>
                </c:pt>
                <c:pt idx="2">
                  <c:v>895750.08</c:v>
                </c:pt>
                <c:pt idx="3">
                  <c:v>541547.9</c:v>
                </c:pt>
                <c:pt idx="4">
                  <c:v>863720.98</c:v>
                </c:pt>
                <c:pt idx="5">
                  <c:v>0</c:v>
                </c:pt>
                <c:pt idx="6">
                  <c:v>1209.5999999999999</c:v>
                </c:pt>
                <c:pt idx="7">
                  <c:v>31552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74-4A1B-9C58-3367E06947E8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2009-2010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8"/>
                <c:pt idx="0">
                  <c:v>3823465</c:v>
                </c:pt>
                <c:pt idx="1">
                  <c:v>156117</c:v>
                </c:pt>
                <c:pt idx="2">
                  <c:v>1052436.32</c:v>
                </c:pt>
                <c:pt idx="3">
                  <c:v>666665.6</c:v>
                </c:pt>
                <c:pt idx="4">
                  <c:v>803893.91999999993</c:v>
                </c:pt>
                <c:pt idx="5">
                  <c:v>0</c:v>
                </c:pt>
                <c:pt idx="6">
                  <c:v>1178.4000000000001</c:v>
                </c:pt>
                <c:pt idx="7">
                  <c:v>35750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74-4A1B-9C58-3367E06947E8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2010-2011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8"/>
                <c:pt idx="0">
                  <c:v>4193827</c:v>
                </c:pt>
                <c:pt idx="1">
                  <c:v>195501</c:v>
                </c:pt>
                <c:pt idx="2">
                  <c:v>1020532.3200000001</c:v>
                </c:pt>
                <c:pt idx="3">
                  <c:v>578221.6</c:v>
                </c:pt>
                <c:pt idx="4">
                  <c:v>836737.91999999993</c:v>
                </c:pt>
                <c:pt idx="5">
                  <c:v>0</c:v>
                </c:pt>
                <c:pt idx="6">
                  <c:v>1178.4000000000001</c:v>
                </c:pt>
                <c:pt idx="7">
                  <c:v>37822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74-4A1B-9C58-3367E06947E8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2011-2012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8"/>
                <c:pt idx="0">
                  <c:v>3502009</c:v>
                </c:pt>
                <c:pt idx="1">
                  <c:v>195028</c:v>
                </c:pt>
                <c:pt idx="2">
                  <c:v>1053435.2</c:v>
                </c:pt>
                <c:pt idx="3">
                  <c:v>828022</c:v>
                </c:pt>
                <c:pt idx="4">
                  <c:v>1019300.2</c:v>
                </c:pt>
                <c:pt idx="5">
                  <c:v>149455.58400000003</c:v>
                </c:pt>
                <c:pt idx="6">
                  <c:v>1184</c:v>
                </c:pt>
                <c:pt idx="7">
                  <c:v>35641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74-4A1B-9C58-3367E06947E8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2012-2013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Sheet1!$I$5:$I$13</c:f>
              <c:numCache>
                <c:formatCode>General</c:formatCode>
                <c:ptCount val="8"/>
                <c:pt idx="0">
                  <c:v>3985220</c:v>
                </c:pt>
                <c:pt idx="1">
                  <c:v>166994</c:v>
                </c:pt>
                <c:pt idx="2">
                  <c:v>980111.44</c:v>
                </c:pt>
                <c:pt idx="3">
                  <c:v>701281.7</c:v>
                </c:pt>
                <c:pt idx="4">
                  <c:v>783643.14</c:v>
                </c:pt>
                <c:pt idx="5">
                  <c:v>152000.20000000007</c:v>
                </c:pt>
                <c:pt idx="6">
                  <c:v>822.8</c:v>
                </c:pt>
                <c:pt idx="7">
                  <c:v>41166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74-4A1B-9C58-3367E06947E8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2013-2014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Sheet1!$J$5:$J$13</c:f>
              <c:numCache>
                <c:formatCode>General</c:formatCode>
                <c:ptCount val="8"/>
                <c:pt idx="0">
                  <c:v>3573635</c:v>
                </c:pt>
                <c:pt idx="1">
                  <c:v>163757</c:v>
                </c:pt>
                <c:pt idx="2">
                  <c:v>1014043.44</c:v>
                </c:pt>
                <c:pt idx="3">
                  <c:v>684484.7</c:v>
                </c:pt>
                <c:pt idx="4">
                  <c:v>767920.14</c:v>
                </c:pt>
                <c:pt idx="5">
                  <c:v>64103.209576000001</c:v>
                </c:pt>
                <c:pt idx="6">
                  <c:v>1742.8</c:v>
                </c:pt>
                <c:pt idx="7">
                  <c:v>27705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74-4A1B-9C58-3367E06947E8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2014-2015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Sheet1!$K$5:$K$13</c:f>
              <c:numCache>
                <c:formatCode>General</c:formatCode>
                <c:ptCount val="8"/>
                <c:pt idx="0">
                  <c:v>3859648</c:v>
                </c:pt>
                <c:pt idx="1">
                  <c:v>196250</c:v>
                </c:pt>
                <c:pt idx="2">
                  <c:v>928629.98</c:v>
                </c:pt>
                <c:pt idx="3">
                  <c:v>767352.65</c:v>
                </c:pt>
                <c:pt idx="4">
                  <c:v>877456.13</c:v>
                </c:pt>
                <c:pt idx="5">
                  <c:v>48310.946997999999</c:v>
                </c:pt>
                <c:pt idx="6">
                  <c:v>302.60000000000002</c:v>
                </c:pt>
                <c:pt idx="7">
                  <c:v>28694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74-4A1B-9C58-3367E06947E8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2015-2016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Sheet1!$L$5:$L$13</c:f>
              <c:numCache>
                <c:formatCode>General</c:formatCode>
                <c:ptCount val="8"/>
                <c:pt idx="0">
                  <c:v>4146830</c:v>
                </c:pt>
                <c:pt idx="1">
                  <c:v>181754</c:v>
                </c:pt>
                <c:pt idx="2">
                  <c:v>1066443.08</c:v>
                </c:pt>
                <c:pt idx="3">
                  <c:v>818001.4</c:v>
                </c:pt>
                <c:pt idx="4">
                  <c:v>857383.48</c:v>
                </c:pt>
                <c:pt idx="5">
                  <c:v>43335.957589999998</c:v>
                </c:pt>
                <c:pt idx="6">
                  <c:v>369.6</c:v>
                </c:pt>
                <c:pt idx="7">
                  <c:v>42227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74-4A1B-9C58-3367E06947E8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2016-2017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Sheet1!$M$5:$M$13</c:f>
              <c:numCache>
                <c:formatCode>General</c:formatCode>
                <c:ptCount val="8"/>
                <c:pt idx="0">
                  <c:v>4079926</c:v>
                </c:pt>
                <c:pt idx="1">
                  <c:v>142554</c:v>
                </c:pt>
                <c:pt idx="2">
                  <c:v>1274911.52</c:v>
                </c:pt>
                <c:pt idx="3">
                  <c:v>877482.6</c:v>
                </c:pt>
                <c:pt idx="4">
                  <c:v>784945.12</c:v>
                </c:pt>
                <c:pt idx="5">
                  <c:v>73101.63859800002</c:v>
                </c:pt>
                <c:pt idx="6">
                  <c:v>682.4</c:v>
                </c:pt>
                <c:pt idx="7">
                  <c:v>39430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74-4A1B-9C58-3367E06947E8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2017-2018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Sheet1!$N$5:$N$13</c:f>
              <c:numCache>
                <c:formatCode>General</c:formatCode>
                <c:ptCount val="8"/>
                <c:pt idx="0">
                  <c:v>5507209</c:v>
                </c:pt>
                <c:pt idx="1">
                  <c:v>218376</c:v>
                </c:pt>
                <c:pt idx="2">
                  <c:v>966433</c:v>
                </c:pt>
                <c:pt idx="3">
                  <c:v>887551</c:v>
                </c:pt>
                <c:pt idx="4">
                  <c:v>848728</c:v>
                </c:pt>
                <c:pt idx="5">
                  <c:v>52280.581118000009</c:v>
                </c:pt>
                <c:pt idx="6">
                  <c:v>0</c:v>
                </c:pt>
                <c:pt idx="7">
                  <c:v>42170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74-4A1B-9C58-3367E06947E8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2018-2019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Sheet1!$O$5:$O$13</c:f>
              <c:numCache>
                <c:formatCode>General</c:formatCode>
                <c:ptCount val="8"/>
                <c:pt idx="0">
                  <c:v>6315368</c:v>
                </c:pt>
                <c:pt idx="1">
                  <c:v>180268</c:v>
                </c:pt>
                <c:pt idx="2">
                  <c:v>985817</c:v>
                </c:pt>
                <c:pt idx="3">
                  <c:v>877216</c:v>
                </c:pt>
                <c:pt idx="4">
                  <c:v>765409</c:v>
                </c:pt>
                <c:pt idx="5">
                  <c:v>68588.189078000025</c:v>
                </c:pt>
                <c:pt idx="6">
                  <c:v>500</c:v>
                </c:pt>
                <c:pt idx="7">
                  <c:v>30040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74-4A1B-9C58-3367E06947E8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2019-2020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Sheet1!$P$5:$P$13</c:f>
              <c:numCache>
                <c:formatCode>General</c:formatCode>
                <c:ptCount val="8"/>
                <c:pt idx="0">
                  <c:v>6538689</c:v>
                </c:pt>
                <c:pt idx="1">
                  <c:v>296804</c:v>
                </c:pt>
                <c:pt idx="2">
                  <c:v>952139</c:v>
                </c:pt>
                <c:pt idx="3">
                  <c:v>1125234.8</c:v>
                </c:pt>
                <c:pt idx="4">
                  <c:v>699152</c:v>
                </c:pt>
                <c:pt idx="5">
                  <c:v>87740.842130999998</c:v>
                </c:pt>
                <c:pt idx="6">
                  <c:v>32000</c:v>
                </c:pt>
                <c:pt idx="7">
                  <c:v>32558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74-4A1B-9C58-3367E06947E8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2020-2021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Sheet1!$Q$5:$Q$13</c:f>
              <c:numCache>
                <c:formatCode>General</c:formatCode>
                <c:ptCount val="8"/>
                <c:pt idx="0">
                  <c:v>6582220</c:v>
                </c:pt>
                <c:pt idx="1">
                  <c:v>334640</c:v>
                </c:pt>
                <c:pt idx="2">
                  <c:v>962754</c:v>
                </c:pt>
                <c:pt idx="3">
                  <c:v>1491555.1839999999</c:v>
                </c:pt>
                <c:pt idx="4">
                  <c:v>617546</c:v>
                </c:pt>
                <c:pt idx="5">
                  <c:v>87684.01072999998</c:v>
                </c:pt>
                <c:pt idx="6">
                  <c:v>33184</c:v>
                </c:pt>
                <c:pt idx="7">
                  <c:v>43001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74-4A1B-9C58-3367E0694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262464"/>
        <c:axId val="1086945136"/>
      </c:barChart>
      <c:catAx>
        <c:axId val="117426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45136"/>
        <c:crosses val="autoZero"/>
        <c:auto val="1"/>
        <c:lblAlgn val="ctr"/>
        <c:lblOffset val="100"/>
        <c:noMultiLvlLbl val="0"/>
      </c:catAx>
      <c:valAx>
        <c:axId val="10869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26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[wasteprojectionmodel_actuals_20230721.xlsx]Suggestion2!PivotTable3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'recovery_rate' by 'wpm_material_type' and 'waste_stream'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Suggestion2!$B$2:$B$3</c:f>
              <c:strCache>
                <c:ptCount val="1"/>
                <c:pt idx="0">
                  <c:v>Commercial and Industrial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Suggestion2!$A$4:$A$12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Suggestion2!$B$4:$B$12</c:f>
              <c:numCache>
                <c:formatCode>General</c:formatCode>
                <c:ptCount val="8"/>
                <c:pt idx="0">
                  <c:v>33.586247000000014</c:v>
                </c:pt>
                <c:pt idx="1">
                  <c:v>12.819052999999998</c:v>
                </c:pt>
                <c:pt idx="2">
                  <c:v>40.886833000000003</c:v>
                </c:pt>
                <c:pt idx="3">
                  <c:v>28.020916999999997</c:v>
                </c:pt>
                <c:pt idx="4">
                  <c:v>44.74249300000001</c:v>
                </c:pt>
                <c:pt idx="5">
                  <c:v>12.482426999999998</c:v>
                </c:pt>
                <c:pt idx="6">
                  <c:v>2.6605579999999995</c:v>
                </c:pt>
                <c:pt idx="7">
                  <c:v>48.539614999999998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6-4919-9466-9595AA4C21BB}"/>
            </c:ext>
          </c:extLst>
        </c:ser>
        <c:ser>
          <c:idx val="1"/>
          <c:order val="1"/>
          <c:tx>
            <c:strRef>
              <c:f>Suggestion2!$C$2:$C$3</c:f>
              <c:strCache>
                <c:ptCount val="1"/>
                <c:pt idx="0">
                  <c:v>Construction and Demolition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Suggestion2!$A$4:$A$12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Suggestion2!$C$4:$C$12</c:f>
              <c:numCache>
                <c:formatCode>General</c:formatCode>
                <c:ptCount val="8"/>
                <c:pt idx="0">
                  <c:v>76.686082999999954</c:v>
                </c:pt>
                <c:pt idx="1">
                  <c:v>5.8382240000000003</c:v>
                </c:pt>
                <c:pt idx="2">
                  <c:v>35.197117999999989</c:v>
                </c:pt>
                <c:pt idx="3">
                  <c:v>15.466920000000002</c:v>
                </c:pt>
                <c:pt idx="4">
                  <c:v>21.393243999999996</c:v>
                </c:pt>
                <c:pt idx="5">
                  <c:v>9.8662600000000005</c:v>
                </c:pt>
                <c:pt idx="6">
                  <c:v>4.37E-4</c:v>
                </c:pt>
                <c:pt idx="7">
                  <c:v>11.564311999999999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6-4919-9466-9595AA4C21BB}"/>
            </c:ext>
          </c:extLst>
        </c:ser>
        <c:ser>
          <c:idx val="2"/>
          <c:order val="2"/>
          <c:tx>
            <c:strRef>
              <c:f>Suggestion2!$D$2:$D$3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Suggestion2!$A$4:$A$12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Suggestion2!$D$4:$D$12</c:f>
              <c:numCache>
                <c:formatCode>General</c:formatCode>
                <c:ptCount val="8"/>
                <c:pt idx="0">
                  <c:v>36.482859000000019</c:v>
                </c:pt>
                <c:pt idx="1">
                  <c:v>14.242709999999999</c:v>
                </c:pt>
                <c:pt idx="2">
                  <c:v>34.730308999999998</c:v>
                </c:pt>
                <c:pt idx="3">
                  <c:v>26.538671999999988</c:v>
                </c:pt>
                <c:pt idx="4">
                  <c:v>33.936316000000005</c:v>
                </c:pt>
                <c:pt idx="5">
                  <c:v>15.136761999999996</c:v>
                </c:pt>
                <c:pt idx="6">
                  <c:v>2.3319169999999994</c:v>
                </c:pt>
                <c:pt idx="7">
                  <c:v>35.790553000000003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56-4919-9466-9595AA4C2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858335616"/>
        <c:axId val="853118176"/>
      </c:barChart>
      <c:catAx>
        <c:axId val="85833561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wpm_material_type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118176"/>
        <c:crosses val="autoZero"/>
        <c:auto val="1"/>
        <c:lblAlgn val="ctr"/>
        <c:lblOffset val="100"/>
        <c:noMultiLvlLbl val="0"/>
      </c:catAx>
      <c:valAx>
        <c:axId val="8531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recovery_rate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3561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[wasteprojectionmodel_actuals_20230721.xlsx]Suggestion3!PivotTable4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'wpm_material_name': </a:t>
            </a:r>
            <a:r>
              <a:rPr lang="en-US">
                <a:solidFill>
                  <a:srgbClr val="DD5A13"/>
                </a:solidFill>
              </a:rPr>
              <a:t>Concrete</a:t>
            </a:r>
            <a:r>
              <a:rPr lang="en-US"/>
              <a:t> has noticeably higher 'recycled'.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Suggestion3!$A$3:$A$36</c:f>
              <c:strCache>
                <c:ptCount val="33"/>
                <c:pt idx="0">
                  <c:v>Concrete</c:v>
                </c:pt>
                <c:pt idx="1">
                  <c:v>Ferrous</c:v>
                </c:pt>
                <c:pt idx="2">
                  <c:v>Soil and natural materials</c:v>
                </c:pt>
                <c:pt idx="3">
                  <c:v>Bricks</c:v>
                </c:pt>
                <c:pt idx="4">
                  <c:v>Garden organics</c:v>
                </c:pt>
                <c:pt idx="5">
                  <c:v>Cardboard</c:v>
                </c:pt>
                <c:pt idx="6">
                  <c:v>Asphalt</c:v>
                </c:pt>
                <c:pt idx="7">
                  <c:v>Rubble</c:v>
                </c:pt>
                <c:pt idx="8">
                  <c:v>Other paper</c:v>
                </c:pt>
                <c:pt idx="9">
                  <c:v>Other metals</c:v>
                </c:pt>
                <c:pt idx="10">
                  <c:v>Container glass</c:v>
                </c:pt>
                <c:pt idx="11">
                  <c:v>Wood /timber</c:v>
                </c:pt>
                <c:pt idx="12">
                  <c:v>Other organics</c:v>
                </c:pt>
                <c:pt idx="13">
                  <c:v>Newsprint and magazines</c:v>
                </c:pt>
                <c:pt idx="14">
                  <c:v>Printing and writing paper</c:v>
                </c:pt>
                <c:pt idx="15">
                  <c:v>Food organics</c:v>
                </c:pt>
                <c:pt idx="16">
                  <c:v>Plaster</c:v>
                </c:pt>
                <c:pt idx="17">
                  <c:v>Aluminium</c:v>
                </c:pt>
                <c:pt idx="18">
                  <c:v>Passenger tyres</c:v>
                </c:pt>
                <c:pt idx="19">
                  <c:v>LDPE (4)</c:v>
                </c:pt>
                <c:pt idx="20">
                  <c:v>PP (5)</c:v>
                </c:pt>
                <c:pt idx="21">
                  <c:v>HDPE (2)</c:v>
                </c:pt>
                <c:pt idx="22">
                  <c:v>Other glass</c:v>
                </c:pt>
                <c:pt idx="23">
                  <c:v>Truck tyres</c:v>
                </c:pt>
                <c:pt idx="24">
                  <c:v>PET (1)</c:v>
                </c:pt>
                <c:pt idx="25">
                  <c:v>Offroad tyres</c:v>
                </c:pt>
                <c:pt idx="26">
                  <c:v>Other textiles</c:v>
                </c:pt>
                <c:pt idx="27">
                  <c:v>Other plastics (7)</c:v>
                </c:pt>
                <c:pt idx="28">
                  <c:v>PS (6)</c:v>
                </c:pt>
                <c:pt idx="29">
                  <c:v>Liquidpaperboard</c:v>
                </c:pt>
                <c:pt idx="30">
                  <c:v>Other rubber</c:v>
                </c:pt>
                <c:pt idx="31">
                  <c:v>PVC (3)</c:v>
                </c:pt>
                <c:pt idx="32">
                  <c:v>Clothing</c:v>
                </c:pt>
              </c:strCache>
            </c:strRef>
          </c:cat>
          <c:val>
            <c:numRef>
              <c:f>Suggestion3!$B$3:$B$36</c:f>
              <c:numCache>
                <c:formatCode>General</c:formatCode>
                <c:ptCount val="33"/>
                <c:pt idx="0">
                  <c:v>34815984</c:v>
                </c:pt>
                <c:pt idx="1">
                  <c:v>12379601.860000001</c:v>
                </c:pt>
                <c:pt idx="2">
                  <c:v>12312183</c:v>
                </c:pt>
                <c:pt idx="3">
                  <c:v>8726048</c:v>
                </c:pt>
                <c:pt idx="4">
                  <c:v>6996821.1199999982</c:v>
                </c:pt>
                <c:pt idx="5">
                  <c:v>6526862.4100000001</c:v>
                </c:pt>
                <c:pt idx="6">
                  <c:v>6257544</c:v>
                </c:pt>
                <c:pt idx="7">
                  <c:v>5748680</c:v>
                </c:pt>
                <c:pt idx="8">
                  <c:v>3709092</c:v>
                </c:pt>
                <c:pt idx="9">
                  <c:v>3317072</c:v>
                </c:pt>
                <c:pt idx="10">
                  <c:v>2990672</c:v>
                </c:pt>
                <c:pt idx="11">
                  <c:v>2669393.0499999998</c:v>
                </c:pt>
                <c:pt idx="12">
                  <c:v>1882631</c:v>
                </c:pt>
                <c:pt idx="13">
                  <c:v>1249757</c:v>
                </c:pt>
                <c:pt idx="14">
                  <c:v>1191051</c:v>
                </c:pt>
                <c:pt idx="15">
                  <c:v>747005.86399999994</c:v>
                </c:pt>
                <c:pt idx="16">
                  <c:v>526880</c:v>
                </c:pt>
                <c:pt idx="17">
                  <c:v>384836</c:v>
                </c:pt>
                <c:pt idx="18">
                  <c:v>277244</c:v>
                </c:pt>
                <c:pt idx="19">
                  <c:v>251813.88952499998</c:v>
                </c:pt>
                <c:pt idx="20">
                  <c:v>180778.54244599998</c:v>
                </c:pt>
                <c:pt idx="21">
                  <c:v>177604.02675948496</c:v>
                </c:pt>
                <c:pt idx="22">
                  <c:v>166470</c:v>
                </c:pt>
                <c:pt idx="23">
                  <c:v>157909</c:v>
                </c:pt>
                <c:pt idx="24">
                  <c:v>82779.283634999985</c:v>
                </c:pt>
                <c:pt idx="25">
                  <c:v>82589</c:v>
                </c:pt>
                <c:pt idx="26">
                  <c:v>76832.2</c:v>
                </c:pt>
                <c:pt idx="27">
                  <c:v>65569.11243400001</c:v>
                </c:pt>
                <c:pt idx="28">
                  <c:v>46149.411133000001</c:v>
                </c:pt>
                <c:pt idx="29">
                  <c:v>42753</c:v>
                </c:pt>
                <c:pt idx="30">
                  <c:v>27133</c:v>
                </c:pt>
                <c:pt idx="31">
                  <c:v>21906.893886515089</c:v>
                </c:pt>
                <c:pt idx="32">
                  <c:v>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C-4C80-B271-48B965E84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47177520"/>
        <c:axId val="1012161840"/>
      </c:barChart>
      <c:catAx>
        <c:axId val="94717752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wpm_material_name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161840"/>
        <c:crosses val="autoZero"/>
        <c:auto val="1"/>
        <c:lblAlgn val="ctr"/>
        <c:lblOffset val="100"/>
        <c:noMultiLvlLbl val="0"/>
      </c:catAx>
      <c:valAx>
        <c:axId val="101216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recycled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177520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[wasteprojectionmodel_actuals_20230721.xlsx]Suggestion4!PivotTable5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'wpm_material_name': </a:t>
            </a:r>
            <a:r>
              <a:rPr lang="en-US">
                <a:solidFill>
                  <a:srgbClr val="DD5A13"/>
                </a:solidFill>
              </a:rPr>
              <a:t>Food organics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Soil and natural materials</a:t>
            </a:r>
            <a:r>
              <a:rPr lang="en-US"/>
              <a:t> have noticeably higher 'disposal'.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Suggestion4!$B$2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Suggestion4!$A$3:$A$36</c:f>
              <c:strCache>
                <c:ptCount val="33"/>
                <c:pt idx="0">
                  <c:v>Food organics</c:v>
                </c:pt>
                <c:pt idx="1">
                  <c:v>Soil and natural materials</c:v>
                </c:pt>
                <c:pt idx="2">
                  <c:v>Wood /timber</c:v>
                </c:pt>
                <c:pt idx="3">
                  <c:v>Other paper</c:v>
                </c:pt>
                <c:pt idx="4">
                  <c:v>Garden organics</c:v>
                </c:pt>
                <c:pt idx="5">
                  <c:v>Printing and writing paper</c:v>
                </c:pt>
                <c:pt idx="6">
                  <c:v>HDPE (2)</c:v>
                </c:pt>
                <c:pt idx="7">
                  <c:v>Other organics</c:v>
                </c:pt>
                <c:pt idx="8">
                  <c:v>Cardboard</c:v>
                </c:pt>
                <c:pt idx="9">
                  <c:v>Other plastics (7)</c:v>
                </c:pt>
                <c:pt idx="10">
                  <c:v>Ferrous</c:v>
                </c:pt>
                <c:pt idx="11">
                  <c:v>Clothing</c:v>
                </c:pt>
                <c:pt idx="12">
                  <c:v>Bricks</c:v>
                </c:pt>
                <c:pt idx="13">
                  <c:v>Other textiles</c:v>
                </c:pt>
                <c:pt idx="14">
                  <c:v>PP (5)</c:v>
                </c:pt>
                <c:pt idx="15">
                  <c:v>LDPE (4)</c:v>
                </c:pt>
                <c:pt idx="16">
                  <c:v>PET (1)</c:v>
                </c:pt>
                <c:pt idx="17">
                  <c:v>Container glass</c:v>
                </c:pt>
                <c:pt idx="18">
                  <c:v>Liquidpaperboard</c:v>
                </c:pt>
                <c:pt idx="19">
                  <c:v>Concrete</c:v>
                </c:pt>
                <c:pt idx="20">
                  <c:v>PVC (3)</c:v>
                </c:pt>
                <c:pt idx="21">
                  <c:v>Other glass</c:v>
                </c:pt>
                <c:pt idx="22">
                  <c:v>Aluminium</c:v>
                </c:pt>
                <c:pt idx="23">
                  <c:v>Plaster</c:v>
                </c:pt>
                <c:pt idx="24">
                  <c:v>Rubble</c:v>
                </c:pt>
                <c:pt idx="25">
                  <c:v>PS (6)</c:v>
                </c:pt>
                <c:pt idx="26">
                  <c:v>Other rubber</c:v>
                </c:pt>
                <c:pt idx="27">
                  <c:v>Asphalt</c:v>
                </c:pt>
                <c:pt idx="28">
                  <c:v>Passenger tyres</c:v>
                </c:pt>
                <c:pt idx="29">
                  <c:v>Offroad tyres</c:v>
                </c:pt>
                <c:pt idx="30">
                  <c:v>Truck tyres</c:v>
                </c:pt>
                <c:pt idx="31">
                  <c:v>Newsprint and magazines</c:v>
                </c:pt>
                <c:pt idx="32">
                  <c:v>Other metals</c:v>
                </c:pt>
              </c:strCache>
            </c:strRef>
          </c:cat>
          <c:val>
            <c:numRef>
              <c:f>Suggestion4!$B$3:$B$36</c:f>
              <c:numCache>
                <c:formatCode>General</c:formatCode>
                <c:ptCount val="33"/>
                <c:pt idx="0">
                  <c:v>12817085.720693002</c:v>
                </c:pt>
                <c:pt idx="1">
                  <c:v>11604724.871656997</c:v>
                </c:pt>
                <c:pt idx="2">
                  <c:v>5560268.1297050007</c:v>
                </c:pt>
                <c:pt idx="3">
                  <c:v>3112461.4789640005</c:v>
                </c:pt>
                <c:pt idx="4">
                  <c:v>2659630.2408110001</c:v>
                </c:pt>
                <c:pt idx="5">
                  <c:v>2462682.654544001</c:v>
                </c:pt>
                <c:pt idx="6">
                  <c:v>1904995.7753100002</c:v>
                </c:pt>
                <c:pt idx="7">
                  <c:v>1903018.7206669997</c:v>
                </c:pt>
                <c:pt idx="8">
                  <c:v>1777093.0774840002</c:v>
                </c:pt>
                <c:pt idx="9">
                  <c:v>1703389.974533</c:v>
                </c:pt>
                <c:pt idx="10">
                  <c:v>1568130.9984369997</c:v>
                </c:pt>
                <c:pt idx="11">
                  <c:v>1520040.2438319991</c:v>
                </c:pt>
                <c:pt idx="12">
                  <c:v>1477597.5082320001</c:v>
                </c:pt>
                <c:pt idx="13">
                  <c:v>1264347.4917090002</c:v>
                </c:pt>
                <c:pt idx="14">
                  <c:v>1230440.398539</c:v>
                </c:pt>
                <c:pt idx="15">
                  <c:v>1147129.3298810001</c:v>
                </c:pt>
                <c:pt idx="16">
                  <c:v>1031709.6576519998</c:v>
                </c:pt>
                <c:pt idx="17">
                  <c:v>980761.01669799967</c:v>
                </c:pt>
                <c:pt idx="18">
                  <c:v>838676.191857</c:v>
                </c:pt>
                <c:pt idx="19">
                  <c:v>825871.93177999975</c:v>
                </c:pt>
                <c:pt idx="20">
                  <c:v>807476.5115410001</c:v>
                </c:pt>
                <c:pt idx="21">
                  <c:v>798456.44028000021</c:v>
                </c:pt>
                <c:pt idx="22">
                  <c:v>610628.36816099996</c:v>
                </c:pt>
                <c:pt idx="23">
                  <c:v>599264.81946899998</c:v>
                </c:pt>
                <c:pt idx="24">
                  <c:v>382596.23896000005</c:v>
                </c:pt>
                <c:pt idx="25">
                  <c:v>320427.18712799996</c:v>
                </c:pt>
                <c:pt idx="26">
                  <c:v>161104.72603500009</c:v>
                </c:pt>
                <c:pt idx="27">
                  <c:v>70819.278411000007</c:v>
                </c:pt>
                <c:pt idx="28">
                  <c:v>15175.389913999998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4-41FB-A3F8-8C37CAA04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836869904"/>
        <c:axId val="611231232"/>
      </c:barChart>
      <c:catAx>
        <c:axId val="83686990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wpm_material_name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31232"/>
        <c:crosses val="autoZero"/>
        <c:auto val="1"/>
        <c:lblAlgn val="ctr"/>
        <c:lblOffset val="100"/>
        <c:noMultiLvlLbl val="0"/>
      </c:catAx>
      <c:valAx>
        <c:axId val="61123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disposal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69904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6F900-54C0-4244-91F5-9B462DA74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4761</xdr:rowOff>
    </xdr:from>
    <xdr:to>
      <xdr:col>9</xdr:col>
      <xdr:colOff>314325</xdr:colOff>
      <xdr:row>31</xdr:row>
      <xdr:rowOff>148555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47466-68A9-3022-AE16-DAA065855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 descr="Chart type: Clustered Bar. 'recovery_rate' by 'wpm_material_type' and 'waste_stream'&#10;&#10;Description automatically generated">
          <a:extLst>
            <a:ext uri="{FF2B5EF4-FFF2-40B4-BE49-F238E27FC236}">
              <a16:creationId xmlns:a16="http://schemas.microsoft.com/office/drawing/2014/main" id="{34DDC3AB-1F3F-C834-3E5B-AF47F2D65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wpm_material_name': Concrete has noticeably higher 'recycled'.&#10;&#10;Description automatically generated">
          <a:extLst>
            <a:ext uri="{FF2B5EF4-FFF2-40B4-BE49-F238E27FC236}">
              <a16:creationId xmlns:a16="http://schemas.microsoft.com/office/drawing/2014/main" id="{F4A080EF-CEBA-98DB-7D2B-7C6058578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Stacked Bar. 'wpm_material_name': Food organics and Soil and natural materials have noticeably higher 'disposal'.&#10;&#10;Description automatically generated">
          <a:extLst>
            <a:ext uri="{FF2B5EF4-FFF2-40B4-BE49-F238E27FC236}">
              <a16:creationId xmlns:a16="http://schemas.microsoft.com/office/drawing/2014/main" id="{50671648-B689-4146-B187-FD73475C4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61480" refreshedDate="45157.35527453704" createdVersion="8" refreshedVersion="8" minRefreshableVersion="3" recordCount="1515" xr:uid="{00000000-000A-0000-FFFF-FFFF1F000000}">
  <cacheSource type="worksheet">
    <worksheetSource ref="A1:K1516" sheet="wasteprojectionmodel_actuals_20"/>
  </cacheSource>
  <cacheFields count="10">
    <cacheField name="financial_year" numFmtId="0">
      <sharedItems count="16">
        <s v="2005-2006"/>
        <s v="2006-2007"/>
        <s v="2007-2008"/>
        <s v="2008-2009"/>
        <s v="2009-2010"/>
        <s v="2010-2011"/>
        <s v="2011-2012"/>
        <s v="2012-2013"/>
        <s v="2013-2014"/>
        <s v="2014-2015"/>
        <s v="2015-2016"/>
        <s v="2016-2017"/>
        <s v="2017-2018"/>
        <s v="2018-2019"/>
        <s v="2019-2020"/>
        <s v="2020-2021"/>
      </sharedItems>
    </cacheField>
    <cacheField name="wpm_material_type" numFmtId="0">
      <sharedItems count="8">
        <s v="Aggregate, masonry and soils"/>
        <s v="Glass"/>
        <s v="Metals"/>
        <s v="Organics"/>
        <s v="Paper and cardboard"/>
        <s v="Textiles"/>
        <s v="Tyres and rubber"/>
        <s v="Plastic"/>
      </sharedItems>
    </cacheField>
    <cacheField name="wpm_material_name" numFmtId="0">
      <sharedItems count="33">
        <s v="Asphalt"/>
        <s v="Bricks"/>
        <s v="Concrete"/>
        <s v="Plaster"/>
        <s v="Soil and natural materials"/>
        <s v="Container glass"/>
        <s v="Other glass"/>
        <s v="Aluminium"/>
        <s v="Ferrous"/>
        <s v="Other metals"/>
        <s v="Food organics"/>
        <s v="Garden organics"/>
        <s v="Other organics"/>
        <s v="Wood /timber"/>
        <s v="Cardboard"/>
        <s v="Newsprint and magazines"/>
        <s v="Other paper"/>
        <s v="Printing and writing paper"/>
        <s v="Clothing"/>
        <s v="Other textiles"/>
        <s v="Other rubber"/>
        <s v="Passenger tyres"/>
        <s v="Truck tyres"/>
        <s v="Rubble"/>
        <s v="Liquidpaperboard"/>
        <s v="Offroad tyres"/>
        <s v="HDPE (2)"/>
        <s v="LDPE (4)"/>
        <s v="Other plastics (7)"/>
        <s v="PET (1)"/>
        <s v="PP (5)"/>
        <s v="PS (6)"/>
        <s v="PVC (3)"/>
      </sharedItems>
    </cacheField>
    <cacheField name="waste_stream" numFmtId="0">
      <sharedItems count="3">
        <s v="Commercial and Industrial"/>
        <s v="Construction and Demolition"/>
        <s v="Municipal Solid Waste"/>
      </sharedItems>
    </cacheField>
    <cacheField name="recycled" numFmtId="0">
      <sharedItems containsSemiMixedTypes="0" containsString="0" containsNumber="1" minValue="0" maxValue="3148079"/>
    </cacheField>
    <cacheField name="waste_to_energy" numFmtId="0">
      <sharedItems containsSemiMixedTypes="0" containsString="0" containsNumber="1" minValue="0" maxValue="12274.8"/>
    </cacheField>
    <cacheField name="export_interstate" numFmtId="0">
      <sharedItems containsSemiMixedTypes="0" containsString="0" containsNumber="1" minValue="0" maxValue="50000"/>
    </cacheField>
    <cacheField name="export_international" numFmtId="0">
      <sharedItems containsSemiMixedTypes="0" containsString="0" containsNumber="1" minValue="0" maxValue="379497.81150000001"/>
    </cacheField>
    <cacheField name="disposal" numFmtId="0">
      <sharedItems containsSemiMixedTypes="0" containsString="0" containsNumber="1" minValue="0" maxValue="768606.42937200004"/>
    </cacheField>
    <cacheField name="recovery_rate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61480" refreshedDate="45157.380914351852" createdVersion="8" refreshedVersion="8" minRefreshableVersion="3" recordCount="1515" xr:uid="{00000000-000A-0000-FFFF-FFFF22000000}">
  <cacheSource type="worksheet">
    <worksheetSource ref="A1:B1516" sheet="Joint tables"/>
  </cacheSource>
  <cacheFields count="2">
    <cacheField name="recycled" numFmtId="0">
      <sharedItems containsSemiMixedTypes="0" containsString="0" containsNumber="1" minValue="0" maxValue="3148079"/>
    </cacheField>
    <cacheField name="Joint" numFmtId="0">
      <sharedItems count="505">
        <s v="2006Asphalt"/>
        <s v="2006Bricks"/>
        <s v="2006Concrete"/>
        <s v="2006Plaster"/>
        <s v="2006Soil and natural materials"/>
        <s v="2006Container glass"/>
        <s v="2006Other glass"/>
        <s v="2006Aluminium"/>
        <s v="2006Ferrous"/>
        <s v="2006Other metals"/>
        <s v="2006Food organics"/>
        <s v="2006Garden organics"/>
        <s v="2006Other organics"/>
        <s v="2006Wood /timber"/>
        <s v="2006Cardboard"/>
        <s v="2006Newsprint and magazines"/>
        <s v="2006Other paper"/>
        <s v="2006Printing and writing paper"/>
        <s v="2006Clothing"/>
        <s v="2006Other textiles"/>
        <s v="2006Other rubber"/>
        <s v="2006Passenger tyres"/>
        <s v="2006Truck tyres"/>
        <s v="2007Asphalt"/>
        <s v="2007Bricks"/>
        <s v="2007Concrete"/>
        <s v="2007Plaster"/>
        <s v="2007Rubble"/>
        <s v="2007Soil and natural materials"/>
        <s v="2007Container glass"/>
        <s v="2007Other glass"/>
        <s v="2007Aluminium"/>
        <s v="2007Ferrous"/>
        <s v="2007Other metals"/>
        <s v="2007Food organics"/>
        <s v="2007Garden organics"/>
        <s v="2007Other organics"/>
        <s v="2007Wood /timber"/>
        <s v="2007Cardboard"/>
        <s v="2007Liquidpaperboard"/>
        <s v="2007Newsprint and magazines"/>
        <s v="2007Other paper"/>
        <s v="2007Printing and writing paper"/>
        <s v="2007Other textiles"/>
        <s v="2007Offroad tyres"/>
        <s v="2007Passenger tyres"/>
        <s v="2007Truck tyres"/>
        <s v="2008Asphalt"/>
        <s v="2008Bricks"/>
        <s v="2008Concrete"/>
        <s v="2008Plaster"/>
        <s v="2008Rubble"/>
        <s v="2008Soil and natural materials"/>
        <s v="2008Container glass"/>
        <s v="2008Other glass"/>
        <s v="2008Aluminium"/>
        <s v="2008Ferrous"/>
        <s v="2008Other metals"/>
        <s v="2008Food organics"/>
        <s v="2008Garden organics"/>
        <s v="2008Other organics"/>
        <s v="2008Wood /timber"/>
        <s v="2008Cardboard"/>
        <s v="2008Liquidpaperboard"/>
        <s v="2008Newsprint and magazines"/>
        <s v="2008Other paper"/>
        <s v="2008Printing and writing paper"/>
        <s v="2008HDPE (2)"/>
        <s v="2008LDPE (4)"/>
        <s v="2008Other plastics (7)"/>
        <s v="2008PET (1)"/>
        <s v="2008PP (5)"/>
        <s v="2008PS (6)"/>
        <s v="2008PVC (3)"/>
        <s v="2008Clothing"/>
        <s v="2008Other textiles"/>
        <s v="2008Offroad tyres"/>
        <s v="2008Other rubber"/>
        <s v="2008Passenger tyres"/>
        <s v="2008Truck tyres"/>
        <s v="2009Asphalt"/>
        <s v="2009Bricks"/>
        <s v="2009Concrete"/>
        <s v="2009Plaster"/>
        <s v="2009Rubble"/>
        <s v="2009Soil and natural materials"/>
        <s v="2009Container glass"/>
        <s v="2009Other glass"/>
        <s v="2009Aluminium"/>
        <s v="2009Ferrous"/>
        <s v="2009Other metals"/>
        <s v="2009Food organics"/>
        <s v="2009Garden organics"/>
        <s v="2009Other organics"/>
        <s v="2009Wood /timber"/>
        <s v="2009Cardboard"/>
        <s v="2009Liquidpaperboard"/>
        <s v="2009Newsprint and magazines"/>
        <s v="2009Other paper"/>
        <s v="2009Printing and writing paper"/>
        <s v="2009HDPE (2)"/>
        <s v="2009LDPE (4)"/>
        <s v="2009Other plastics (7)"/>
        <s v="2009PET (1)"/>
        <s v="2009PP (5)"/>
        <s v="2009PS (6)"/>
        <s v="2009PVC (3)"/>
        <s v="2009Clothing"/>
        <s v="2009Other textiles"/>
        <s v="2009Offroad tyres"/>
        <s v="2009Other rubber"/>
        <s v="2009Passenger tyres"/>
        <s v="2009Truck tyres"/>
        <s v="2010Asphalt"/>
        <s v="2010Bricks"/>
        <s v="2010Concrete"/>
        <s v="2010Plaster"/>
        <s v="2010Rubble"/>
        <s v="2010Soil and natural materials"/>
        <s v="2010Container glass"/>
        <s v="2010Other glass"/>
        <s v="2010Aluminium"/>
        <s v="2010Ferrous"/>
        <s v="2010Other metals"/>
        <s v="2010Food organics"/>
        <s v="2010Garden organics"/>
        <s v="2010Other organics"/>
        <s v="2010Wood /timber"/>
        <s v="2010Cardboard"/>
        <s v="2010Liquidpaperboard"/>
        <s v="2010Newsprint and magazines"/>
        <s v="2010Other paper"/>
        <s v="2010Printing and writing paper"/>
        <s v="2010HDPE (2)"/>
        <s v="2010LDPE (4)"/>
        <s v="2010Other plastics (7)"/>
        <s v="2010PET (1)"/>
        <s v="2010PP (5)"/>
        <s v="2010PS (6)"/>
        <s v="2010PVC (3)"/>
        <s v="2010Clothing"/>
        <s v="2010Other textiles"/>
        <s v="2010Offroad tyres"/>
        <s v="2010Other rubber"/>
        <s v="2010Passenger tyres"/>
        <s v="2010Truck tyres"/>
        <s v="2011Asphalt"/>
        <s v="2011Bricks"/>
        <s v="2011Concrete"/>
        <s v="2011Plaster"/>
        <s v="2011Rubble"/>
        <s v="2011Soil and natural materials"/>
        <s v="2011Container glass"/>
        <s v="2011Other glass"/>
        <s v="2011Aluminium"/>
        <s v="2011Ferrous"/>
        <s v="2011Other metals"/>
        <s v="2011Food organics"/>
        <s v="2011Garden organics"/>
        <s v="2011Other organics"/>
        <s v="2011Wood /timber"/>
        <s v="2011Cardboard"/>
        <s v="2011Liquidpaperboard"/>
        <s v="2011Newsprint and magazines"/>
        <s v="2011Other paper"/>
        <s v="2011Printing and writing paper"/>
        <s v="2011HDPE (2)"/>
        <s v="2011LDPE (4)"/>
        <s v="2011Other plastics (7)"/>
        <s v="2011PET (1)"/>
        <s v="2011PP (5)"/>
        <s v="2011PS (6)"/>
        <s v="2011PVC (3)"/>
        <s v="2011Clothing"/>
        <s v="2011Other textiles"/>
        <s v="2011Offroad tyres"/>
        <s v="2011Other rubber"/>
        <s v="2011Passenger tyres"/>
        <s v="2011Truck tyres"/>
        <s v="2012Asphalt"/>
        <s v="2012Bricks"/>
        <s v="2012Concrete"/>
        <s v="2012Plaster"/>
        <s v="2012Rubble"/>
        <s v="2012Soil and natural materials"/>
        <s v="2012Container glass"/>
        <s v="2012Other glass"/>
        <s v="2012Aluminium"/>
        <s v="2012Ferrous"/>
        <s v="2012Other metals"/>
        <s v="2012Food organics"/>
        <s v="2012Garden organics"/>
        <s v="2012Other organics"/>
        <s v="2012Wood /timber"/>
        <s v="2012Cardboard"/>
        <s v="2012Liquidpaperboard"/>
        <s v="2012Newsprint and magazines"/>
        <s v="2012Other paper"/>
        <s v="2012Printing and writing paper"/>
        <s v="2012HDPE (2)"/>
        <s v="2012LDPE (4)"/>
        <s v="2012Other plastics (7)"/>
        <s v="2012PET (1)"/>
        <s v="2012PP (5)"/>
        <s v="2012PS (6)"/>
        <s v="2012PVC (3)"/>
        <s v="2012Clothing"/>
        <s v="2012Other textiles"/>
        <s v="2012Other rubber"/>
        <s v="2012Passenger tyres"/>
        <s v="2013Asphalt"/>
        <s v="2013Bricks"/>
        <s v="2013Concrete"/>
        <s v="2013Plaster"/>
        <s v="2013Rubble"/>
        <s v="2013Soil and natural materials"/>
        <s v="2013Container glass"/>
        <s v="2013Other glass"/>
        <s v="2013Aluminium"/>
        <s v="2013Ferrous"/>
        <s v="2013Other metals"/>
        <s v="2013Food organics"/>
        <s v="2013Garden organics"/>
        <s v="2013Other organics"/>
        <s v="2013Wood /timber"/>
        <s v="2013Cardboard"/>
        <s v="2013Liquidpaperboard"/>
        <s v="2013Newsprint and magazines"/>
        <s v="2013Other paper"/>
        <s v="2013Printing and writing paper"/>
        <s v="2013HDPE (2)"/>
        <s v="2013LDPE (4)"/>
        <s v="2013Other plastics (7)"/>
        <s v="2013PET (1)"/>
        <s v="2013PP (5)"/>
        <s v="2013PS (6)"/>
        <s v="2013PVC (3)"/>
        <s v="2013Clothing"/>
        <s v="2013Other textiles"/>
        <s v="2013Other rubber"/>
        <s v="2013Passenger tyres"/>
        <s v="2014Asphalt"/>
        <s v="2014Bricks"/>
        <s v="2014Concrete"/>
        <s v="2014Plaster"/>
        <s v="2014Rubble"/>
        <s v="2014Soil and natural materials"/>
        <s v="2014Container glass"/>
        <s v="2014Other glass"/>
        <s v="2014Aluminium"/>
        <s v="2014Ferrous"/>
        <s v="2014Other metals"/>
        <s v="2014Food organics"/>
        <s v="2014Garden organics"/>
        <s v="2014Other organics"/>
        <s v="2014Wood /timber"/>
        <s v="2014Cardboard"/>
        <s v="2014Liquidpaperboard"/>
        <s v="2014Newsprint and magazines"/>
        <s v="2014Other paper"/>
        <s v="2014Printing and writing paper"/>
        <s v="2014HDPE (2)"/>
        <s v="2014LDPE (4)"/>
        <s v="2014Other plastics (7)"/>
        <s v="2014PET (1)"/>
        <s v="2014PP (5)"/>
        <s v="2014PS (6)"/>
        <s v="2014PVC (3)"/>
        <s v="2014Clothing"/>
        <s v="2014Other textiles"/>
        <s v="2014Offroad tyres"/>
        <s v="2014Other rubber"/>
        <s v="2014Passenger tyres"/>
        <s v="2014Truck tyres"/>
        <s v="2015Asphalt"/>
        <s v="2015Bricks"/>
        <s v="2015Concrete"/>
        <s v="2015Plaster"/>
        <s v="2015Rubble"/>
        <s v="2015Soil and natural materials"/>
        <s v="2015Container glass"/>
        <s v="2015Other glass"/>
        <s v="2015Aluminium"/>
        <s v="2015Ferrous"/>
        <s v="2015Other metals"/>
        <s v="2015Food organics"/>
        <s v="2015Garden organics"/>
        <s v="2015Other organics"/>
        <s v="2015Wood /timber"/>
        <s v="2015Cardboard"/>
        <s v="2015Liquidpaperboard"/>
        <s v="2015Newsprint and magazines"/>
        <s v="2015Other paper"/>
        <s v="2015Printing and writing paper"/>
        <s v="2015HDPE (2)"/>
        <s v="2015LDPE (4)"/>
        <s v="2015Other plastics (7)"/>
        <s v="2015PET (1)"/>
        <s v="2015PP (5)"/>
        <s v="2015PS (6)"/>
        <s v="2015PVC (3)"/>
        <s v="2015Clothing"/>
        <s v="2015Other textiles"/>
        <s v="2015Offroad tyres"/>
        <s v="2015Other rubber"/>
        <s v="2015Passenger tyres"/>
        <s v="2015Truck tyres"/>
        <s v="2016Asphalt"/>
        <s v="2016Bricks"/>
        <s v="2016Concrete"/>
        <s v="2016Plaster"/>
        <s v="2016Rubble"/>
        <s v="2016Soil and natural materials"/>
        <s v="2016Container glass"/>
        <s v="2016Other glass"/>
        <s v="2016Aluminium"/>
        <s v="2016Ferrous"/>
        <s v="2016Other metals"/>
        <s v="2016Food organics"/>
        <s v="2016Garden organics"/>
        <s v="2016Other organics"/>
        <s v="2016Wood /timber"/>
        <s v="2016Cardboard"/>
        <s v="2016Liquidpaperboard"/>
        <s v="2016Newsprint and magazines"/>
        <s v="2016Other paper"/>
        <s v="2016Printing and writing paper"/>
        <s v="2016HDPE (2)"/>
        <s v="2016LDPE (4)"/>
        <s v="2016Other plastics (7)"/>
        <s v="2016PET (1)"/>
        <s v="2016PP (5)"/>
        <s v="2016PS (6)"/>
        <s v="2016PVC (3)"/>
        <s v="2016Clothing"/>
        <s v="2016Other textiles"/>
        <s v="2016Offroad tyres"/>
        <s v="2016Other rubber"/>
        <s v="2016Passenger tyres"/>
        <s v="2016Truck tyres"/>
        <s v="2017Asphalt"/>
        <s v="2017Bricks"/>
        <s v="2017Concrete"/>
        <s v="2017Plaster"/>
        <s v="2017Rubble"/>
        <s v="2017Soil and natural materials"/>
        <s v="2017Container glass"/>
        <s v="2017Other glass"/>
        <s v="2017Aluminium"/>
        <s v="2017Ferrous"/>
        <s v="2017Other metals"/>
        <s v="2017Food organics"/>
        <s v="2017Garden organics"/>
        <s v="2017Other organics"/>
        <s v="2017Wood /timber"/>
        <s v="2017Cardboard"/>
        <s v="2017Liquidpaperboard"/>
        <s v="2017Newsprint and magazines"/>
        <s v="2017Other paper"/>
        <s v="2017Printing and writing paper"/>
        <s v="2017HDPE (2)"/>
        <s v="2017LDPE (4)"/>
        <s v="2017Other plastics (7)"/>
        <s v="2017PET (1)"/>
        <s v="2017PP (5)"/>
        <s v="2017PS (6)"/>
        <s v="2017PVC (3)"/>
        <s v="2017Clothing"/>
        <s v="2017Other textiles"/>
        <s v="2017Offroad tyres"/>
        <s v="2017Other rubber"/>
        <s v="2017Passenger tyres"/>
        <s v="2017Truck tyres"/>
        <s v="2018Asphalt"/>
        <s v="2018Bricks"/>
        <s v="2018Concrete"/>
        <s v="2018Plaster"/>
        <s v="2018Rubble"/>
        <s v="2018Soil and natural materials"/>
        <s v="2018Container glass"/>
        <s v="2018Other glass"/>
        <s v="2018Aluminium"/>
        <s v="2018Ferrous"/>
        <s v="2018Other metals"/>
        <s v="2018Food organics"/>
        <s v="2018Garden organics"/>
        <s v="2018Other organics"/>
        <s v="2018Wood /timber"/>
        <s v="2018Cardboard"/>
        <s v="2018Liquidpaperboard"/>
        <s v="2018Newsprint and magazines"/>
        <s v="2018Other paper"/>
        <s v="2018Printing and writing paper"/>
        <s v="2018HDPE (2)"/>
        <s v="2018LDPE (4)"/>
        <s v="2018Other plastics (7)"/>
        <s v="2018PET (1)"/>
        <s v="2018PP (5)"/>
        <s v="2018PS (6)"/>
        <s v="2018PVC (3)"/>
        <s v="2018Clothing"/>
        <s v="2018Other textiles"/>
        <s v="2018Offroad tyres"/>
        <s v="2018Other rubber"/>
        <s v="2018Passenger tyres"/>
        <s v="2018Truck tyres"/>
        <s v="2019Asphalt"/>
        <s v="2019Bricks"/>
        <s v="2019Concrete"/>
        <s v="2019Plaster"/>
        <s v="2019Rubble"/>
        <s v="2019Soil and natural materials"/>
        <s v="2019Container glass"/>
        <s v="2019Other glass"/>
        <s v="2019Aluminium"/>
        <s v="2019Ferrous"/>
        <s v="2019Other metals"/>
        <s v="2019Food organics"/>
        <s v="2019Garden organics"/>
        <s v="2019Other organics"/>
        <s v="2019Wood /timber"/>
        <s v="2019Cardboard"/>
        <s v="2019Liquidpaperboard"/>
        <s v="2019Newsprint and magazines"/>
        <s v="2019Other paper"/>
        <s v="2019Printing and writing paper"/>
        <s v="2019HDPE (2)"/>
        <s v="2019LDPE (4)"/>
        <s v="2019Other plastics (7)"/>
        <s v="2019PET (1)"/>
        <s v="2019PP (5)"/>
        <s v="2019PS (6)"/>
        <s v="2019PVC (3)"/>
        <s v="2019Clothing"/>
        <s v="2019Other textiles"/>
        <s v="2019Offroad tyres"/>
        <s v="2019Other rubber"/>
        <s v="2019Passenger tyres"/>
        <s v="2019Truck tyres"/>
        <s v="2020Asphalt"/>
        <s v="2020Bricks"/>
        <s v="2020Concrete"/>
        <s v="2020Plaster"/>
        <s v="2020Rubble"/>
        <s v="2020Soil and natural materials"/>
        <s v="2020Container glass"/>
        <s v="2020Other glass"/>
        <s v="2020Aluminium"/>
        <s v="2020Ferrous"/>
        <s v="2020Other metals"/>
        <s v="2020Food organics"/>
        <s v="2020Garden organics"/>
        <s v="2020Other organics"/>
        <s v="2020Wood /timber"/>
        <s v="2020Cardboard"/>
        <s v="2020Liquidpaperboard"/>
        <s v="2020Newsprint and magazines"/>
        <s v="2020Other paper"/>
        <s v="2020Printing and writing paper"/>
        <s v="2020HDPE (2)"/>
        <s v="2020LDPE (4)"/>
        <s v="2020Other plastics (7)"/>
        <s v="2020PET (1)"/>
        <s v="2020PP (5)"/>
        <s v="2020PS (6)"/>
        <s v="2020PVC (3)"/>
        <s v="2020Clothing"/>
        <s v="2020Other textiles"/>
        <s v="2020Offroad tyres"/>
        <s v="2020Other rubber"/>
        <s v="2020Passenger tyres"/>
        <s v="2020Truck tyres"/>
        <s v="2021Asphalt"/>
        <s v="2021Bricks"/>
        <s v="2021Concrete"/>
        <s v="2021Plaster"/>
        <s v="2021Rubble"/>
        <s v="2021Soil and natural materials"/>
        <s v="2021Container glass"/>
        <s v="2021Other glass"/>
        <s v="2021Aluminium"/>
        <s v="2021Ferrous"/>
        <s v="2021Other metals"/>
        <s v="2021Food organics"/>
        <s v="2021Garden organics"/>
        <s v="2021Other organics"/>
        <s v="2021Wood /timber"/>
        <s v="2021Cardboard"/>
        <s v="2021Liquidpaperboard"/>
        <s v="2021Newsprint and magazines"/>
        <s v="2021Other paper"/>
        <s v="2021Printing and writing paper"/>
        <s v="2021HDPE (2)"/>
        <s v="2021LDPE (4)"/>
        <s v="2021Other plastics (7)"/>
        <s v="2021PET (1)"/>
        <s v="2021PP (5)"/>
        <s v="2021PS (6)"/>
        <s v="2021PVC (3)"/>
        <s v="2021Clothing"/>
        <s v="2021Other textiles"/>
        <s v="2021Offroad tyres"/>
        <s v="2021Other rubber"/>
        <s v="2021Passenger tyres"/>
        <s v="2021Truck tyr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5">
  <r>
    <x v="0"/>
    <x v="0"/>
    <x v="0"/>
    <x v="0"/>
    <n v="4115"/>
    <n v="0"/>
    <n v="0"/>
    <n v="0"/>
    <n v="0"/>
    <n v="1"/>
  </r>
  <r>
    <x v="0"/>
    <x v="0"/>
    <x v="0"/>
    <x v="1"/>
    <n v="134808"/>
    <n v="0"/>
    <n v="0"/>
    <n v="0"/>
    <n v="0"/>
    <n v="1"/>
  </r>
  <r>
    <x v="0"/>
    <x v="0"/>
    <x v="0"/>
    <x v="2"/>
    <n v="0"/>
    <n v="0"/>
    <n v="0"/>
    <n v="0"/>
    <n v="0"/>
    <m/>
  </r>
  <r>
    <x v="0"/>
    <x v="0"/>
    <x v="1"/>
    <x v="0"/>
    <n v="7996"/>
    <n v="0"/>
    <n v="0"/>
    <n v="0"/>
    <n v="0"/>
    <n v="1"/>
  </r>
  <r>
    <x v="0"/>
    <x v="0"/>
    <x v="1"/>
    <x v="1"/>
    <n v="367220"/>
    <n v="0"/>
    <n v="0"/>
    <n v="0"/>
    <n v="0"/>
    <n v="1"/>
  </r>
  <r>
    <x v="0"/>
    <x v="0"/>
    <x v="1"/>
    <x v="2"/>
    <n v="9998"/>
    <n v="0"/>
    <n v="0"/>
    <n v="0"/>
    <n v="0"/>
    <n v="1"/>
  </r>
  <r>
    <x v="0"/>
    <x v="0"/>
    <x v="2"/>
    <x v="0"/>
    <n v="49883"/>
    <n v="0"/>
    <n v="0"/>
    <n v="0"/>
    <n v="0"/>
    <n v="1"/>
  </r>
  <r>
    <x v="0"/>
    <x v="0"/>
    <x v="2"/>
    <x v="1"/>
    <n v="1666870"/>
    <n v="0"/>
    <n v="0"/>
    <n v="0"/>
    <n v="0"/>
    <n v="1"/>
  </r>
  <r>
    <x v="0"/>
    <x v="0"/>
    <x v="2"/>
    <x v="2"/>
    <n v="16752"/>
    <n v="0"/>
    <n v="0"/>
    <n v="0"/>
    <n v="0"/>
    <n v="1"/>
  </r>
  <r>
    <x v="0"/>
    <x v="0"/>
    <x v="3"/>
    <x v="0"/>
    <n v="9404"/>
    <n v="0"/>
    <n v="0"/>
    <n v="0"/>
    <n v="0"/>
    <n v="1"/>
  </r>
  <r>
    <x v="0"/>
    <x v="0"/>
    <x v="3"/>
    <x v="1"/>
    <n v="17882"/>
    <n v="0"/>
    <n v="0"/>
    <n v="0"/>
    <n v="0"/>
    <n v="1"/>
  </r>
  <r>
    <x v="0"/>
    <x v="0"/>
    <x v="3"/>
    <x v="2"/>
    <n v="4"/>
    <n v="0"/>
    <n v="0"/>
    <n v="0"/>
    <n v="0"/>
    <n v="1"/>
  </r>
  <r>
    <x v="0"/>
    <x v="0"/>
    <x v="4"/>
    <x v="0"/>
    <n v="11777"/>
    <n v="0"/>
    <n v="0"/>
    <n v="0"/>
    <n v="0"/>
    <n v="1"/>
  </r>
  <r>
    <x v="0"/>
    <x v="0"/>
    <x v="4"/>
    <x v="1"/>
    <n v="615758"/>
    <n v="0"/>
    <n v="0"/>
    <n v="0"/>
    <n v="0"/>
    <n v="1"/>
  </r>
  <r>
    <x v="0"/>
    <x v="0"/>
    <x v="4"/>
    <x v="2"/>
    <n v="476"/>
    <n v="0"/>
    <n v="0"/>
    <n v="0"/>
    <n v="0"/>
    <n v="1"/>
  </r>
  <r>
    <x v="0"/>
    <x v="1"/>
    <x v="5"/>
    <x v="0"/>
    <n v="44975"/>
    <n v="0"/>
    <n v="0"/>
    <n v="0"/>
    <n v="0"/>
    <n v="1"/>
  </r>
  <r>
    <x v="0"/>
    <x v="1"/>
    <x v="5"/>
    <x v="1"/>
    <n v="0"/>
    <n v="0"/>
    <n v="0"/>
    <n v="0"/>
    <n v="0"/>
    <m/>
  </r>
  <r>
    <x v="0"/>
    <x v="1"/>
    <x v="5"/>
    <x v="2"/>
    <n v="97642"/>
    <n v="0"/>
    <n v="0"/>
    <n v="0"/>
    <n v="0"/>
    <n v="1"/>
  </r>
  <r>
    <x v="0"/>
    <x v="1"/>
    <x v="6"/>
    <x v="0"/>
    <n v="25000"/>
    <n v="0"/>
    <n v="0"/>
    <n v="0"/>
    <n v="0"/>
    <n v="1"/>
  </r>
  <r>
    <x v="0"/>
    <x v="1"/>
    <x v="6"/>
    <x v="1"/>
    <n v="0"/>
    <n v="0"/>
    <n v="0"/>
    <n v="0"/>
    <n v="0"/>
    <m/>
  </r>
  <r>
    <x v="0"/>
    <x v="1"/>
    <x v="6"/>
    <x v="2"/>
    <n v="0"/>
    <n v="0"/>
    <n v="0"/>
    <n v="0"/>
    <n v="0"/>
    <m/>
  </r>
  <r>
    <x v="0"/>
    <x v="2"/>
    <x v="7"/>
    <x v="0"/>
    <n v="33885"/>
    <n v="0"/>
    <n v="0"/>
    <n v="0"/>
    <n v="0"/>
    <n v="1"/>
  </r>
  <r>
    <x v="0"/>
    <x v="2"/>
    <x v="7"/>
    <x v="1"/>
    <n v="2573"/>
    <n v="0"/>
    <n v="0"/>
    <n v="0"/>
    <n v="0"/>
    <n v="1"/>
  </r>
  <r>
    <x v="0"/>
    <x v="2"/>
    <x v="7"/>
    <x v="2"/>
    <n v="1491"/>
    <n v="0"/>
    <n v="0"/>
    <n v="0"/>
    <n v="0"/>
    <n v="1"/>
  </r>
  <r>
    <x v="0"/>
    <x v="2"/>
    <x v="8"/>
    <x v="0"/>
    <n v="554018"/>
    <n v="0"/>
    <n v="0"/>
    <n v="0"/>
    <n v="0"/>
    <n v="1"/>
  </r>
  <r>
    <x v="0"/>
    <x v="2"/>
    <x v="8"/>
    <x v="1"/>
    <n v="118552"/>
    <n v="0"/>
    <n v="0"/>
    <n v="0"/>
    <n v="0"/>
    <n v="1"/>
  </r>
  <r>
    <x v="0"/>
    <x v="2"/>
    <x v="8"/>
    <x v="2"/>
    <n v="112422"/>
    <n v="0"/>
    <n v="0"/>
    <n v="0"/>
    <n v="0"/>
    <n v="1"/>
  </r>
  <r>
    <x v="0"/>
    <x v="2"/>
    <x v="9"/>
    <x v="0"/>
    <n v="16361"/>
    <n v="0"/>
    <n v="0"/>
    <n v="0"/>
    <n v="0"/>
    <n v="1"/>
  </r>
  <r>
    <x v="0"/>
    <x v="2"/>
    <x v="9"/>
    <x v="1"/>
    <n v="2375"/>
    <n v="0"/>
    <n v="0"/>
    <n v="0"/>
    <n v="0"/>
    <n v="1"/>
  </r>
  <r>
    <x v="0"/>
    <x v="2"/>
    <x v="9"/>
    <x v="2"/>
    <n v="2086"/>
    <n v="0"/>
    <n v="0"/>
    <n v="0"/>
    <n v="0"/>
    <n v="1"/>
  </r>
  <r>
    <x v="0"/>
    <x v="3"/>
    <x v="10"/>
    <x v="0"/>
    <n v="22296"/>
    <n v="0"/>
    <n v="0"/>
    <n v="0"/>
    <n v="0"/>
    <n v="1"/>
  </r>
  <r>
    <x v="0"/>
    <x v="3"/>
    <x v="10"/>
    <x v="1"/>
    <n v="0"/>
    <n v="0"/>
    <n v="0"/>
    <n v="0"/>
    <n v="0"/>
    <m/>
  </r>
  <r>
    <x v="0"/>
    <x v="3"/>
    <x v="10"/>
    <x v="2"/>
    <n v="3500"/>
    <n v="0"/>
    <n v="0"/>
    <n v="0"/>
    <n v="0"/>
    <n v="1"/>
  </r>
  <r>
    <x v="0"/>
    <x v="3"/>
    <x v="11"/>
    <x v="0"/>
    <n v="37504"/>
    <n v="0"/>
    <n v="0"/>
    <n v="0"/>
    <n v="0"/>
    <n v="1"/>
  </r>
  <r>
    <x v="0"/>
    <x v="3"/>
    <x v="11"/>
    <x v="1"/>
    <n v="38833"/>
    <n v="0"/>
    <n v="0"/>
    <n v="0"/>
    <n v="0"/>
    <n v="1"/>
  </r>
  <r>
    <x v="0"/>
    <x v="3"/>
    <x v="11"/>
    <x v="2"/>
    <n v="199956"/>
    <n v="0"/>
    <n v="0"/>
    <n v="0"/>
    <n v="0"/>
    <n v="1"/>
  </r>
  <r>
    <x v="0"/>
    <x v="3"/>
    <x v="12"/>
    <x v="0"/>
    <n v="14339"/>
    <n v="0"/>
    <n v="0"/>
    <n v="0"/>
    <n v="0"/>
    <n v="1"/>
  </r>
  <r>
    <x v="0"/>
    <x v="3"/>
    <x v="12"/>
    <x v="1"/>
    <n v="13900"/>
    <n v="0"/>
    <n v="0"/>
    <n v="0"/>
    <n v="0"/>
    <n v="1"/>
  </r>
  <r>
    <x v="0"/>
    <x v="3"/>
    <x v="12"/>
    <x v="2"/>
    <n v="358"/>
    <n v="0"/>
    <n v="0"/>
    <n v="0"/>
    <n v="0"/>
    <n v="1"/>
  </r>
  <r>
    <x v="0"/>
    <x v="3"/>
    <x v="13"/>
    <x v="0"/>
    <n v="81481"/>
    <n v="0"/>
    <n v="0"/>
    <n v="0"/>
    <n v="0"/>
    <n v="1"/>
  </r>
  <r>
    <x v="0"/>
    <x v="3"/>
    <x v="13"/>
    <x v="1"/>
    <n v="1082"/>
    <n v="0"/>
    <n v="0"/>
    <n v="0"/>
    <n v="0"/>
    <n v="1"/>
  </r>
  <r>
    <x v="0"/>
    <x v="3"/>
    <x v="13"/>
    <x v="2"/>
    <n v="1438"/>
    <n v="0"/>
    <n v="0"/>
    <n v="0"/>
    <n v="0"/>
    <n v="1"/>
  </r>
  <r>
    <x v="0"/>
    <x v="4"/>
    <x v="14"/>
    <x v="0"/>
    <n v="347561"/>
    <n v="0"/>
    <n v="0"/>
    <n v="0"/>
    <n v="0"/>
    <n v="1"/>
  </r>
  <r>
    <x v="0"/>
    <x v="4"/>
    <x v="14"/>
    <x v="1"/>
    <n v="0"/>
    <n v="0"/>
    <n v="0"/>
    <n v="0"/>
    <n v="0"/>
    <m/>
  </r>
  <r>
    <x v="0"/>
    <x v="4"/>
    <x v="14"/>
    <x v="2"/>
    <n v="61253"/>
    <n v="0"/>
    <n v="0"/>
    <n v="0"/>
    <n v="0"/>
    <n v="1"/>
  </r>
  <r>
    <x v="0"/>
    <x v="4"/>
    <x v="15"/>
    <x v="0"/>
    <n v="62160"/>
    <n v="0"/>
    <n v="0"/>
    <n v="0"/>
    <n v="0"/>
    <n v="1"/>
  </r>
  <r>
    <x v="0"/>
    <x v="4"/>
    <x v="15"/>
    <x v="1"/>
    <n v="0"/>
    <n v="0"/>
    <n v="0"/>
    <n v="0"/>
    <n v="0"/>
    <m/>
  </r>
  <r>
    <x v="0"/>
    <x v="4"/>
    <x v="15"/>
    <x v="2"/>
    <n v="113451"/>
    <n v="0"/>
    <n v="0"/>
    <n v="0"/>
    <n v="0"/>
    <n v="1"/>
  </r>
  <r>
    <x v="0"/>
    <x v="4"/>
    <x v="16"/>
    <x v="0"/>
    <n v="0"/>
    <n v="0"/>
    <n v="0"/>
    <n v="0"/>
    <n v="0"/>
    <m/>
  </r>
  <r>
    <x v="0"/>
    <x v="4"/>
    <x v="16"/>
    <x v="1"/>
    <n v="0"/>
    <n v="0"/>
    <n v="0"/>
    <n v="0"/>
    <n v="0"/>
    <m/>
  </r>
  <r>
    <x v="0"/>
    <x v="4"/>
    <x v="16"/>
    <x v="2"/>
    <n v="10004"/>
    <n v="0"/>
    <n v="0"/>
    <n v="0"/>
    <n v="0"/>
    <n v="1"/>
  </r>
  <r>
    <x v="0"/>
    <x v="4"/>
    <x v="17"/>
    <x v="0"/>
    <n v="172506"/>
    <n v="0"/>
    <n v="0"/>
    <n v="0"/>
    <n v="0"/>
    <n v="1"/>
  </r>
  <r>
    <x v="0"/>
    <x v="4"/>
    <x v="17"/>
    <x v="1"/>
    <n v="0"/>
    <n v="0"/>
    <n v="0"/>
    <n v="0"/>
    <n v="0"/>
    <m/>
  </r>
  <r>
    <x v="0"/>
    <x v="4"/>
    <x v="17"/>
    <x v="2"/>
    <n v="52420"/>
    <n v="0"/>
    <n v="0"/>
    <n v="0"/>
    <n v="0"/>
    <n v="1"/>
  </r>
  <r>
    <x v="0"/>
    <x v="5"/>
    <x v="18"/>
    <x v="0"/>
    <n v="0"/>
    <n v="0"/>
    <n v="0"/>
    <n v="0"/>
    <n v="0"/>
    <m/>
  </r>
  <r>
    <x v="0"/>
    <x v="5"/>
    <x v="18"/>
    <x v="1"/>
    <n v="0"/>
    <n v="0"/>
    <n v="0"/>
    <n v="0"/>
    <n v="0"/>
    <m/>
  </r>
  <r>
    <x v="0"/>
    <x v="5"/>
    <x v="18"/>
    <x v="2"/>
    <n v="5000"/>
    <n v="0"/>
    <n v="0"/>
    <n v="0"/>
    <n v="0"/>
    <n v="1"/>
  </r>
  <r>
    <x v="0"/>
    <x v="5"/>
    <x v="19"/>
    <x v="0"/>
    <n v="900"/>
    <n v="0"/>
    <n v="0"/>
    <n v="0"/>
    <n v="0"/>
    <n v="1"/>
  </r>
  <r>
    <x v="0"/>
    <x v="5"/>
    <x v="19"/>
    <x v="1"/>
    <n v="0"/>
    <n v="0"/>
    <n v="0"/>
    <n v="0"/>
    <n v="0"/>
    <m/>
  </r>
  <r>
    <x v="0"/>
    <x v="5"/>
    <x v="19"/>
    <x v="2"/>
    <n v="0"/>
    <n v="0"/>
    <n v="0"/>
    <n v="0"/>
    <n v="0"/>
    <m/>
  </r>
  <r>
    <x v="0"/>
    <x v="6"/>
    <x v="20"/>
    <x v="0"/>
    <n v="2586"/>
    <n v="0"/>
    <n v="0"/>
    <n v="0"/>
    <n v="0"/>
    <n v="1"/>
  </r>
  <r>
    <x v="0"/>
    <x v="6"/>
    <x v="20"/>
    <x v="1"/>
    <n v="0"/>
    <n v="0"/>
    <n v="0"/>
    <n v="0"/>
    <n v="0"/>
    <m/>
  </r>
  <r>
    <x v="0"/>
    <x v="6"/>
    <x v="20"/>
    <x v="2"/>
    <n v="0"/>
    <n v="0"/>
    <n v="0"/>
    <n v="0"/>
    <n v="0"/>
    <m/>
  </r>
  <r>
    <x v="0"/>
    <x v="6"/>
    <x v="21"/>
    <x v="0"/>
    <n v="9770"/>
    <n v="0"/>
    <n v="0"/>
    <n v="0"/>
    <n v="0"/>
    <n v="1"/>
  </r>
  <r>
    <x v="0"/>
    <x v="6"/>
    <x v="21"/>
    <x v="1"/>
    <n v="0"/>
    <n v="0"/>
    <n v="0"/>
    <n v="0"/>
    <n v="0"/>
    <m/>
  </r>
  <r>
    <x v="0"/>
    <x v="6"/>
    <x v="21"/>
    <x v="2"/>
    <n v="200"/>
    <n v="0"/>
    <n v="0"/>
    <n v="0"/>
    <n v="0"/>
    <n v="1"/>
  </r>
  <r>
    <x v="0"/>
    <x v="6"/>
    <x v="22"/>
    <x v="0"/>
    <n v="13556"/>
    <n v="0"/>
    <n v="0"/>
    <n v="0"/>
    <n v="0"/>
    <n v="1"/>
  </r>
  <r>
    <x v="0"/>
    <x v="6"/>
    <x v="22"/>
    <x v="1"/>
    <n v="0"/>
    <n v="0"/>
    <n v="0"/>
    <n v="0"/>
    <n v="0"/>
    <m/>
  </r>
  <r>
    <x v="0"/>
    <x v="6"/>
    <x v="22"/>
    <x v="2"/>
    <n v="221"/>
    <n v="0"/>
    <n v="0"/>
    <n v="0"/>
    <n v="0"/>
    <n v="1"/>
  </r>
  <r>
    <x v="1"/>
    <x v="0"/>
    <x v="0"/>
    <x v="0"/>
    <n v="7615"/>
    <n v="0"/>
    <n v="0"/>
    <n v="0"/>
    <n v="0"/>
    <n v="1"/>
  </r>
  <r>
    <x v="1"/>
    <x v="0"/>
    <x v="0"/>
    <x v="1"/>
    <n v="117340"/>
    <n v="0"/>
    <n v="0"/>
    <n v="0"/>
    <n v="0"/>
    <n v="1"/>
  </r>
  <r>
    <x v="1"/>
    <x v="0"/>
    <x v="0"/>
    <x v="2"/>
    <n v="64565"/>
    <n v="0"/>
    <n v="0"/>
    <n v="0"/>
    <n v="0"/>
    <n v="1"/>
  </r>
  <r>
    <x v="1"/>
    <x v="0"/>
    <x v="1"/>
    <x v="0"/>
    <n v="37953"/>
    <n v="0"/>
    <n v="0"/>
    <n v="0"/>
    <n v="0"/>
    <n v="1"/>
  </r>
  <r>
    <x v="1"/>
    <x v="0"/>
    <x v="1"/>
    <x v="1"/>
    <n v="388800"/>
    <n v="0"/>
    <n v="0"/>
    <n v="0"/>
    <n v="0"/>
    <n v="1"/>
  </r>
  <r>
    <x v="1"/>
    <x v="0"/>
    <x v="1"/>
    <x v="2"/>
    <n v="11090"/>
    <n v="0"/>
    <n v="0"/>
    <n v="0"/>
    <n v="0"/>
    <n v="1"/>
  </r>
  <r>
    <x v="1"/>
    <x v="0"/>
    <x v="2"/>
    <x v="0"/>
    <n v="97963"/>
    <n v="0"/>
    <n v="0"/>
    <n v="0"/>
    <n v="0"/>
    <n v="1"/>
  </r>
  <r>
    <x v="1"/>
    <x v="0"/>
    <x v="2"/>
    <x v="1"/>
    <n v="1547857"/>
    <n v="0"/>
    <n v="0"/>
    <n v="0"/>
    <n v="0"/>
    <n v="1"/>
  </r>
  <r>
    <x v="1"/>
    <x v="0"/>
    <x v="2"/>
    <x v="2"/>
    <n v="49488"/>
    <n v="0"/>
    <n v="0"/>
    <n v="0"/>
    <n v="0"/>
    <n v="1"/>
  </r>
  <r>
    <x v="1"/>
    <x v="0"/>
    <x v="3"/>
    <x v="0"/>
    <n v="20592"/>
    <n v="0"/>
    <n v="0"/>
    <n v="0"/>
    <n v="0"/>
    <n v="1"/>
  </r>
  <r>
    <x v="1"/>
    <x v="0"/>
    <x v="3"/>
    <x v="1"/>
    <n v="0"/>
    <n v="0"/>
    <n v="0"/>
    <n v="0"/>
    <n v="0"/>
    <m/>
  </r>
  <r>
    <x v="1"/>
    <x v="0"/>
    <x v="3"/>
    <x v="2"/>
    <n v="1708"/>
    <n v="0"/>
    <n v="0"/>
    <n v="0"/>
    <n v="0"/>
    <n v="1"/>
  </r>
  <r>
    <x v="1"/>
    <x v="0"/>
    <x v="23"/>
    <x v="0"/>
    <n v="29325"/>
    <n v="0"/>
    <n v="0"/>
    <n v="0"/>
    <n v="0"/>
    <n v="1"/>
  </r>
  <r>
    <x v="1"/>
    <x v="0"/>
    <x v="23"/>
    <x v="1"/>
    <n v="44716"/>
    <n v="0"/>
    <n v="0"/>
    <n v="0"/>
    <n v="0"/>
    <n v="1"/>
  </r>
  <r>
    <x v="1"/>
    <x v="0"/>
    <x v="23"/>
    <x v="2"/>
    <n v="7392"/>
    <n v="0"/>
    <n v="0"/>
    <n v="0"/>
    <n v="0"/>
    <n v="1"/>
  </r>
  <r>
    <x v="1"/>
    <x v="0"/>
    <x v="4"/>
    <x v="0"/>
    <n v="64953"/>
    <n v="0"/>
    <n v="0"/>
    <n v="0"/>
    <n v="0"/>
    <n v="1"/>
  </r>
  <r>
    <x v="1"/>
    <x v="0"/>
    <x v="4"/>
    <x v="1"/>
    <n v="675967"/>
    <n v="0"/>
    <n v="0"/>
    <n v="0"/>
    <n v="0"/>
    <n v="1"/>
  </r>
  <r>
    <x v="1"/>
    <x v="0"/>
    <x v="4"/>
    <x v="2"/>
    <n v="2777"/>
    <n v="0"/>
    <n v="0"/>
    <n v="0"/>
    <n v="0"/>
    <n v="1"/>
  </r>
  <r>
    <x v="1"/>
    <x v="1"/>
    <x v="5"/>
    <x v="0"/>
    <n v="21769"/>
    <n v="0"/>
    <n v="0"/>
    <n v="0"/>
    <n v="0"/>
    <n v="1"/>
  </r>
  <r>
    <x v="1"/>
    <x v="1"/>
    <x v="5"/>
    <x v="1"/>
    <n v="5995"/>
    <n v="0"/>
    <n v="0"/>
    <n v="0"/>
    <n v="0"/>
    <n v="1"/>
  </r>
  <r>
    <x v="1"/>
    <x v="1"/>
    <x v="5"/>
    <x v="2"/>
    <n v="160191"/>
    <n v="0"/>
    <n v="0"/>
    <n v="0"/>
    <n v="0"/>
    <n v="1"/>
  </r>
  <r>
    <x v="1"/>
    <x v="1"/>
    <x v="6"/>
    <x v="0"/>
    <n v="13355"/>
    <n v="0"/>
    <n v="0"/>
    <n v="0"/>
    <n v="0"/>
    <n v="1"/>
  </r>
  <r>
    <x v="1"/>
    <x v="1"/>
    <x v="6"/>
    <x v="1"/>
    <n v="0"/>
    <n v="0"/>
    <n v="0"/>
    <n v="0"/>
    <n v="0"/>
    <m/>
  </r>
  <r>
    <x v="1"/>
    <x v="1"/>
    <x v="6"/>
    <x v="2"/>
    <n v="703"/>
    <n v="0"/>
    <n v="0"/>
    <n v="0"/>
    <n v="0"/>
    <n v="1"/>
  </r>
  <r>
    <x v="1"/>
    <x v="2"/>
    <x v="7"/>
    <x v="0"/>
    <n v="13614"/>
    <n v="0"/>
    <n v="0"/>
    <n v="0"/>
    <n v="0"/>
    <n v="1"/>
  </r>
  <r>
    <x v="1"/>
    <x v="2"/>
    <x v="7"/>
    <x v="1"/>
    <n v="475"/>
    <n v="0"/>
    <n v="0"/>
    <n v="0"/>
    <n v="0"/>
    <n v="1"/>
  </r>
  <r>
    <x v="1"/>
    <x v="2"/>
    <x v="7"/>
    <x v="2"/>
    <n v="7978"/>
    <n v="0"/>
    <n v="0"/>
    <n v="0"/>
    <n v="0"/>
    <n v="1"/>
  </r>
  <r>
    <x v="1"/>
    <x v="2"/>
    <x v="8"/>
    <x v="0"/>
    <n v="685788.8"/>
    <n v="0"/>
    <n v="0"/>
    <n v="0"/>
    <n v="0"/>
    <n v="1"/>
  </r>
  <r>
    <x v="1"/>
    <x v="2"/>
    <x v="8"/>
    <x v="1"/>
    <n v="102766"/>
    <n v="0"/>
    <n v="0"/>
    <n v="0"/>
    <n v="0"/>
    <n v="1"/>
  </r>
  <r>
    <x v="1"/>
    <x v="2"/>
    <x v="8"/>
    <x v="2"/>
    <n v="148842.20000000001"/>
    <n v="0"/>
    <n v="0"/>
    <n v="0"/>
    <n v="0"/>
    <n v="1"/>
  </r>
  <r>
    <x v="1"/>
    <x v="2"/>
    <x v="9"/>
    <x v="0"/>
    <n v="59578"/>
    <n v="0"/>
    <n v="0"/>
    <n v="0"/>
    <n v="0"/>
    <n v="1"/>
  </r>
  <r>
    <x v="1"/>
    <x v="2"/>
    <x v="9"/>
    <x v="1"/>
    <n v="1821"/>
    <n v="0"/>
    <n v="0"/>
    <n v="0"/>
    <n v="0"/>
    <n v="1"/>
  </r>
  <r>
    <x v="1"/>
    <x v="2"/>
    <x v="9"/>
    <x v="2"/>
    <n v="3452"/>
    <n v="0"/>
    <n v="0"/>
    <n v="0"/>
    <n v="0"/>
    <n v="1"/>
  </r>
  <r>
    <x v="1"/>
    <x v="3"/>
    <x v="10"/>
    <x v="0"/>
    <n v="48488"/>
    <n v="0"/>
    <n v="0"/>
    <n v="0"/>
    <n v="0"/>
    <n v="1"/>
  </r>
  <r>
    <x v="1"/>
    <x v="3"/>
    <x v="10"/>
    <x v="1"/>
    <n v="0"/>
    <n v="0"/>
    <n v="0"/>
    <n v="0"/>
    <n v="0"/>
    <m/>
  </r>
  <r>
    <x v="1"/>
    <x v="3"/>
    <x v="10"/>
    <x v="2"/>
    <n v="95"/>
    <n v="0"/>
    <n v="0"/>
    <n v="0"/>
    <n v="0"/>
    <n v="1"/>
  </r>
  <r>
    <x v="1"/>
    <x v="3"/>
    <x v="11"/>
    <x v="0"/>
    <n v="85463"/>
    <n v="0"/>
    <n v="0"/>
    <n v="0"/>
    <n v="0"/>
    <n v="1"/>
  </r>
  <r>
    <x v="1"/>
    <x v="3"/>
    <x v="11"/>
    <x v="1"/>
    <n v="4995"/>
    <n v="0"/>
    <n v="0"/>
    <n v="0"/>
    <n v="0"/>
    <n v="1"/>
  </r>
  <r>
    <x v="1"/>
    <x v="3"/>
    <x v="11"/>
    <x v="2"/>
    <n v="248900"/>
    <n v="0"/>
    <n v="0"/>
    <n v="0"/>
    <n v="0"/>
    <n v="1"/>
  </r>
  <r>
    <x v="1"/>
    <x v="3"/>
    <x v="12"/>
    <x v="0"/>
    <n v="0"/>
    <n v="0"/>
    <n v="0"/>
    <n v="0"/>
    <n v="0"/>
    <m/>
  </r>
  <r>
    <x v="1"/>
    <x v="3"/>
    <x v="12"/>
    <x v="1"/>
    <n v="0"/>
    <n v="0"/>
    <n v="0"/>
    <n v="0"/>
    <n v="0"/>
    <m/>
  </r>
  <r>
    <x v="1"/>
    <x v="3"/>
    <x v="12"/>
    <x v="2"/>
    <n v="0"/>
    <n v="0"/>
    <n v="0"/>
    <n v="0"/>
    <n v="0"/>
    <m/>
  </r>
  <r>
    <x v="1"/>
    <x v="3"/>
    <x v="13"/>
    <x v="0"/>
    <n v="151285.5"/>
    <n v="0"/>
    <n v="0"/>
    <n v="0"/>
    <n v="0"/>
    <n v="1"/>
  </r>
  <r>
    <x v="1"/>
    <x v="3"/>
    <x v="13"/>
    <x v="1"/>
    <n v="23090"/>
    <n v="0"/>
    <n v="0"/>
    <n v="0"/>
    <n v="0"/>
    <n v="1"/>
  </r>
  <r>
    <x v="1"/>
    <x v="3"/>
    <x v="13"/>
    <x v="2"/>
    <n v="5036.5"/>
    <n v="0"/>
    <n v="0"/>
    <n v="0"/>
    <n v="0"/>
    <n v="1"/>
  </r>
  <r>
    <x v="1"/>
    <x v="4"/>
    <x v="14"/>
    <x v="0"/>
    <n v="341888.3"/>
    <n v="0"/>
    <n v="0"/>
    <n v="0"/>
    <n v="0"/>
    <n v="1"/>
  </r>
  <r>
    <x v="1"/>
    <x v="4"/>
    <x v="14"/>
    <x v="1"/>
    <n v="1199"/>
    <n v="0"/>
    <n v="0"/>
    <n v="0"/>
    <n v="0"/>
    <n v="1"/>
  </r>
  <r>
    <x v="1"/>
    <x v="4"/>
    <x v="14"/>
    <x v="2"/>
    <n v="23831.7"/>
    <n v="0"/>
    <n v="0"/>
    <n v="0"/>
    <n v="0"/>
    <n v="1"/>
  </r>
  <r>
    <x v="1"/>
    <x v="4"/>
    <x v="24"/>
    <x v="0"/>
    <n v="1200"/>
    <n v="0"/>
    <n v="0"/>
    <n v="0"/>
    <n v="0"/>
    <n v="1"/>
  </r>
  <r>
    <x v="1"/>
    <x v="4"/>
    <x v="24"/>
    <x v="1"/>
    <n v="0"/>
    <n v="0"/>
    <n v="0"/>
    <n v="0"/>
    <n v="0"/>
    <m/>
  </r>
  <r>
    <x v="1"/>
    <x v="4"/>
    <x v="24"/>
    <x v="2"/>
    <n v="0"/>
    <n v="0"/>
    <n v="0"/>
    <n v="0"/>
    <n v="0"/>
    <m/>
  </r>
  <r>
    <x v="1"/>
    <x v="4"/>
    <x v="15"/>
    <x v="0"/>
    <n v="66259"/>
    <n v="0"/>
    <n v="0"/>
    <n v="0"/>
    <n v="0"/>
    <n v="1"/>
  </r>
  <r>
    <x v="1"/>
    <x v="4"/>
    <x v="15"/>
    <x v="1"/>
    <n v="5663"/>
    <n v="0"/>
    <n v="0"/>
    <n v="0"/>
    <n v="0"/>
    <n v="1"/>
  </r>
  <r>
    <x v="1"/>
    <x v="4"/>
    <x v="15"/>
    <x v="2"/>
    <n v="21879"/>
    <n v="0"/>
    <n v="0"/>
    <n v="0"/>
    <n v="0"/>
    <n v="1"/>
  </r>
  <r>
    <x v="1"/>
    <x v="4"/>
    <x v="16"/>
    <x v="0"/>
    <n v="700"/>
    <n v="0"/>
    <n v="0"/>
    <n v="0"/>
    <n v="0"/>
    <n v="1"/>
  </r>
  <r>
    <x v="1"/>
    <x v="4"/>
    <x v="16"/>
    <x v="1"/>
    <n v="288"/>
    <n v="0"/>
    <n v="0"/>
    <n v="0"/>
    <n v="0"/>
    <n v="1"/>
  </r>
  <r>
    <x v="1"/>
    <x v="4"/>
    <x v="16"/>
    <x v="2"/>
    <n v="135379"/>
    <n v="0"/>
    <n v="0"/>
    <n v="0"/>
    <n v="0"/>
    <n v="1"/>
  </r>
  <r>
    <x v="1"/>
    <x v="4"/>
    <x v="17"/>
    <x v="0"/>
    <n v="55806"/>
    <n v="0"/>
    <n v="0"/>
    <n v="0"/>
    <n v="0"/>
    <n v="1"/>
  </r>
  <r>
    <x v="1"/>
    <x v="4"/>
    <x v="17"/>
    <x v="1"/>
    <n v="397"/>
    <n v="0"/>
    <n v="0"/>
    <n v="0"/>
    <n v="0"/>
    <n v="1"/>
  </r>
  <r>
    <x v="1"/>
    <x v="4"/>
    <x v="17"/>
    <x v="2"/>
    <n v="152"/>
    <n v="0"/>
    <n v="0"/>
    <n v="0"/>
    <n v="0"/>
    <n v="1"/>
  </r>
  <r>
    <x v="1"/>
    <x v="5"/>
    <x v="19"/>
    <x v="0"/>
    <n v="126"/>
    <n v="0"/>
    <n v="0"/>
    <n v="0"/>
    <n v="0"/>
    <n v="1"/>
  </r>
  <r>
    <x v="1"/>
    <x v="5"/>
    <x v="19"/>
    <x v="1"/>
    <n v="0"/>
    <n v="0"/>
    <n v="0"/>
    <n v="0"/>
    <n v="0"/>
    <m/>
  </r>
  <r>
    <x v="1"/>
    <x v="5"/>
    <x v="19"/>
    <x v="2"/>
    <n v="2194"/>
    <n v="0"/>
    <n v="0"/>
    <n v="0"/>
    <n v="0"/>
    <n v="1"/>
  </r>
  <r>
    <x v="1"/>
    <x v="6"/>
    <x v="25"/>
    <x v="0"/>
    <n v="2630"/>
    <n v="0"/>
    <n v="0"/>
    <n v="0"/>
    <n v="0"/>
    <n v="1"/>
  </r>
  <r>
    <x v="1"/>
    <x v="6"/>
    <x v="25"/>
    <x v="1"/>
    <n v="0"/>
    <n v="0"/>
    <n v="0"/>
    <n v="0"/>
    <n v="0"/>
    <m/>
  </r>
  <r>
    <x v="1"/>
    <x v="6"/>
    <x v="25"/>
    <x v="2"/>
    <n v="138"/>
    <n v="0"/>
    <n v="0"/>
    <n v="0"/>
    <n v="0"/>
    <n v="1"/>
  </r>
  <r>
    <x v="1"/>
    <x v="6"/>
    <x v="21"/>
    <x v="0"/>
    <n v="13552"/>
    <n v="0"/>
    <n v="0"/>
    <n v="0"/>
    <n v="0"/>
    <n v="1"/>
  </r>
  <r>
    <x v="1"/>
    <x v="6"/>
    <x v="21"/>
    <x v="1"/>
    <n v="0"/>
    <n v="0"/>
    <n v="0"/>
    <n v="0"/>
    <n v="0"/>
    <m/>
  </r>
  <r>
    <x v="1"/>
    <x v="6"/>
    <x v="21"/>
    <x v="2"/>
    <n v="80"/>
    <n v="0"/>
    <n v="0"/>
    <n v="0"/>
    <n v="0"/>
    <n v="1"/>
  </r>
  <r>
    <x v="1"/>
    <x v="6"/>
    <x v="22"/>
    <x v="0"/>
    <n v="8851"/>
    <n v="0"/>
    <n v="0"/>
    <n v="0"/>
    <n v="0"/>
    <n v="1"/>
  </r>
  <r>
    <x v="1"/>
    <x v="6"/>
    <x v="22"/>
    <x v="1"/>
    <n v="0"/>
    <n v="0"/>
    <n v="0"/>
    <n v="0"/>
    <n v="0"/>
    <m/>
  </r>
  <r>
    <x v="1"/>
    <x v="6"/>
    <x v="22"/>
    <x v="2"/>
    <n v="782"/>
    <n v="0"/>
    <n v="0"/>
    <n v="0"/>
    <n v="0"/>
    <n v="1"/>
  </r>
  <r>
    <x v="2"/>
    <x v="0"/>
    <x v="0"/>
    <x v="0"/>
    <n v="5420"/>
    <n v="0"/>
    <n v="0"/>
    <n v="0"/>
    <n v="3927.8835119999999"/>
    <n v="0.57981000000000005"/>
  </r>
  <r>
    <x v="2"/>
    <x v="0"/>
    <x v="0"/>
    <x v="1"/>
    <n v="121042"/>
    <n v="0"/>
    <n v="0"/>
    <n v="0"/>
    <n v="975.33623599999999"/>
    <n v="0.99200600000000005"/>
  </r>
  <r>
    <x v="2"/>
    <x v="0"/>
    <x v="0"/>
    <x v="2"/>
    <n v="25503"/>
    <n v="0"/>
    <n v="0"/>
    <n v="0"/>
    <n v="770.32766100000003"/>
    <n v="0.97067999999999999"/>
  </r>
  <r>
    <x v="2"/>
    <x v="0"/>
    <x v="1"/>
    <x v="0"/>
    <n v="8781"/>
    <n v="0"/>
    <n v="0"/>
    <n v="0"/>
    <n v="33637.776913000002"/>
    <n v="0.207007"/>
  </r>
  <r>
    <x v="2"/>
    <x v="0"/>
    <x v="1"/>
    <x v="1"/>
    <n v="275940"/>
    <n v="0"/>
    <n v="0"/>
    <n v="0"/>
    <n v="27573.642037000001"/>
    <n v="0.90915100000000004"/>
  </r>
  <r>
    <x v="2"/>
    <x v="0"/>
    <x v="1"/>
    <x v="2"/>
    <n v="8407"/>
    <n v="0"/>
    <n v="0"/>
    <n v="0"/>
    <n v="50597.899364999997"/>
    <n v="0.14247899999999999"/>
  </r>
  <r>
    <x v="2"/>
    <x v="0"/>
    <x v="2"/>
    <x v="0"/>
    <n v="117809"/>
    <n v="0"/>
    <n v="0"/>
    <n v="0"/>
    <n v="39745.556997"/>
    <n v="0.74773400000000001"/>
  </r>
  <r>
    <x v="2"/>
    <x v="0"/>
    <x v="2"/>
    <x v="1"/>
    <n v="1491840"/>
    <n v="0"/>
    <n v="0"/>
    <n v="0"/>
    <n v="25082.375515"/>
    <n v="0.983464"/>
  </r>
  <r>
    <x v="2"/>
    <x v="0"/>
    <x v="2"/>
    <x v="2"/>
    <n v="107669"/>
    <n v="0"/>
    <n v="0"/>
    <n v="0"/>
    <n v="410.80205599999999"/>
    <n v="0.99619899999999995"/>
  </r>
  <r>
    <x v="2"/>
    <x v="0"/>
    <x v="3"/>
    <x v="0"/>
    <n v="32521"/>
    <n v="0"/>
    <n v="0"/>
    <n v="0"/>
    <n v="27745.002748999999"/>
    <n v="0.53962399999999999"/>
  </r>
  <r>
    <x v="2"/>
    <x v="0"/>
    <x v="3"/>
    <x v="1"/>
    <n v="179"/>
    <n v="0"/>
    <n v="0"/>
    <n v="0"/>
    <n v="14908.840881"/>
    <n v="1.1863E-2"/>
  </r>
  <r>
    <x v="2"/>
    <x v="0"/>
    <x v="3"/>
    <x v="2"/>
    <n v="775"/>
    <n v="0"/>
    <n v="0"/>
    <n v="0"/>
    <n v="4562.7671179999998"/>
    <n v="0.14519099999999999"/>
  </r>
  <r>
    <x v="2"/>
    <x v="0"/>
    <x v="23"/>
    <x v="0"/>
    <n v="14051"/>
    <n v="0"/>
    <n v="0"/>
    <n v="0"/>
    <n v="17550.586131"/>
    <n v="0.444629"/>
  </r>
  <r>
    <x v="2"/>
    <x v="0"/>
    <x v="23"/>
    <x v="1"/>
    <n v="83693"/>
    <n v="0"/>
    <n v="0"/>
    <n v="0"/>
    <n v="9490.6662479999995"/>
    <n v="0.89815"/>
  </r>
  <r>
    <x v="2"/>
    <x v="0"/>
    <x v="23"/>
    <x v="2"/>
    <n v="5130"/>
    <n v="0"/>
    <n v="0"/>
    <n v="0"/>
    <n v="3082.1069670000002"/>
    <n v="0.62468699999999999"/>
  </r>
  <r>
    <x v="2"/>
    <x v="0"/>
    <x v="4"/>
    <x v="0"/>
    <n v="100772"/>
    <n v="0"/>
    <n v="0"/>
    <n v="0"/>
    <n v="133488.42716799999"/>
    <n v="0.43017"/>
  </r>
  <r>
    <x v="2"/>
    <x v="0"/>
    <x v="4"/>
    <x v="1"/>
    <n v="628752"/>
    <n v="0"/>
    <n v="0"/>
    <n v="0"/>
    <n v="707105.73544099997"/>
    <n v="0.47067199999999998"/>
  </r>
  <r>
    <x v="2"/>
    <x v="0"/>
    <x v="4"/>
    <x v="2"/>
    <n v="13269"/>
    <n v="0"/>
    <n v="0"/>
    <n v="0"/>
    <n v="16060.744446999999"/>
    <n v="0.452407"/>
  </r>
  <r>
    <x v="2"/>
    <x v="1"/>
    <x v="5"/>
    <x v="0"/>
    <n v="6990"/>
    <n v="0"/>
    <n v="0"/>
    <n v="0"/>
    <n v="35025.181535000003"/>
    <n v="0.16636799999999999"/>
  </r>
  <r>
    <x v="2"/>
    <x v="1"/>
    <x v="5"/>
    <x v="1"/>
    <n v="0"/>
    <n v="0"/>
    <n v="0"/>
    <n v="0"/>
    <n v="655.86651300000005"/>
    <n v="0"/>
  </r>
  <r>
    <x v="2"/>
    <x v="1"/>
    <x v="5"/>
    <x v="2"/>
    <n v="155330"/>
    <n v="0"/>
    <n v="0"/>
    <n v="0"/>
    <n v="40382.404132000003"/>
    <n v="0.79366400000000004"/>
  </r>
  <r>
    <x v="2"/>
    <x v="1"/>
    <x v="6"/>
    <x v="0"/>
    <n v="11249"/>
    <n v="0"/>
    <n v="0"/>
    <n v="0"/>
    <n v="17190.268273000001"/>
    <n v="0.39554400000000001"/>
  </r>
  <r>
    <x v="2"/>
    <x v="1"/>
    <x v="6"/>
    <x v="1"/>
    <n v="0"/>
    <n v="0"/>
    <n v="0"/>
    <n v="0"/>
    <n v="3199.8617450000002"/>
    <n v="0"/>
  </r>
  <r>
    <x v="2"/>
    <x v="1"/>
    <x v="6"/>
    <x v="2"/>
    <n v="0"/>
    <n v="0"/>
    <n v="0"/>
    <n v="0"/>
    <n v="39988.057487999999"/>
    <n v="0"/>
  </r>
  <r>
    <x v="2"/>
    <x v="2"/>
    <x v="7"/>
    <x v="0"/>
    <n v="14395"/>
    <n v="0"/>
    <n v="0"/>
    <n v="0"/>
    <n v="21742.421674000001"/>
    <n v="0.39834000000000003"/>
  </r>
  <r>
    <x v="2"/>
    <x v="2"/>
    <x v="7"/>
    <x v="1"/>
    <n v="298"/>
    <n v="0"/>
    <n v="0"/>
    <n v="0"/>
    <n v="3780.0167240000001"/>
    <n v="7.3074E-2"/>
  </r>
  <r>
    <x v="2"/>
    <x v="2"/>
    <x v="7"/>
    <x v="2"/>
    <n v="1903"/>
    <n v="0"/>
    <n v="0"/>
    <n v="0"/>
    <n v="21799.925475"/>
    <n v="8.0284999999999995E-2"/>
  </r>
  <r>
    <x v="2"/>
    <x v="2"/>
    <x v="8"/>
    <x v="0"/>
    <n v="652398.28"/>
    <n v="0"/>
    <n v="0"/>
    <n v="0"/>
    <n v="70667.68462"/>
    <n v="0.90226600000000001"/>
  </r>
  <r>
    <x v="2"/>
    <x v="2"/>
    <x v="8"/>
    <x v="1"/>
    <n v="55888"/>
    <n v="0"/>
    <n v="0"/>
    <n v="0"/>
    <n v="16186.544032"/>
    <n v="0.77541899999999997"/>
  </r>
  <r>
    <x v="2"/>
    <x v="2"/>
    <x v="8"/>
    <x v="2"/>
    <n v="64686.2"/>
    <n v="0"/>
    <n v="0"/>
    <n v="0"/>
    <n v="36619.473596000003"/>
    <n v="0.63852399999999998"/>
  </r>
  <r>
    <x v="2"/>
    <x v="2"/>
    <x v="9"/>
    <x v="0"/>
    <n v="130945"/>
    <n v="0"/>
    <n v="0"/>
    <n v="0"/>
    <n v="0"/>
    <n v="1"/>
  </r>
  <r>
    <x v="2"/>
    <x v="2"/>
    <x v="9"/>
    <x v="1"/>
    <n v="103623"/>
    <n v="0"/>
    <n v="0"/>
    <n v="0"/>
    <n v="0"/>
    <n v="1"/>
  </r>
  <r>
    <x v="2"/>
    <x v="2"/>
    <x v="9"/>
    <x v="2"/>
    <n v="35859"/>
    <n v="0"/>
    <n v="0"/>
    <n v="0"/>
    <n v="0"/>
    <n v="1"/>
  </r>
  <r>
    <x v="2"/>
    <x v="3"/>
    <x v="10"/>
    <x v="0"/>
    <n v="24301"/>
    <n v="0"/>
    <n v="0"/>
    <n v="0"/>
    <n v="308592.22035000002"/>
    <n v="7.2998999999999994E-2"/>
  </r>
  <r>
    <x v="2"/>
    <x v="3"/>
    <x v="10"/>
    <x v="1"/>
    <n v="3484"/>
    <n v="0"/>
    <n v="0"/>
    <n v="0"/>
    <n v="2919.4572429999998"/>
    <n v="0.54408100000000004"/>
  </r>
  <r>
    <x v="2"/>
    <x v="3"/>
    <x v="10"/>
    <x v="2"/>
    <n v="1103"/>
    <n v="0"/>
    <n v="0"/>
    <n v="0"/>
    <n v="662478.65781899996"/>
    <n v="1.6620000000000001E-3"/>
  </r>
  <r>
    <x v="2"/>
    <x v="3"/>
    <x v="11"/>
    <x v="0"/>
    <n v="19074"/>
    <n v="0"/>
    <n v="0"/>
    <n v="0"/>
    <n v="77780.726775999996"/>
    <n v="0.196934"/>
  </r>
  <r>
    <x v="2"/>
    <x v="3"/>
    <x v="11"/>
    <x v="1"/>
    <n v="5223"/>
    <n v="0"/>
    <n v="0"/>
    <n v="0"/>
    <n v="21044.992558999998"/>
    <n v="0.19883500000000001"/>
  </r>
  <r>
    <x v="2"/>
    <x v="3"/>
    <x v="11"/>
    <x v="2"/>
    <n v="286762"/>
    <n v="0"/>
    <n v="0"/>
    <n v="0"/>
    <n v="104974.430008"/>
    <n v="0.73202699999999998"/>
  </r>
  <r>
    <x v="2"/>
    <x v="3"/>
    <x v="12"/>
    <x v="0"/>
    <n v="7917"/>
    <n v="0"/>
    <n v="0"/>
    <n v="0"/>
    <n v="38395.098970999999"/>
    <n v="0.17094799999999999"/>
  </r>
  <r>
    <x v="2"/>
    <x v="3"/>
    <x v="12"/>
    <x v="1"/>
    <n v="0"/>
    <n v="0"/>
    <n v="0"/>
    <n v="0"/>
    <n v="511.10915899999998"/>
    <n v="0"/>
  </r>
  <r>
    <x v="2"/>
    <x v="3"/>
    <x v="12"/>
    <x v="2"/>
    <n v="0"/>
    <n v="0"/>
    <n v="0"/>
    <n v="0"/>
    <n v="104706.550936"/>
    <n v="0"/>
  </r>
  <r>
    <x v="2"/>
    <x v="3"/>
    <x v="13"/>
    <x v="0"/>
    <n v="84728.4"/>
    <n v="0"/>
    <n v="0"/>
    <n v="0"/>
    <n v="299943.02004999999"/>
    <n v="0.22026100000000001"/>
  </r>
  <r>
    <x v="2"/>
    <x v="3"/>
    <x v="13"/>
    <x v="1"/>
    <n v="22288"/>
    <n v="0"/>
    <n v="0"/>
    <n v="0"/>
    <n v="114769.102539"/>
    <n v="0.16261800000000001"/>
  </r>
  <r>
    <x v="2"/>
    <x v="3"/>
    <x v="13"/>
    <x v="2"/>
    <n v="14313.5"/>
    <n v="0"/>
    <n v="0"/>
    <n v="0"/>
    <n v="29298.803915"/>
    <n v="0.32819799999999999"/>
  </r>
  <r>
    <x v="2"/>
    <x v="4"/>
    <x v="14"/>
    <x v="0"/>
    <n v="363046.68"/>
    <n v="0"/>
    <n v="0"/>
    <n v="0"/>
    <n v="100042.15289899999"/>
    <n v="0.78396699999999997"/>
  </r>
  <r>
    <x v="2"/>
    <x v="4"/>
    <x v="14"/>
    <x v="1"/>
    <n v="12516"/>
    <n v="0"/>
    <n v="0"/>
    <n v="0"/>
    <n v="4202.605587"/>
    <n v="0.74862700000000004"/>
  </r>
  <r>
    <x v="2"/>
    <x v="4"/>
    <x v="14"/>
    <x v="2"/>
    <n v="3983.7"/>
    <n v="0"/>
    <n v="0"/>
    <n v="0"/>
    <n v="38482.424617999997"/>
    <n v="9.3808000000000002E-2"/>
  </r>
  <r>
    <x v="2"/>
    <x v="4"/>
    <x v="24"/>
    <x v="0"/>
    <n v="1196"/>
    <n v="0"/>
    <n v="0"/>
    <n v="0"/>
    <n v="36137.202017000003"/>
    <n v="3.2035000000000001E-2"/>
  </r>
  <r>
    <x v="2"/>
    <x v="4"/>
    <x v="24"/>
    <x v="1"/>
    <n v="0"/>
    <n v="0"/>
    <n v="0"/>
    <n v="0"/>
    <n v="521.78504699999996"/>
    <n v="0"/>
  </r>
  <r>
    <x v="2"/>
    <x v="4"/>
    <x v="24"/>
    <x v="2"/>
    <n v="12"/>
    <n v="0"/>
    <n v="0"/>
    <n v="0"/>
    <n v="29218.660390000001"/>
    <n v="4.0999999999999999E-4"/>
  </r>
  <r>
    <x v="2"/>
    <x v="4"/>
    <x v="15"/>
    <x v="0"/>
    <n v="72077"/>
    <n v="0"/>
    <n v="0"/>
    <n v="0"/>
    <n v="0"/>
    <n v="1"/>
  </r>
  <r>
    <x v="2"/>
    <x v="4"/>
    <x v="15"/>
    <x v="1"/>
    <n v="5389"/>
    <n v="0"/>
    <n v="0"/>
    <n v="0"/>
    <n v="0"/>
    <n v="1"/>
  </r>
  <r>
    <x v="2"/>
    <x v="4"/>
    <x v="15"/>
    <x v="2"/>
    <n v="8316"/>
    <n v="0"/>
    <n v="0"/>
    <n v="0"/>
    <n v="0"/>
    <n v="1"/>
  </r>
  <r>
    <x v="2"/>
    <x v="4"/>
    <x v="16"/>
    <x v="0"/>
    <n v="6322"/>
    <n v="0"/>
    <n v="0"/>
    <n v="0"/>
    <n v="107880.868908"/>
    <n v="5.5357000000000003E-2"/>
  </r>
  <r>
    <x v="2"/>
    <x v="4"/>
    <x v="16"/>
    <x v="1"/>
    <n v="2469"/>
    <n v="0"/>
    <n v="0"/>
    <n v="0"/>
    <n v="1591.5620200000001"/>
    <n v="0.608043"/>
  </r>
  <r>
    <x v="2"/>
    <x v="4"/>
    <x v="16"/>
    <x v="2"/>
    <n v="155090"/>
    <n v="0"/>
    <n v="0"/>
    <n v="0"/>
    <n v="131479.27016399999"/>
    <n v="0.54119499999999998"/>
  </r>
  <r>
    <x v="2"/>
    <x v="4"/>
    <x v="17"/>
    <x v="0"/>
    <n v="88605"/>
    <n v="0"/>
    <n v="0"/>
    <n v="0"/>
    <n v="103720.19491000001"/>
    <n v="0.460704"/>
  </r>
  <r>
    <x v="2"/>
    <x v="4"/>
    <x v="17"/>
    <x v="1"/>
    <n v="501"/>
    <n v="0"/>
    <n v="0"/>
    <n v="0"/>
    <n v="1626.248683"/>
    <n v="0.235515"/>
  </r>
  <r>
    <x v="2"/>
    <x v="4"/>
    <x v="17"/>
    <x v="2"/>
    <n v="159"/>
    <n v="0"/>
    <n v="0"/>
    <n v="0"/>
    <n v="87773.117369"/>
    <n v="1.8079999999999999E-3"/>
  </r>
  <r>
    <x v="2"/>
    <x v="7"/>
    <x v="26"/>
    <x v="0"/>
    <n v="0"/>
    <n v="0"/>
    <n v="0"/>
    <n v="0"/>
    <n v="68769.566271999996"/>
    <n v="0"/>
  </r>
  <r>
    <x v="2"/>
    <x v="7"/>
    <x v="26"/>
    <x v="1"/>
    <n v="0"/>
    <n v="0"/>
    <n v="0"/>
    <n v="0"/>
    <n v="4253.570471"/>
    <n v="0"/>
  </r>
  <r>
    <x v="2"/>
    <x v="7"/>
    <x v="26"/>
    <x v="2"/>
    <n v="0"/>
    <n v="0"/>
    <n v="0"/>
    <n v="0"/>
    <n v="74795.770611999993"/>
    <n v="0"/>
  </r>
  <r>
    <x v="2"/>
    <x v="7"/>
    <x v="27"/>
    <x v="0"/>
    <n v="0"/>
    <n v="0"/>
    <n v="0"/>
    <n v="0"/>
    <n v="51505.240011000002"/>
    <n v="0"/>
  </r>
  <r>
    <x v="2"/>
    <x v="7"/>
    <x v="27"/>
    <x v="1"/>
    <n v="0"/>
    <n v="0"/>
    <n v="0"/>
    <n v="0"/>
    <n v="3185.7285120000001"/>
    <n v="0"/>
  </r>
  <r>
    <x v="2"/>
    <x v="7"/>
    <x v="27"/>
    <x v="2"/>
    <n v="0"/>
    <n v="0"/>
    <n v="0"/>
    <n v="0"/>
    <n v="35675.898426"/>
    <n v="0"/>
  </r>
  <r>
    <x v="2"/>
    <x v="7"/>
    <x v="28"/>
    <x v="0"/>
    <n v="0"/>
    <n v="0"/>
    <n v="0"/>
    <n v="0"/>
    <n v="38641.588027999998"/>
    <n v="0"/>
  </r>
  <r>
    <x v="2"/>
    <x v="7"/>
    <x v="28"/>
    <x v="1"/>
    <n v="0"/>
    <n v="0"/>
    <n v="0"/>
    <n v="0"/>
    <n v="2280.7192490000002"/>
    <n v="0"/>
  </r>
  <r>
    <x v="2"/>
    <x v="7"/>
    <x v="28"/>
    <x v="2"/>
    <n v="0"/>
    <n v="0"/>
    <n v="0"/>
    <n v="0"/>
    <n v="88206.618518999996"/>
    <n v="0"/>
  </r>
  <r>
    <x v="2"/>
    <x v="7"/>
    <x v="29"/>
    <x v="0"/>
    <n v="0"/>
    <n v="0"/>
    <n v="0"/>
    <n v="0"/>
    <n v="28486.138330000002"/>
    <n v="0"/>
  </r>
  <r>
    <x v="2"/>
    <x v="7"/>
    <x v="29"/>
    <x v="1"/>
    <n v="0"/>
    <n v="0"/>
    <n v="0"/>
    <n v="0"/>
    <n v="1761.9392330000001"/>
    <n v="0"/>
  </r>
  <r>
    <x v="2"/>
    <x v="7"/>
    <x v="29"/>
    <x v="2"/>
    <n v="0"/>
    <n v="0"/>
    <n v="0"/>
    <n v="0"/>
    <n v="49910.774460000001"/>
    <n v="0"/>
  </r>
  <r>
    <x v="2"/>
    <x v="7"/>
    <x v="30"/>
    <x v="0"/>
    <n v="0"/>
    <n v="0"/>
    <n v="0"/>
    <n v="0"/>
    <n v="55245.844034000002"/>
    <n v="0"/>
  </r>
  <r>
    <x v="2"/>
    <x v="7"/>
    <x v="30"/>
    <x v="1"/>
    <n v="0"/>
    <n v="0"/>
    <n v="0"/>
    <n v="0"/>
    <n v="3417.0942679999998"/>
    <n v="0"/>
  </r>
  <r>
    <x v="2"/>
    <x v="7"/>
    <x v="30"/>
    <x v="2"/>
    <n v="0"/>
    <n v="0"/>
    <n v="0"/>
    <n v="0"/>
    <n v="38266.885462999999"/>
    <n v="0"/>
  </r>
  <r>
    <x v="2"/>
    <x v="7"/>
    <x v="31"/>
    <x v="0"/>
    <n v="0"/>
    <n v="0"/>
    <n v="0"/>
    <n v="0"/>
    <n v="14386.938550999999"/>
    <n v="0"/>
  </r>
  <r>
    <x v="2"/>
    <x v="7"/>
    <x v="31"/>
    <x v="1"/>
    <n v="0"/>
    <n v="0"/>
    <n v="0"/>
    <n v="0"/>
    <n v="889.86829999999998"/>
    <n v="0"/>
  </r>
  <r>
    <x v="2"/>
    <x v="7"/>
    <x v="31"/>
    <x v="2"/>
    <n v="0"/>
    <n v="0"/>
    <n v="0"/>
    <n v="0"/>
    <n v="9965.3347570000005"/>
    <n v="0"/>
  </r>
  <r>
    <x v="2"/>
    <x v="7"/>
    <x v="32"/>
    <x v="0"/>
    <n v="0"/>
    <n v="0"/>
    <n v="0"/>
    <n v="0"/>
    <n v="36255.085146999998"/>
    <n v="0"/>
  </r>
  <r>
    <x v="2"/>
    <x v="7"/>
    <x v="32"/>
    <x v="1"/>
    <n v="0"/>
    <n v="0"/>
    <n v="0"/>
    <n v="0"/>
    <n v="2242.4681150000001"/>
    <n v="0"/>
  </r>
  <r>
    <x v="2"/>
    <x v="7"/>
    <x v="32"/>
    <x v="2"/>
    <n v="0"/>
    <n v="0"/>
    <n v="0"/>
    <n v="0"/>
    <n v="25112.643584000001"/>
    <n v="0"/>
  </r>
  <r>
    <x v="2"/>
    <x v="5"/>
    <x v="18"/>
    <x v="0"/>
    <n v="0"/>
    <n v="0"/>
    <n v="0"/>
    <n v="0"/>
    <n v="48279.749451000003"/>
    <n v="0"/>
  </r>
  <r>
    <x v="2"/>
    <x v="5"/>
    <x v="18"/>
    <x v="1"/>
    <n v="0"/>
    <n v="0"/>
    <n v="0"/>
    <n v="0"/>
    <n v="3602.6912779999998"/>
    <n v="0"/>
  </r>
  <r>
    <x v="2"/>
    <x v="5"/>
    <x v="18"/>
    <x v="2"/>
    <n v="0"/>
    <n v="0"/>
    <n v="0"/>
    <n v="0"/>
    <n v="65175.878481"/>
    <n v="0"/>
  </r>
  <r>
    <x v="2"/>
    <x v="5"/>
    <x v="19"/>
    <x v="0"/>
    <n v="93.6"/>
    <n v="0"/>
    <n v="0"/>
    <n v="0"/>
    <n v="74156.730463999993"/>
    <n v="1.2600000000000001E-3"/>
  </r>
  <r>
    <x v="2"/>
    <x v="5"/>
    <x v="19"/>
    <x v="1"/>
    <n v="0"/>
    <n v="0"/>
    <n v="0"/>
    <n v="0"/>
    <n v="6421.6883049999997"/>
    <n v="0"/>
  </r>
  <r>
    <x v="2"/>
    <x v="5"/>
    <x v="19"/>
    <x v="2"/>
    <n v="414"/>
    <n v="0"/>
    <n v="0"/>
    <n v="0"/>
    <n v="21341.994479000001"/>
    <n v="1.9029000000000001E-2"/>
  </r>
  <r>
    <x v="2"/>
    <x v="6"/>
    <x v="25"/>
    <x v="0"/>
    <n v="8700"/>
    <n v="0"/>
    <n v="0"/>
    <n v="0"/>
    <n v="0"/>
    <n v="1"/>
  </r>
  <r>
    <x v="2"/>
    <x v="6"/>
    <x v="25"/>
    <x v="1"/>
    <n v="100"/>
    <n v="0"/>
    <n v="0"/>
    <n v="0"/>
    <n v="0"/>
    <n v="1"/>
  </r>
  <r>
    <x v="2"/>
    <x v="6"/>
    <x v="25"/>
    <x v="2"/>
    <n v="967"/>
    <n v="0"/>
    <n v="0"/>
    <n v="0"/>
    <n v="0"/>
    <n v="1"/>
  </r>
  <r>
    <x v="2"/>
    <x v="6"/>
    <x v="20"/>
    <x v="0"/>
    <n v="0"/>
    <n v="0"/>
    <n v="0"/>
    <n v="0"/>
    <n v="10382.665403999999"/>
    <n v="0"/>
  </r>
  <r>
    <x v="2"/>
    <x v="6"/>
    <x v="20"/>
    <x v="1"/>
    <n v="0"/>
    <n v="0"/>
    <n v="0"/>
    <n v="0"/>
    <n v="174.42558299999999"/>
    <n v="0"/>
  </r>
  <r>
    <x v="2"/>
    <x v="6"/>
    <x v="20"/>
    <x v="2"/>
    <n v="0"/>
    <n v="0"/>
    <n v="0"/>
    <n v="0"/>
    <n v="2560.5633400000002"/>
    <n v="0"/>
  </r>
  <r>
    <x v="2"/>
    <x v="6"/>
    <x v="21"/>
    <x v="0"/>
    <n v="6560"/>
    <n v="0"/>
    <n v="0"/>
    <n v="0"/>
    <n v="1130.171409"/>
    <n v="0.85303600000000002"/>
  </r>
  <r>
    <x v="2"/>
    <x v="6"/>
    <x v="21"/>
    <x v="1"/>
    <n v="0"/>
    <n v="0"/>
    <n v="0"/>
    <n v="0"/>
    <n v="125.099349"/>
    <n v="0"/>
  </r>
  <r>
    <x v="2"/>
    <x v="6"/>
    <x v="21"/>
    <x v="2"/>
    <n v="338"/>
    <n v="0"/>
    <n v="0"/>
    <n v="0"/>
    <n v="0"/>
    <n v="1"/>
  </r>
  <r>
    <x v="2"/>
    <x v="6"/>
    <x v="22"/>
    <x v="0"/>
    <n v="7845"/>
    <n v="0"/>
    <n v="0"/>
    <n v="0"/>
    <n v="0"/>
    <n v="1"/>
  </r>
  <r>
    <x v="2"/>
    <x v="6"/>
    <x v="22"/>
    <x v="1"/>
    <n v="0"/>
    <n v="0"/>
    <n v="0"/>
    <n v="0"/>
    <n v="0"/>
    <m/>
  </r>
  <r>
    <x v="2"/>
    <x v="6"/>
    <x v="22"/>
    <x v="2"/>
    <n v="243"/>
    <n v="0"/>
    <n v="0"/>
    <n v="0"/>
    <n v="0"/>
    <n v="1"/>
  </r>
  <r>
    <x v="3"/>
    <x v="0"/>
    <x v="0"/>
    <x v="0"/>
    <n v="11747"/>
    <n v="0"/>
    <n v="0"/>
    <n v="0"/>
    <n v="3543.659169"/>
    <n v="0.76824599999999998"/>
  </r>
  <r>
    <x v="3"/>
    <x v="0"/>
    <x v="0"/>
    <x v="1"/>
    <n v="186424"/>
    <n v="0"/>
    <n v="0"/>
    <n v="0"/>
    <n v="879.92914900000005"/>
    <n v="0.99530200000000002"/>
  </r>
  <r>
    <x v="3"/>
    <x v="0"/>
    <x v="0"/>
    <x v="2"/>
    <n v="27631"/>
    <n v="0"/>
    <n v="0"/>
    <n v="0"/>
    <n v="763.08419200000003"/>
    <n v="0.97312500000000002"/>
  </r>
  <r>
    <x v="3"/>
    <x v="0"/>
    <x v="1"/>
    <x v="0"/>
    <n v="7557"/>
    <n v="0"/>
    <n v="0"/>
    <n v="0"/>
    <n v="30347.340042"/>
    <n v="0.19936999999999999"/>
  </r>
  <r>
    <x v="3"/>
    <x v="0"/>
    <x v="1"/>
    <x v="1"/>
    <n v="230685"/>
    <n v="0"/>
    <n v="0"/>
    <n v="0"/>
    <n v="24876.396951999999"/>
    <n v="0.90265899999999999"/>
  </r>
  <r>
    <x v="3"/>
    <x v="0"/>
    <x v="1"/>
    <x v="2"/>
    <n v="5374"/>
    <n v="0"/>
    <n v="0"/>
    <n v="0"/>
    <n v="50122.122194000003"/>
    <n v="9.6835000000000004E-2"/>
  </r>
  <r>
    <x v="3"/>
    <x v="0"/>
    <x v="2"/>
    <x v="0"/>
    <n v="76870"/>
    <n v="0"/>
    <n v="0"/>
    <n v="0"/>
    <n v="35857.658977999999"/>
    <n v="0.68190799999999996"/>
  </r>
  <r>
    <x v="3"/>
    <x v="0"/>
    <x v="2"/>
    <x v="1"/>
    <n v="1554870"/>
    <n v="0"/>
    <n v="0"/>
    <n v="0"/>
    <n v="22628.825346000001"/>
    <n v="0.98565499999999995"/>
  </r>
  <r>
    <x v="3"/>
    <x v="0"/>
    <x v="2"/>
    <x v="2"/>
    <n v="81091"/>
    <n v="0"/>
    <n v="0"/>
    <n v="0"/>
    <n v="406.93924299999998"/>
    <n v="0.99500599999999995"/>
  </r>
  <r>
    <x v="3"/>
    <x v="0"/>
    <x v="3"/>
    <x v="0"/>
    <n v="10824"/>
    <n v="0"/>
    <n v="0"/>
    <n v="0"/>
    <n v="25030.995212999998"/>
    <n v="0.30188199999999998"/>
  </r>
  <r>
    <x v="3"/>
    <x v="0"/>
    <x v="3"/>
    <x v="1"/>
    <n v="26403"/>
    <n v="0"/>
    <n v="0"/>
    <n v="0"/>
    <n v="13450.462705"/>
    <n v="0.66250200000000004"/>
  </r>
  <r>
    <x v="3"/>
    <x v="0"/>
    <x v="3"/>
    <x v="2"/>
    <n v="32"/>
    <n v="0"/>
    <n v="0"/>
    <n v="0"/>
    <n v="4519.8629570000003"/>
    <n v="7.0299999999999998E-3"/>
  </r>
  <r>
    <x v="3"/>
    <x v="0"/>
    <x v="23"/>
    <x v="0"/>
    <n v="2780"/>
    <n v="0"/>
    <n v="0"/>
    <n v="0"/>
    <n v="15833.793256000001"/>
    <n v="0.14935100000000001"/>
  </r>
  <r>
    <x v="3"/>
    <x v="0"/>
    <x v="23"/>
    <x v="1"/>
    <n v="106288"/>
    <n v="0"/>
    <n v="0"/>
    <n v="0"/>
    <n v="8562.2922290000006"/>
    <n v="0.92544800000000005"/>
  </r>
  <r>
    <x v="3"/>
    <x v="0"/>
    <x v="23"/>
    <x v="2"/>
    <n v="0"/>
    <n v="0"/>
    <n v="0"/>
    <n v="0"/>
    <n v="3053.125603"/>
    <n v="0"/>
  </r>
  <r>
    <x v="3"/>
    <x v="0"/>
    <x v="4"/>
    <x v="0"/>
    <n v="55981"/>
    <n v="0"/>
    <n v="0"/>
    <n v="0"/>
    <n v="120430.63075700001"/>
    <n v="0.31733099999999997"/>
  </r>
  <r>
    <x v="3"/>
    <x v="0"/>
    <x v="4"/>
    <x v="1"/>
    <n v="767912"/>
    <n v="0"/>
    <n v="0"/>
    <n v="0"/>
    <n v="637936.87241499999"/>
    <n v="0.54622599999999999"/>
  </r>
  <r>
    <x v="3"/>
    <x v="0"/>
    <x v="4"/>
    <x v="2"/>
    <n v="2207"/>
    <n v="0"/>
    <n v="0"/>
    <n v="0"/>
    <n v="15909.723641"/>
    <n v="0.121821"/>
  </r>
  <r>
    <x v="3"/>
    <x v="1"/>
    <x v="5"/>
    <x v="0"/>
    <n v="5306"/>
    <n v="0"/>
    <n v="0"/>
    <n v="0"/>
    <n v="31599.029175"/>
    <n v="0.14377400000000001"/>
  </r>
  <r>
    <x v="3"/>
    <x v="1"/>
    <x v="5"/>
    <x v="1"/>
    <n v="0"/>
    <n v="0"/>
    <n v="0"/>
    <n v="0"/>
    <n v="591.70985499999995"/>
    <n v="0"/>
  </r>
  <r>
    <x v="3"/>
    <x v="1"/>
    <x v="5"/>
    <x v="2"/>
    <n v="161343"/>
    <n v="0"/>
    <n v="0"/>
    <n v="0"/>
    <n v="40002.684297"/>
    <n v="0.80132300000000001"/>
  </r>
  <r>
    <x v="3"/>
    <x v="1"/>
    <x v="6"/>
    <x v="0"/>
    <n v="19251"/>
    <n v="0"/>
    <n v="0"/>
    <n v="0"/>
    <n v="15508.721578999999"/>
    <n v="0.55383000000000004"/>
  </r>
  <r>
    <x v="3"/>
    <x v="1"/>
    <x v="6"/>
    <x v="1"/>
    <n v="0"/>
    <n v="0"/>
    <n v="0"/>
    <n v="0"/>
    <n v="2886.8522640000001"/>
    <n v="0"/>
  </r>
  <r>
    <x v="3"/>
    <x v="1"/>
    <x v="6"/>
    <x v="2"/>
    <n v="0"/>
    <n v="0"/>
    <n v="0"/>
    <n v="0"/>
    <n v="39612.045735"/>
    <n v="0"/>
  </r>
  <r>
    <x v="3"/>
    <x v="2"/>
    <x v="7"/>
    <x v="0"/>
    <n v="14737"/>
    <n v="0"/>
    <n v="0"/>
    <n v="0"/>
    <n v="19615.584750999999"/>
    <n v="0.42899199999999998"/>
  </r>
  <r>
    <x v="3"/>
    <x v="2"/>
    <x v="7"/>
    <x v="1"/>
    <n v="946"/>
    <n v="0"/>
    <n v="0"/>
    <n v="0"/>
    <n v="3410.256664"/>
    <n v="0.21715799999999999"/>
  </r>
  <r>
    <x v="3"/>
    <x v="2"/>
    <x v="7"/>
    <x v="2"/>
    <n v="946"/>
    <n v="0"/>
    <n v="0"/>
    <n v="0"/>
    <n v="21594.938568000001"/>
    <n v="4.1967999999999998E-2"/>
  </r>
  <r>
    <x v="3"/>
    <x v="2"/>
    <x v="8"/>
    <x v="0"/>
    <n v="548741.19999999995"/>
    <n v="0"/>
    <n v="0"/>
    <n v="0"/>
    <n v="63754.993698999999"/>
    <n v="0.89590899999999996"/>
  </r>
  <r>
    <x v="3"/>
    <x v="2"/>
    <x v="8"/>
    <x v="1"/>
    <n v="107200"/>
    <n v="0"/>
    <n v="0"/>
    <n v="0"/>
    <n v="14603.181331"/>
    <n v="0.880108"/>
  </r>
  <r>
    <x v="3"/>
    <x v="2"/>
    <x v="8"/>
    <x v="2"/>
    <n v="170322.88"/>
    <n v="0"/>
    <n v="0"/>
    <n v="0"/>
    <n v="36275.136978000002"/>
    <n v="0.82441600000000004"/>
  </r>
  <r>
    <x v="3"/>
    <x v="2"/>
    <x v="9"/>
    <x v="0"/>
    <n v="37822"/>
    <n v="0"/>
    <n v="0"/>
    <n v="0"/>
    <n v="0"/>
    <n v="1"/>
  </r>
  <r>
    <x v="3"/>
    <x v="2"/>
    <x v="9"/>
    <x v="1"/>
    <n v="3286"/>
    <n v="0"/>
    <n v="0"/>
    <n v="0"/>
    <n v="0"/>
    <n v="1"/>
  </r>
  <r>
    <x v="3"/>
    <x v="2"/>
    <x v="9"/>
    <x v="2"/>
    <n v="11749"/>
    <n v="0"/>
    <n v="0"/>
    <n v="0"/>
    <n v="0"/>
    <n v="1"/>
  </r>
  <r>
    <x v="3"/>
    <x v="3"/>
    <x v="10"/>
    <x v="0"/>
    <n v="12546"/>
    <n v="0"/>
    <n v="0"/>
    <n v="0"/>
    <n v="278405.825373"/>
    <n v="4.3119999999999999E-2"/>
  </r>
  <r>
    <x v="3"/>
    <x v="3"/>
    <x v="10"/>
    <x v="1"/>
    <n v="0"/>
    <n v="0"/>
    <n v="0"/>
    <n v="0"/>
    <n v="2633.8768439999999"/>
    <n v="0"/>
  </r>
  <r>
    <x v="3"/>
    <x v="3"/>
    <x v="10"/>
    <x v="2"/>
    <n v="0"/>
    <n v="0"/>
    <n v="0"/>
    <n v="0"/>
    <n v="656249.30391699995"/>
    <n v="0"/>
  </r>
  <r>
    <x v="3"/>
    <x v="3"/>
    <x v="11"/>
    <x v="0"/>
    <n v="9175"/>
    <n v="0"/>
    <n v="0"/>
    <n v="0"/>
    <n v="70172.240284"/>
    <n v="0.11563"/>
  </r>
  <r>
    <x v="3"/>
    <x v="3"/>
    <x v="11"/>
    <x v="1"/>
    <n v="5588"/>
    <n v="0"/>
    <n v="0"/>
    <n v="0"/>
    <n v="18986.377935"/>
    <n v="0.22739100000000001"/>
  </r>
  <r>
    <x v="3"/>
    <x v="3"/>
    <x v="11"/>
    <x v="2"/>
    <n v="312070"/>
    <n v="0"/>
    <n v="0"/>
    <n v="0"/>
    <n v="103987.344813"/>
    <n v="0.75006399999999995"/>
  </r>
  <r>
    <x v="3"/>
    <x v="3"/>
    <x v="12"/>
    <x v="0"/>
    <n v="6536"/>
    <n v="0"/>
    <n v="0"/>
    <n v="0"/>
    <n v="34639.302336000001"/>
    <n v="0.15873499999999999"/>
  </r>
  <r>
    <x v="3"/>
    <x v="3"/>
    <x v="12"/>
    <x v="1"/>
    <n v="3000"/>
    <n v="0"/>
    <n v="0"/>
    <n v="0"/>
    <n v="461.11261999999999"/>
    <n v="0.86677300000000002"/>
  </r>
  <r>
    <x v="3"/>
    <x v="3"/>
    <x v="12"/>
    <x v="2"/>
    <n v="35088"/>
    <n v="0"/>
    <n v="0"/>
    <n v="0"/>
    <n v="103721.984635"/>
    <n v="0.25277699999999997"/>
  </r>
  <r>
    <x v="3"/>
    <x v="3"/>
    <x v="13"/>
    <x v="0"/>
    <n v="93001"/>
    <n v="0"/>
    <n v="0"/>
    <n v="0"/>
    <n v="270602.68715399998"/>
    <n v="0.25577499999999997"/>
  </r>
  <r>
    <x v="3"/>
    <x v="3"/>
    <x v="13"/>
    <x v="1"/>
    <n v="28621"/>
    <n v="0"/>
    <n v="0"/>
    <n v="0"/>
    <n v="103542.424637"/>
    <n v="0.216557"/>
  </r>
  <r>
    <x v="3"/>
    <x v="3"/>
    <x v="13"/>
    <x v="2"/>
    <n v="35922.9"/>
    <n v="0"/>
    <n v="0"/>
    <n v="0"/>
    <n v="29023.304295000002"/>
    <n v="0.55311699999999997"/>
  </r>
  <r>
    <x v="3"/>
    <x v="4"/>
    <x v="14"/>
    <x v="0"/>
    <n v="277129.2"/>
    <n v="0"/>
    <n v="0"/>
    <n v="0"/>
    <n v="90256.060631999993"/>
    <n v="0.754328"/>
  </r>
  <r>
    <x v="3"/>
    <x v="4"/>
    <x v="14"/>
    <x v="1"/>
    <n v="0"/>
    <n v="0"/>
    <n v="0"/>
    <n v="0"/>
    <n v="3791.5080170000001"/>
    <n v="0"/>
  </r>
  <r>
    <x v="3"/>
    <x v="4"/>
    <x v="14"/>
    <x v="2"/>
    <n v="172247.78"/>
    <n v="0"/>
    <n v="0"/>
    <n v="0"/>
    <n v="38120.570483000003"/>
    <n v="0.81879100000000005"/>
  </r>
  <r>
    <x v="3"/>
    <x v="4"/>
    <x v="24"/>
    <x v="0"/>
    <n v="37774"/>
    <n v="0"/>
    <n v="0"/>
    <n v="0"/>
    <n v="32602.272159"/>
    <n v="0.53674299999999997"/>
  </r>
  <r>
    <x v="3"/>
    <x v="4"/>
    <x v="24"/>
    <x v="1"/>
    <n v="0"/>
    <n v="0"/>
    <n v="0"/>
    <n v="0"/>
    <n v="470.74419599999999"/>
    <n v="0"/>
  </r>
  <r>
    <x v="3"/>
    <x v="4"/>
    <x v="24"/>
    <x v="2"/>
    <n v="2"/>
    <n v="0"/>
    <n v="0"/>
    <n v="0"/>
    <n v="28943.914368000002"/>
    <n v="6.8999999999999997E-5"/>
  </r>
  <r>
    <x v="3"/>
    <x v="4"/>
    <x v="15"/>
    <x v="0"/>
    <n v="333621"/>
    <n v="0"/>
    <n v="0"/>
    <n v="0"/>
    <n v="0"/>
    <n v="1"/>
  </r>
  <r>
    <x v="3"/>
    <x v="4"/>
    <x v="15"/>
    <x v="1"/>
    <n v="0"/>
    <n v="0"/>
    <n v="0"/>
    <n v="0"/>
    <n v="0"/>
    <m/>
  </r>
  <r>
    <x v="3"/>
    <x v="4"/>
    <x v="15"/>
    <x v="2"/>
    <n v="13404"/>
    <n v="0"/>
    <n v="0"/>
    <n v="0"/>
    <n v="0"/>
    <n v="1"/>
  </r>
  <r>
    <x v="3"/>
    <x v="4"/>
    <x v="16"/>
    <x v="0"/>
    <n v="1362"/>
    <n v="0"/>
    <n v="0"/>
    <n v="0"/>
    <n v="97327.995878999995"/>
    <n v="1.38E-2"/>
  </r>
  <r>
    <x v="3"/>
    <x v="4"/>
    <x v="16"/>
    <x v="1"/>
    <n v="0"/>
    <n v="0"/>
    <n v="0"/>
    <n v="0"/>
    <n v="1435.875918"/>
    <n v="0"/>
  </r>
  <r>
    <x v="3"/>
    <x v="4"/>
    <x v="16"/>
    <x v="2"/>
    <n v="24768"/>
    <n v="0"/>
    <n v="0"/>
    <n v="0"/>
    <n v="130242.957274"/>
    <n v="0.15978200000000001"/>
  </r>
  <r>
    <x v="3"/>
    <x v="4"/>
    <x v="17"/>
    <x v="0"/>
    <n v="2125"/>
    <n v="0"/>
    <n v="0"/>
    <n v="0"/>
    <n v="93574.317716000005"/>
    <n v="2.2204000000000002E-2"/>
  </r>
  <r>
    <x v="3"/>
    <x v="4"/>
    <x v="17"/>
    <x v="1"/>
    <n v="0"/>
    <n v="0"/>
    <n v="0"/>
    <n v="0"/>
    <n v="1467.169543"/>
    <n v="0"/>
  </r>
  <r>
    <x v="3"/>
    <x v="4"/>
    <x v="17"/>
    <x v="2"/>
    <n v="1288"/>
    <n v="0"/>
    <n v="0"/>
    <n v="0"/>
    <n v="86947.777858999994"/>
    <n v="1.4597000000000001E-2"/>
  </r>
  <r>
    <x v="3"/>
    <x v="7"/>
    <x v="26"/>
    <x v="0"/>
    <n v="0"/>
    <n v="0"/>
    <n v="0"/>
    <n v="0"/>
    <n v="62042.548696999998"/>
    <n v="0"/>
  </r>
  <r>
    <x v="3"/>
    <x v="7"/>
    <x v="26"/>
    <x v="1"/>
    <n v="0"/>
    <n v="0"/>
    <n v="0"/>
    <n v="0"/>
    <n v="3837.4875310000002"/>
    <n v="0"/>
  </r>
  <r>
    <x v="3"/>
    <x v="7"/>
    <x v="26"/>
    <x v="2"/>
    <n v="0"/>
    <n v="0"/>
    <n v="0"/>
    <n v="0"/>
    <n v="74092.458408000006"/>
    <n v="0"/>
  </r>
  <r>
    <x v="3"/>
    <x v="7"/>
    <x v="27"/>
    <x v="0"/>
    <n v="0"/>
    <n v="0"/>
    <n v="0"/>
    <n v="0"/>
    <n v="46467.013458000001"/>
    <n v="0"/>
  </r>
  <r>
    <x v="3"/>
    <x v="7"/>
    <x v="27"/>
    <x v="1"/>
    <n v="0"/>
    <n v="0"/>
    <n v="0"/>
    <n v="0"/>
    <n v="2874.1015400000001"/>
    <n v="0"/>
  </r>
  <r>
    <x v="3"/>
    <x v="7"/>
    <x v="27"/>
    <x v="2"/>
    <n v="0"/>
    <n v="0"/>
    <n v="0"/>
    <n v="0"/>
    <n v="35340.434342"/>
    <n v="0"/>
  </r>
  <r>
    <x v="3"/>
    <x v="7"/>
    <x v="28"/>
    <x v="0"/>
    <n v="0"/>
    <n v="0"/>
    <n v="0"/>
    <n v="0"/>
    <n v="34861.679910999999"/>
    <n v="0"/>
  </r>
  <r>
    <x v="3"/>
    <x v="7"/>
    <x v="28"/>
    <x v="1"/>
    <n v="0"/>
    <n v="0"/>
    <n v="0"/>
    <n v="0"/>
    <n v="2057.6200020000001"/>
    <n v="0"/>
  </r>
  <r>
    <x v="3"/>
    <x v="7"/>
    <x v="28"/>
    <x v="2"/>
    <n v="0"/>
    <n v="0"/>
    <n v="0"/>
    <n v="0"/>
    <n v="87377.202753000005"/>
    <n v="0"/>
  </r>
  <r>
    <x v="3"/>
    <x v="7"/>
    <x v="29"/>
    <x v="0"/>
    <n v="0"/>
    <n v="0"/>
    <n v="0"/>
    <n v="0"/>
    <n v="25699.633141999999"/>
    <n v="0"/>
  </r>
  <r>
    <x v="3"/>
    <x v="7"/>
    <x v="29"/>
    <x v="1"/>
    <n v="0"/>
    <n v="0"/>
    <n v="0"/>
    <n v="0"/>
    <n v="1589.5868849999999"/>
    <n v="0"/>
  </r>
  <r>
    <x v="3"/>
    <x v="7"/>
    <x v="29"/>
    <x v="2"/>
    <n v="0"/>
    <n v="0"/>
    <n v="0"/>
    <n v="0"/>
    <n v="49441.458393000001"/>
    <n v="0"/>
  </r>
  <r>
    <x v="3"/>
    <x v="7"/>
    <x v="30"/>
    <x v="0"/>
    <n v="0"/>
    <n v="0"/>
    <n v="0"/>
    <n v="0"/>
    <n v="49841.712760000002"/>
    <n v="0"/>
  </r>
  <r>
    <x v="3"/>
    <x v="7"/>
    <x v="30"/>
    <x v="1"/>
    <n v="0"/>
    <n v="0"/>
    <n v="0"/>
    <n v="0"/>
    <n v="3082.8351710000002"/>
    <n v="0"/>
  </r>
  <r>
    <x v="3"/>
    <x v="7"/>
    <x v="30"/>
    <x v="2"/>
    <n v="0"/>
    <n v="0"/>
    <n v="0"/>
    <n v="0"/>
    <n v="37907.058064999997"/>
    <n v="0"/>
  </r>
  <r>
    <x v="3"/>
    <x v="7"/>
    <x v="31"/>
    <x v="0"/>
    <n v="0"/>
    <n v="0"/>
    <n v="0"/>
    <n v="0"/>
    <n v="12979.612698999999"/>
    <n v="0"/>
  </r>
  <r>
    <x v="3"/>
    <x v="7"/>
    <x v="31"/>
    <x v="1"/>
    <n v="0"/>
    <n v="0"/>
    <n v="0"/>
    <n v="0"/>
    <n v="802.82165899999995"/>
    <n v="0"/>
  </r>
  <r>
    <x v="3"/>
    <x v="7"/>
    <x v="31"/>
    <x v="2"/>
    <n v="0"/>
    <n v="0"/>
    <n v="0"/>
    <n v="0"/>
    <n v="9871.6297059999997"/>
    <n v="0"/>
  </r>
  <r>
    <x v="3"/>
    <x v="7"/>
    <x v="32"/>
    <x v="0"/>
    <n v="0"/>
    <n v="0"/>
    <n v="0"/>
    <n v="0"/>
    <n v="32708.623998999999"/>
    <n v="0"/>
  </r>
  <r>
    <x v="3"/>
    <x v="7"/>
    <x v="32"/>
    <x v="1"/>
    <n v="0"/>
    <n v="0"/>
    <n v="0"/>
    <n v="0"/>
    <n v="2023.110582"/>
    <n v="0"/>
  </r>
  <r>
    <x v="3"/>
    <x v="7"/>
    <x v="32"/>
    <x v="2"/>
    <n v="0"/>
    <n v="0"/>
    <n v="0"/>
    <n v="0"/>
    <n v="24876.506855"/>
    <n v="0"/>
  </r>
  <r>
    <x v="3"/>
    <x v="5"/>
    <x v="18"/>
    <x v="0"/>
    <n v="0"/>
    <n v="0"/>
    <n v="0"/>
    <n v="0"/>
    <n v="43557.039382000003"/>
    <n v="0"/>
  </r>
  <r>
    <x v="3"/>
    <x v="5"/>
    <x v="18"/>
    <x v="1"/>
    <n v="0"/>
    <n v="0"/>
    <n v="0"/>
    <n v="0"/>
    <n v="3250.2771379999999"/>
    <n v="0"/>
  </r>
  <r>
    <x v="3"/>
    <x v="5"/>
    <x v="18"/>
    <x v="2"/>
    <n v="0"/>
    <n v="0"/>
    <n v="0"/>
    <n v="0"/>
    <n v="64563.023095999997"/>
    <n v="0"/>
  </r>
  <r>
    <x v="3"/>
    <x v="5"/>
    <x v="19"/>
    <x v="0"/>
    <n v="854"/>
    <n v="0"/>
    <n v="0"/>
    <n v="0"/>
    <n v="66902.742163999996"/>
    <n v="1.2603E-2"/>
  </r>
  <r>
    <x v="3"/>
    <x v="5"/>
    <x v="19"/>
    <x v="1"/>
    <n v="0"/>
    <n v="0"/>
    <n v="0"/>
    <n v="0"/>
    <n v="5793.5207529999998"/>
    <n v="0"/>
  </r>
  <r>
    <x v="3"/>
    <x v="5"/>
    <x v="19"/>
    <x v="2"/>
    <n v="355.6"/>
    <n v="0"/>
    <n v="0"/>
    <n v="0"/>
    <n v="21141.313543"/>
    <n v="1.6541E-2"/>
  </r>
  <r>
    <x v="3"/>
    <x v="6"/>
    <x v="25"/>
    <x v="0"/>
    <n v="8672"/>
    <n v="0"/>
    <n v="0"/>
    <n v="0"/>
    <n v="0"/>
    <n v="1"/>
  </r>
  <r>
    <x v="3"/>
    <x v="6"/>
    <x v="25"/>
    <x v="1"/>
    <n v="24"/>
    <n v="0"/>
    <n v="0"/>
    <n v="0"/>
    <n v="0"/>
    <n v="1"/>
  </r>
  <r>
    <x v="3"/>
    <x v="6"/>
    <x v="25"/>
    <x v="2"/>
    <n v="1028"/>
    <n v="0"/>
    <n v="0"/>
    <n v="0"/>
    <n v="0"/>
    <n v="1"/>
  </r>
  <r>
    <x v="3"/>
    <x v="6"/>
    <x v="20"/>
    <x v="0"/>
    <n v="0"/>
    <n v="0"/>
    <n v="0"/>
    <n v="0"/>
    <n v="9367.0363049999996"/>
    <n v="0"/>
  </r>
  <r>
    <x v="3"/>
    <x v="6"/>
    <x v="20"/>
    <x v="1"/>
    <n v="0"/>
    <n v="0"/>
    <n v="0"/>
    <n v="0"/>
    <n v="157.363327"/>
    <n v="0"/>
  </r>
  <r>
    <x v="3"/>
    <x v="6"/>
    <x v="20"/>
    <x v="2"/>
    <n v="0"/>
    <n v="0"/>
    <n v="0"/>
    <n v="0"/>
    <n v="2536.4861030000002"/>
    <n v="0"/>
  </r>
  <r>
    <x v="3"/>
    <x v="6"/>
    <x v="21"/>
    <x v="0"/>
    <n v="13687"/>
    <n v="0"/>
    <n v="0"/>
    <n v="0"/>
    <n v="1019.618394"/>
    <n v="0.93066899999999997"/>
  </r>
  <r>
    <x v="3"/>
    <x v="6"/>
    <x v="21"/>
    <x v="1"/>
    <n v="35"/>
    <n v="0"/>
    <n v="0"/>
    <n v="0"/>
    <n v="112.86216899999999"/>
    <n v="0.236706"/>
  </r>
  <r>
    <x v="3"/>
    <x v="6"/>
    <x v="21"/>
    <x v="2"/>
    <n v="198"/>
    <n v="0"/>
    <n v="0"/>
    <n v="0"/>
    <n v="0"/>
    <n v="1"/>
  </r>
  <r>
    <x v="3"/>
    <x v="6"/>
    <x v="22"/>
    <x v="0"/>
    <n v="7669"/>
    <n v="0"/>
    <n v="0"/>
    <n v="0"/>
    <n v="0"/>
    <n v="1"/>
  </r>
  <r>
    <x v="3"/>
    <x v="6"/>
    <x v="22"/>
    <x v="1"/>
    <n v="78"/>
    <n v="0"/>
    <n v="0"/>
    <n v="0"/>
    <n v="0"/>
    <n v="1"/>
  </r>
  <r>
    <x v="3"/>
    <x v="6"/>
    <x v="22"/>
    <x v="2"/>
    <n v="161"/>
    <n v="0"/>
    <n v="0"/>
    <n v="0"/>
    <n v="0"/>
    <n v="1"/>
  </r>
  <r>
    <x v="4"/>
    <x v="0"/>
    <x v="0"/>
    <x v="0"/>
    <n v="42840"/>
    <n v="0"/>
    <n v="0"/>
    <n v="0"/>
    <n v="3180.6407899999999"/>
    <n v="0.93088599999999999"/>
  </r>
  <r>
    <x v="4"/>
    <x v="0"/>
    <x v="0"/>
    <x v="1"/>
    <n v="141465"/>
    <n v="0"/>
    <n v="0"/>
    <n v="0"/>
    <n v="1022.078243"/>
    <n v="0.99282599999999999"/>
  </r>
  <r>
    <x v="4"/>
    <x v="0"/>
    <x v="0"/>
    <x v="2"/>
    <n v="12000"/>
    <n v="0"/>
    <n v="0"/>
    <n v="0"/>
    <n v="814.43805399999997"/>
    <n v="0.93644300000000003"/>
  </r>
  <r>
    <x v="4"/>
    <x v="0"/>
    <x v="1"/>
    <x v="0"/>
    <n v="44789"/>
    <n v="0"/>
    <n v="0"/>
    <n v="0"/>
    <n v="27238.507713999999"/>
    <n v="0.62183100000000002"/>
  </r>
  <r>
    <x v="4"/>
    <x v="0"/>
    <x v="1"/>
    <x v="1"/>
    <n v="469494"/>
    <n v="0"/>
    <n v="0"/>
    <n v="0"/>
    <n v="28895.081076999999"/>
    <n v="0.94202300000000005"/>
  </r>
  <r>
    <x v="4"/>
    <x v="0"/>
    <x v="1"/>
    <x v="2"/>
    <n v="4083"/>
    <n v="0"/>
    <n v="0"/>
    <n v="0"/>
    <n v="53495.229073000002"/>
    <n v="7.0912000000000003E-2"/>
  </r>
  <r>
    <x v="4"/>
    <x v="0"/>
    <x v="2"/>
    <x v="0"/>
    <n v="164578"/>
    <n v="0"/>
    <n v="0"/>
    <n v="0"/>
    <n v="32184.340351999999"/>
    <n v="0.83643000000000001"/>
  </r>
  <r>
    <x v="4"/>
    <x v="0"/>
    <x v="2"/>
    <x v="1"/>
    <n v="2086168"/>
    <n v="0"/>
    <n v="0"/>
    <n v="0"/>
    <n v="26284.423114000001"/>
    <n v="0.98755700000000002"/>
  </r>
  <r>
    <x v="4"/>
    <x v="0"/>
    <x v="2"/>
    <x v="2"/>
    <n v="188152"/>
    <n v="0"/>
    <n v="0"/>
    <n v="0"/>
    <n v="434.32534500000003"/>
    <n v="0.99769600000000003"/>
  </r>
  <r>
    <x v="4"/>
    <x v="0"/>
    <x v="3"/>
    <x v="0"/>
    <n v="5"/>
    <n v="0"/>
    <n v="0"/>
    <n v="0"/>
    <n v="22466.778150999999"/>
    <n v="2.22E-4"/>
  </r>
  <r>
    <x v="4"/>
    <x v="0"/>
    <x v="3"/>
    <x v="1"/>
    <n v="27200"/>
    <n v="0"/>
    <n v="0"/>
    <n v="0"/>
    <n v="15623.332073"/>
    <n v="0.63516700000000004"/>
  </r>
  <r>
    <x v="4"/>
    <x v="0"/>
    <x v="3"/>
    <x v="2"/>
    <n v="0"/>
    <n v="0"/>
    <n v="0"/>
    <n v="0"/>
    <n v="4824.0396389999996"/>
    <n v="0"/>
  </r>
  <r>
    <x v="4"/>
    <x v="0"/>
    <x v="23"/>
    <x v="0"/>
    <n v="0"/>
    <n v="0"/>
    <n v="0"/>
    <n v="0"/>
    <n v="14211.752963999999"/>
    <n v="0"/>
  </r>
  <r>
    <x v="4"/>
    <x v="0"/>
    <x v="23"/>
    <x v="1"/>
    <n v="81740"/>
    <n v="0"/>
    <n v="0"/>
    <n v="0"/>
    <n v="9945.4968750000007"/>
    <n v="0.89152500000000001"/>
  </r>
  <r>
    <x v="4"/>
    <x v="0"/>
    <x v="23"/>
    <x v="2"/>
    <n v="0"/>
    <n v="0"/>
    <n v="0"/>
    <n v="0"/>
    <n v="3258.594137"/>
    <n v="0"/>
  </r>
  <r>
    <x v="4"/>
    <x v="0"/>
    <x v="4"/>
    <x v="0"/>
    <n v="24000"/>
    <n v="0"/>
    <n v="0"/>
    <n v="0"/>
    <n v="108093.515293"/>
    <n v="0.18168899999999999"/>
  </r>
  <r>
    <x v="4"/>
    <x v="0"/>
    <x v="4"/>
    <x v="1"/>
    <n v="534951"/>
    <n v="0"/>
    <n v="0"/>
    <n v="0"/>
    <n v="740993.06605400005"/>
    <n v="0.41925800000000002"/>
  </r>
  <r>
    <x v="4"/>
    <x v="0"/>
    <x v="4"/>
    <x v="2"/>
    <n v="2000"/>
    <n v="0"/>
    <n v="0"/>
    <n v="0"/>
    <n v="16980.412509000002"/>
    <n v="0.10537100000000001"/>
  </r>
  <r>
    <x v="4"/>
    <x v="1"/>
    <x v="5"/>
    <x v="0"/>
    <n v="28301"/>
    <n v="0"/>
    <n v="0"/>
    <n v="0"/>
    <n v="28361.971717"/>
    <n v="0.49946099999999999"/>
  </r>
  <r>
    <x v="4"/>
    <x v="1"/>
    <x v="5"/>
    <x v="1"/>
    <n v="0"/>
    <n v="0"/>
    <n v="0"/>
    <n v="0"/>
    <n v="687.29825600000004"/>
    <n v="0"/>
  </r>
  <r>
    <x v="4"/>
    <x v="1"/>
    <x v="5"/>
    <x v="2"/>
    <n v="108748"/>
    <n v="0"/>
    <n v="0"/>
    <n v="0"/>
    <n v="42694.775607000003"/>
    <n v="0.71807900000000002"/>
  </r>
  <r>
    <x v="4"/>
    <x v="1"/>
    <x v="6"/>
    <x v="0"/>
    <n v="2950"/>
    <n v="0"/>
    <n v="0"/>
    <n v="0"/>
    <n v="13919.982173"/>
    <n v="0.17486599999999999"/>
  </r>
  <r>
    <x v="4"/>
    <x v="1"/>
    <x v="6"/>
    <x v="1"/>
    <n v="16118"/>
    <n v="0"/>
    <n v="0"/>
    <n v="0"/>
    <n v="3353.211898"/>
    <n v="0.82778600000000002"/>
  </r>
  <r>
    <x v="4"/>
    <x v="1"/>
    <x v="6"/>
    <x v="2"/>
    <n v="0"/>
    <n v="0"/>
    <n v="0"/>
    <n v="0"/>
    <n v="42277.847941"/>
    <n v="0"/>
  </r>
  <r>
    <x v="4"/>
    <x v="2"/>
    <x v="7"/>
    <x v="0"/>
    <n v="5046"/>
    <n v="0"/>
    <n v="0"/>
    <n v="0"/>
    <n v="17606.131405"/>
    <n v="0.22276000000000001"/>
  </r>
  <r>
    <x v="4"/>
    <x v="2"/>
    <x v="7"/>
    <x v="1"/>
    <n v="0"/>
    <n v="0"/>
    <n v="0"/>
    <n v="0"/>
    <n v="3961.1702220000002"/>
    <n v="0"/>
  </r>
  <r>
    <x v="4"/>
    <x v="2"/>
    <x v="7"/>
    <x v="2"/>
    <n v="454"/>
    <n v="0"/>
    <n v="0"/>
    <n v="0"/>
    <n v="23048.229702000001"/>
    <n v="1.9317000000000001E-2"/>
  </r>
  <r>
    <x v="4"/>
    <x v="2"/>
    <x v="8"/>
    <x v="0"/>
    <n v="631049"/>
    <n v="0"/>
    <n v="0"/>
    <n v="0"/>
    <n v="57223.825392999999"/>
    <n v="0.91685799999999995"/>
  </r>
  <r>
    <x v="4"/>
    <x v="2"/>
    <x v="8"/>
    <x v="1"/>
    <n v="55202"/>
    <n v="0"/>
    <n v="0"/>
    <n v="0"/>
    <n v="16962.267861"/>
    <n v="0.76494899999999999"/>
  </r>
  <r>
    <x v="4"/>
    <x v="2"/>
    <x v="8"/>
    <x v="2"/>
    <n v="255333.32"/>
    <n v="0"/>
    <n v="0"/>
    <n v="0"/>
    <n v="38716.372678"/>
    <n v="0.86833300000000002"/>
  </r>
  <r>
    <x v="4"/>
    <x v="2"/>
    <x v="9"/>
    <x v="0"/>
    <n v="41790"/>
    <n v="0"/>
    <n v="0"/>
    <n v="0"/>
    <n v="0"/>
    <n v="1"/>
  </r>
  <r>
    <x v="4"/>
    <x v="2"/>
    <x v="9"/>
    <x v="1"/>
    <n v="53891"/>
    <n v="0"/>
    <n v="0"/>
    <n v="0"/>
    <n v="0"/>
    <n v="1"/>
  </r>
  <r>
    <x v="4"/>
    <x v="2"/>
    <x v="9"/>
    <x v="2"/>
    <n v="9671"/>
    <n v="0"/>
    <n v="0"/>
    <n v="0"/>
    <n v="0"/>
    <n v="1"/>
  </r>
  <r>
    <x v="4"/>
    <x v="3"/>
    <x v="10"/>
    <x v="0"/>
    <n v="31971"/>
    <n v="0"/>
    <n v="0"/>
    <n v="0"/>
    <n v="249885.46645899999"/>
    <n v="0.11343"/>
  </r>
  <r>
    <x v="4"/>
    <x v="3"/>
    <x v="10"/>
    <x v="1"/>
    <n v="0"/>
    <n v="0"/>
    <n v="0"/>
    <n v="0"/>
    <n v="3059.3692930000002"/>
    <n v="0"/>
  </r>
  <r>
    <x v="4"/>
    <x v="3"/>
    <x v="10"/>
    <x v="2"/>
    <n v="0"/>
    <n v="0"/>
    <n v="0"/>
    <n v="0"/>
    <n v="700413.41637800005"/>
    <n v="0"/>
  </r>
  <r>
    <x v="4"/>
    <x v="3"/>
    <x v="11"/>
    <x v="0"/>
    <n v="43673"/>
    <n v="0"/>
    <n v="0"/>
    <n v="0"/>
    <n v="62983.678491999999"/>
    <n v="0.409472"/>
  </r>
  <r>
    <x v="4"/>
    <x v="3"/>
    <x v="11"/>
    <x v="1"/>
    <n v="12"/>
    <n v="0"/>
    <n v="0"/>
    <n v="0"/>
    <n v="22053.552643999999"/>
    <n v="5.4299999999999997E-4"/>
  </r>
  <r>
    <x v="4"/>
    <x v="3"/>
    <x v="11"/>
    <x v="2"/>
    <n v="340432"/>
    <n v="0"/>
    <n v="0"/>
    <n v="0"/>
    <n v="110985.460869"/>
    <n v="0.75414000000000003"/>
  </r>
  <r>
    <x v="4"/>
    <x v="3"/>
    <x v="12"/>
    <x v="0"/>
    <n v="52149"/>
    <n v="0"/>
    <n v="0"/>
    <n v="0"/>
    <n v="31090.794205999999"/>
    <n v="0.62649100000000002"/>
  </r>
  <r>
    <x v="4"/>
    <x v="3"/>
    <x v="12"/>
    <x v="1"/>
    <n v="0"/>
    <n v="0"/>
    <n v="0"/>
    <n v="0"/>
    <n v="535.60355000000004"/>
    <n v="0"/>
  </r>
  <r>
    <x v="4"/>
    <x v="3"/>
    <x v="12"/>
    <x v="2"/>
    <n v="35505"/>
    <n v="0"/>
    <n v="0"/>
    <n v="0"/>
    <n v="110702.24254399999"/>
    <n v="0.24284"/>
  </r>
  <r>
    <x v="4"/>
    <x v="3"/>
    <x v="13"/>
    <x v="0"/>
    <n v="72682"/>
    <n v="0"/>
    <n v="0"/>
    <n v="0"/>
    <n v="242881.69478600001"/>
    <n v="0.230324"/>
  </r>
  <r>
    <x v="4"/>
    <x v="3"/>
    <x v="13"/>
    <x v="1"/>
    <n v="59782"/>
    <n v="0"/>
    <n v="0"/>
    <n v="0"/>
    <n v="120269.29625299999"/>
    <n v="0.33202700000000002"/>
  </r>
  <r>
    <x v="4"/>
    <x v="3"/>
    <x v="13"/>
    <x v="2"/>
    <n v="30459.599999999999"/>
    <n v="0"/>
    <n v="0"/>
    <n v="0"/>
    <n v="30976.507851999999"/>
    <n v="0.49579299999999998"/>
  </r>
  <r>
    <x v="4"/>
    <x v="4"/>
    <x v="14"/>
    <x v="0"/>
    <n v="130996"/>
    <n v="0"/>
    <n v="0"/>
    <n v="0"/>
    <n v="81010.078655999998"/>
    <n v="0.61788699999999996"/>
  </r>
  <r>
    <x v="4"/>
    <x v="4"/>
    <x v="14"/>
    <x v="1"/>
    <n v="9"/>
    <n v="0"/>
    <n v="0"/>
    <n v="0"/>
    <n v="4404.0112300000001"/>
    <n v="2.039E-3"/>
  </r>
  <r>
    <x v="4"/>
    <x v="4"/>
    <x v="14"/>
    <x v="2"/>
    <n v="61298.92"/>
    <n v="0"/>
    <n v="0"/>
    <n v="0"/>
    <n v="40685.999733999997"/>
    <n v="0.60105799999999998"/>
  </r>
  <r>
    <x v="4"/>
    <x v="4"/>
    <x v="24"/>
    <x v="0"/>
    <n v="0"/>
    <n v="0"/>
    <n v="0"/>
    <n v="0"/>
    <n v="29262.44081"/>
    <n v="0"/>
  </r>
  <r>
    <x v="4"/>
    <x v="4"/>
    <x v="24"/>
    <x v="1"/>
    <n v="0"/>
    <n v="0"/>
    <n v="0"/>
    <n v="0"/>
    <n v="546.79106999999999"/>
    <n v="0"/>
  </r>
  <r>
    <x v="4"/>
    <x v="4"/>
    <x v="24"/>
    <x v="2"/>
    <n v="0"/>
    <n v="0"/>
    <n v="0"/>
    <n v="0"/>
    <n v="30891.775160000001"/>
    <n v="0"/>
  </r>
  <r>
    <x v="4"/>
    <x v="4"/>
    <x v="15"/>
    <x v="0"/>
    <n v="34702"/>
    <n v="0"/>
    <n v="0"/>
    <n v="0"/>
    <n v="0"/>
    <n v="1"/>
  </r>
  <r>
    <x v="4"/>
    <x v="4"/>
    <x v="15"/>
    <x v="1"/>
    <n v="0"/>
    <n v="0"/>
    <n v="0"/>
    <n v="0"/>
    <n v="0"/>
    <m/>
  </r>
  <r>
    <x v="4"/>
    <x v="4"/>
    <x v="15"/>
    <x v="2"/>
    <n v="30751"/>
    <n v="0"/>
    <n v="0"/>
    <n v="0"/>
    <n v="0"/>
    <n v="1"/>
  </r>
  <r>
    <x v="4"/>
    <x v="4"/>
    <x v="16"/>
    <x v="0"/>
    <n v="367602"/>
    <n v="0"/>
    <n v="0"/>
    <n v="0"/>
    <n v="87357.553014999998"/>
    <n v="0.80798800000000004"/>
  </r>
  <r>
    <x v="4"/>
    <x v="4"/>
    <x v="16"/>
    <x v="1"/>
    <n v="0"/>
    <n v="0"/>
    <n v="0"/>
    <n v="0"/>
    <n v="1667.8360279999999"/>
    <n v="0"/>
  </r>
  <r>
    <x v="4"/>
    <x v="4"/>
    <x v="16"/>
    <x v="2"/>
    <n v="177554"/>
    <n v="0"/>
    <n v="0"/>
    <n v="0"/>
    <n v="139008.01740899999"/>
    <n v="0.56088199999999999"/>
  </r>
  <r>
    <x v="4"/>
    <x v="4"/>
    <x v="17"/>
    <x v="0"/>
    <n v="0"/>
    <n v="0"/>
    <n v="0"/>
    <n v="0"/>
    <n v="83988.407928999994"/>
    <n v="0"/>
  </r>
  <r>
    <x v="4"/>
    <x v="4"/>
    <x v="17"/>
    <x v="1"/>
    <n v="0"/>
    <n v="0"/>
    <n v="0"/>
    <n v="0"/>
    <n v="1704.1850139999999"/>
    <n v="0"/>
  </r>
  <r>
    <x v="4"/>
    <x v="4"/>
    <x v="17"/>
    <x v="2"/>
    <n v="981"/>
    <n v="0"/>
    <n v="0"/>
    <n v="0"/>
    <n v="92799.169116000005"/>
    <n v="1.0460000000000001E-2"/>
  </r>
  <r>
    <x v="4"/>
    <x v="7"/>
    <x v="26"/>
    <x v="0"/>
    <n v="0"/>
    <n v="0"/>
    <n v="0"/>
    <n v="0"/>
    <n v="55686.806124000002"/>
    <n v="0"/>
  </r>
  <r>
    <x v="4"/>
    <x v="7"/>
    <x v="26"/>
    <x v="1"/>
    <n v="0"/>
    <n v="0"/>
    <n v="0"/>
    <n v="0"/>
    <n v="4457.4185539999999"/>
    <n v="0"/>
  </r>
  <r>
    <x v="4"/>
    <x v="7"/>
    <x v="26"/>
    <x v="2"/>
    <n v="0"/>
    <n v="0"/>
    <n v="0"/>
    <n v="0"/>
    <n v="79078.715377999994"/>
    <n v="0"/>
  </r>
  <r>
    <x v="4"/>
    <x v="7"/>
    <x v="27"/>
    <x v="0"/>
    <n v="0"/>
    <n v="0"/>
    <n v="0"/>
    <n v="0"/>
    <n v="41706.854796"/>
    <n v="0"/>
  </r>
  <r>
    <x v="4"/>
    <x v="7"/>
    <x v="27"/>
    <x v="1"/>
    <n v="0"/>
    <n v="0"/>
    <n v="0"/>
    <n v="0"/>
    <n v="3338.4013439999999"/>
    <n v="0"/>
  </r>
  <r>
    <x v="4"/>
    <x v="7"/>
    <x v="27"/>
    <x v="2"/>
    <n v="0"/>
    <n v="0"/>
    <n v="0"/>
    <n v="0"/>
    <n v="37718.766641000002"/>
    <n v="0"/>
  </r>
  <r>
    <x v="4"/>
    <x v="7"/>
    <x v="28"/>
    <x v="0"/>
    <n v="0"/>
    <n v="0"/>
    <n v="0"/>
    <n v="0"/>
    <n v="31290.391048000001"/>
    <n v="0"/>
  </r>
  <r>
    <x v="4"/>
    <x v="7"/>
    <x v="28"/>
    <x v="1"/>
    <n v="0"/>
    <n v="0"/>
    <n v="0"/>
    <n v="0"/>
    <n v="2390.0204229999999"/>
    <n v="0"/>
  </r>
  <r>
    <x v="4"/>
    <x v="7"/>
    <x v="28"/>
    <x v="2"/>
    <n v="0"/>
    <n v="0"/>
    <n v="0"/>
    <n v="0"/>
    <n v="93257.493346999996"/>
    <n v="0"/>
  </r>
  <r>
    <x v="4"/>
    <x v="7"/>
    <x v="29"/>
    <x v="0"/>
    <n v="0"/>
    <n v="0"/>
    <n v="0"/>
    <n v="0"/>
    <n v="23066.919690999999"/>
    <n v="0"/>
  </r>
  <r>
    <x v="4"/>
    <x v="7"/>
    <x v="29"/>
    <x v="1"/>
    <n v="0"/>
    <n v="0"/>
    <n v="0"/>
    <n v="0"/>
    <n v="1846.3783960000001"/>
    <n v="0"/>
  </r>
  <r>
    <x v="4"/>
    <x v="7"/>
    <x v="29"/>
    <x v="2"/>
    <n v="0"/>
    <n v="0"/>
    <n v="0"/>
    <n v="0"/>
    <n v="52768.758118999998"/>
    <n v="0"/>
  </r>
  <r>
    <x v="4"/>
    <x v="7"/>
    <x v="30"/>
    <x v="0"/>
    <n v="0"/>
    <n v="0"/>
    <n v="0"/>
    <n v="0"/>
    <n v="44735.844251000002"/>
    <n v="0"/>
  </r>
  <r>
    <x v="4"/>
    <x v="7"/>
    <x v="30"/>
    <x v="1"/>
    <n v="0"/>
    <n v="0"/>
    <n v="0"/>
    <n v="0"/>
    <n v="3580.8550730000002"/>
    <n v="0"/>
  </r>
  <r>
    <x v="4"/>
    <x v="7"/>
    <x v="30"/>
    <x v="2"/>
    <n v="0"/>
    <n v="0"/>
    <n v="0"/>
    <n v="0"/>
    <n v="40458.118409000002"/>
    <n v="0"/>
  </r>
  <r>
    <x v="4"/>
    <x v="7"/>
    <x v="31"/>
    <x v="0"/>
    <n v="0"/>
    <n v="0"/>
    <n v="0"/>
    <n v="0"/>
    <n v="11649.959441000001"/>
    <n v="0"/>
  </r>
  <r>
    <x v="4"/>
    <x v="7"/>
    <x v="31"/>
    <x v="1"/>
    <n v="0"/>
    <n v="0"/>
    <n v="0"/>
    <n v="0"/>
    <n v="932.51434200000006"/>
    <n v="0"/>
  </r>
  <r>
    <x v="4"/>
    <x v="7"/>
    <x v="31"/>
    <x v="2"/>
    <n v="0"/>
    <n v="0"/>
    <n v="0"/>
    <n v="0"/>
    <n v="10535.968336"/>
    <n v="0"/>
  </r>
  <r>
    <x v="4"/>
    <x v="7"/>
    <x v="32"/>
    <x v="0"/>
    <n v="0"/>
    <n v="0"/>
    <n v="0"/>
    <n v="0"/>
    <n v="29357.897788999999"/>
    <n v="0"/>
  </r>
  <r>
    <x v="4"/>
    <x v="7"/>
    <x v="32"/>
    <x v="1"/>
    <n v="0"/>
    <n v="0"/>
    <n v="0"/>
    <n v="0"/>
    <n v="2349.936142"/>
    <n v="0"/>
  </r>
  <r>
    <x v="4"/>
    <x v="7"/>
    <x v="32"/>
    <x v="2"/>
    <n v="0"/>
    <n v="0"/>
    <n v="0"/>
    <n v="0"/>
    <n v="26550.640206"/>
    <n v="0"/>
  </r>
  <r>
    <x v="4"/>
    <x v="5"/>
    <x v="18"/>
    <x v="0"/>
    <n v="0"/>
    <n v="0"/>
    <n v="0"/>
    <n v="0"/>
    <n v="39094.983335999998"/>
    <n v="0"/>
  </r>
  <r>
    <x v="4"/>
    <x v="5"/>
    <x v="18"/>
    <x v="1"/>
    <n v="0"/>
    <n v="0"/>
    <n v="0"/>
    <n v="0"/>
    <n v="3775.3466309999999"/>
    <n v="0"/>
  </r>
  <r>
    <x v="4"/>
    <x v="5"/>
    <x v="18"/>
    <x v="2"/>
    <n v="500"/>
    <n v="0"/>
    <n v="0"/>
    <n v="0"/>
    <n v="68907.970352999997"/>
    <n v="7.2030000000000002E-3"/>
  </r>
  <r>
    <x v="4"/>
    <x v="5"/>
    <x v="19"/>
    <x v="0"/>
    <n v="0"/>
    <n v="0"/>
    <n v="0"/>
    <n v="0"/>
    <n v="60049.113233999997"/>
    <n v="0"/>
  </r>
  <r>
    <x v="4"/>
    <x v="5"/>
    <x v="19"/>
    <x v="1"/>
    <n v="0"/>
    <n v="0"/>
    <n v="0"/>
    <n v="0"/>
    <n v="6729.441253"/>
    <n v="0"/>
  </r>
  <r>
    <x v="4"/>
    <x v="5"/>
    <x v="19"/>
    <x v="2"/>
    <n v="678.4"/>
    <n v="0"/>
    <n v="0"/>
    <n v="0"/>
    <n v="22564.076727"/>
    <n v="2.9187000000000001E-2"/>
  </r>
  <r>
    <x v="4"/>
    <x v="6"/>
    <x v="25"/>
    <x v="0"/>
    <n v="9105"/>
    <n v="0"/>
    <n v="0"/>
    <n v="0"/>
    <n v="0"/>
    <n v="1"/>
  </r>
  <r>
    <x v="4"/>
    <x v="6"/>
    <x v="25"/>
    <x v="1"/>
    <n v="3"/>
    <n v="0"/>
    <n v="0"/>
    <n v="0"/>
    <n v="0"/>
    <n v="1"/>
  </r>
  <r>
    <x v="4"/>
    <x v="6"/>
    <x v="25"/>
    <x v="2"/>
    <n v="962"/>
    <n v="0"/>
    <n v="0"/>
    <n v="0"/>
    <n v="0"/>
    <n v="1"/>
  </r>
  <r>
    <x v="4"/>
    <x v="6"/>
    <x v="20"/>
    <x v="0"/>
    <n v="0"/>
    <n v="0"/>
    <n v="0"/>
    <n v="0"/>
    <n v="8407.461421"/>
    <n v="0"/>
  </r>
  <r>
    <x v="4"/>
    <x v="6"/>
    <x v="20"/>
    <x v="1"/>
    <n v="0"/>
    <n v="0"/>
    <n v="0"/>
    <n v="0"/>
    <n v="182.78475299999999"/>
    <n v="0"/>
  </r>
  <r>
    <x v="4"/>
    <x v="6"/>
    <x v="20"/>
    <x v="2"/>
    <n v="0"/>
    <n v="0"/>
    <n v="0"/>
    <n v="0"/>
    <n v="2707.1859530000002"/>
    <n v="0"/>
  </r>
  <r>
    <x v="4"/>
    <x v="6"/>
    <x v="21"/>
    <x v="0"/>
    <n v="11546"/>
    <n v="0"/>
    <n v="0"/>
    <n v="0"/>
    <n v="915.16697799999997"/>
    <n v="0.92655799999999999"/>
  </r>
  <r>
    <x v="4"/>
    <x v="6"/>
    <x v="21"/>
    <x v="1"/>
    <n v="119"/>
    <n v="0"/>
    <n v="0"/>
    <n v="0"/>
    <n v="131.09460899999999"/>
    <n v="0.47581899999999999"/>
  </r>
  <r>
    <x v="4"/>
    <x v="6"/>
    <x v="21"/>
    <x v="2"/>
    <n v="481"/>
    <n v="0"/>
    <n v="0"/>
    <n v="0"/>
    <n v="0"/>
    <n v="1"/>
  </r>
  <r>
    <x v="4"/>
    <x v="6"/>
    <x v="22"/>
    <x v="0"/>
    <n v="11933"/>
    <n v="0"/>
    <n v="0"/>
    <n v="0"/>
    <n v="0"/>
    <n v="1"/>
  </r>
  <r>
    <x v="4"/>
    <x v="6"/>
    <x v="22"/>
    <x v="1"/>
    <n v="620"/>
    <n v="0"/>
    <n v="0"/>
    <n v="0"/>
    <n v="0"/>
    <n v="1"/>
  </r>
  <r>
    <x v="4"/>
    <x v="6"/>
    <x v="22"/>
    <x v="2"/>
    <n v="981"/>
    <n v="0"/>
    <n v="0"/>
    <n v="0"/>
    <n v="0"/>
    <n v="1"/>
  </r>
  <r>
    <x v="5"/>
    <x v="0"/>
    <x v="0"/>
    <x v="0"/>
    <n v="6007"/>
    <n v="0"/>
    <n v="0"/>
    <n v="0"/>
    <n v="3299.168471"/>
    <n v="0.64548499999999998"/>
  </r>
  <r>
    <x v="5"/>
    <x v="0"/>
    <x v="0"/>
    <x v="1"/>
    <n v="214077"/>
    <n v="0"/>
    <n v="0"/>
    <n v="0"/>
    <n v="1060.1663430000001"/>
    <n v="0.99507199999999996"/>
  </r>
  <r>
    <x v="5"/>
    <x v="0"/>
    <x v="0"/>
    <x v="2"/>
    <n v="3394"/>
    <n v="0"/>
    <n v="0"/>
    <n v="0"/>
    <n v="814.92722200000003"/>
    <n v="0.80638100000000001"/>
  </r>
  <r>
    <x v="5"/>
    <x v="0"/>
    <x v="1"/>
    <x v="0"/>
    <n v="5408"/>
    <n v="0"/>
    <n v="0"/>
    <n v="0"/>
    <n v="28253.560141000002"/>
    <n v="0.160658"/>
  </r>
  <r>
    <x v="5"/>
    <x v="0"/>
    <x v="1"/>
    <x v="1"/>
    <n v="489649"/>
    <n v="0"/>
    <n v="0"/>
    <n v="0"/>
    <n v="29971.866282999999"/>
    <n v="0.94231900000000002"/>
  </r>
  <r>
    <x v="5"/>
    <x v="0"/>
    <x v="1"/>
    <x v="2"/>
    <n v="2216"/>
    <n v="0"/>
    <n v="0"/>
    <n v="0"/>
    <n v="53527.359358000002"/>
    <n v="3.9752999999999997E-2"/>
  </r>
  <r>
    <x v="5"/>
    <x v="0"/>
    <x v="2"/>
    <x v="0"/>
    <n v="6414"/>
    <n v="0"/>
    <n v="0"/>
    <n v="0"/>
    <n v="33383.700944999997"/>
    <n v="0.161165"/>
  </r>
  <r>
    <x v="5"/>
    <x v="0"/>
    <x v="2"/>
    <x v="1"/>
    <n v="1996940"/>
    <n v="0"/>
    <n v="0"/>
    <n v="0"/>
    <n v="27263.921246999998"/>
    <n v="0.98653100000000005"/>
  </r>
  <r>
    <x v="5"/>
    <x v="0"/>
    <x v="2"/>
    <x v="2"/>
    <n v="171552"/>
    <n v="0"/>
    <n v="0"/>
    <n v="0"/>
    <n v="434.586209"/>
    <n v="0.99747300000000005"/>
  </r>
  <r>
    <x v="5"/>
    <x v="0"/>
    <x v="3"/>
    <x v="0"/>
    <n v="0"/>
    <n v="0"/>
    <n v="0"/>
    <n v="0"/>
    <n v="23304.010423"/>
    <n v="0"/>
  </r>
  <r>
    <x v="5"/>
    <x v="0"/>
    <x v="3"/>
    <x v="1"/>
    <n v="32000"/>
    <n v="0"/>
    <n v="0"/>
    <n v="0"/>
    <n v="16205.540955"/>
    <n v="0.66382399999999997"/>
  </r>
  <r>
    <x v="5"/>
    <x v="0"/>
    <x v="3"/>
    <x v="2"/>
    <n v="234"/>
    <n v="0"/>
    <n v="0"/>
    <n v="0"/>
    <n v="4826.9370520000002"/>
    <n v="4.6235999999999999E-2"/>
  </r>
  <r>
    <x v="5"/>
    <x v="0"/>
    <x v="23"/>
    <x v="0"/>
    <n v="0"/>
    <n v="0"/>
    <n v="0"/>
    <n v="0"/>
    <n v="14741.358861000001"/>
    <n v="0"/>
  </r>
  <r>
    <x v="5"/>
    <x v="0"/>
    <x v="23"/>
    <x v="1"/>
    <n v="167101"/>
    <n v="0"/>
    <n v="0"/>
    <n v="0"/>
    <n v="10316.119262"/>
    <n v="0.94185300000000005"/>
  </r>
  <r>
    <x v="5"/>
    <x v="0"/>
    <x v="23"/>
    <x v="2"/>
    <n v="0"/>
    <n v="0"/>
    <n v="0"/>
    <n v="0"/>
    <n v="3260.5513139999998"/>
    <n v="0"/>
  </r>
  <r>
    <x v="5"/>
    <x v="0"/>
    <x v="4"/>
    <x v="0"/>
    <n v="37674"/>
    <n v="0"/>
    <n v="0"/>
    <n v="0"/>
    <n v="112121.657588"/>
    <n v="0.251502"/>
  </r>
  <r>
    <x v="5"/>
    <x v="0"/>
    <x v="4"/>
    <x v="1"/>
    <n v="1060615"/>
    <n v="0"/>
    <n v="0"/>
    <n v="0"/>
    <n v="768606.42937200004"/>
    <n v="0.57981700000000003"/>
  </r>
  <r>
    <x v="5"/>
    <x v="0"/>
    <x v="4"/>
    <x v="2"/>
    <n v="546"/>
    <n v="0"/>
    <n v="0"/>
    <n v="0"/>
    <n v="16990.611278"/>
    <n v="3.1133999999999998E-2"/>
  </r>
  <r>
    <x v="5"/>
    <x v="1"/>
    <x v="5"/>
    <x v="0"/>
    <n v="63532"/>
    <n v="0"/>
    <n v="0"/>
    <n v="0"/>
    <n v="29418.890418999999"/>
    <n v="0.6835"/>
  </r>
  <r>
    <x v="5"/>
    <x v="1"/>
    <x v="5"/>
    <x v="1"/>
    <n v="0"/>
    <n v="0"/>
    <n v="0"/>
    <n v="0"/>
    <n v="712.910663"/>
    <n v="0"/>
  </r>
  <r>
    <x v="5"/>
    <x v="1"/>
    <x v="5"/>
    <x v="2"/>
    <n v="113422"/>
    <n v="0"/>
    <n v="0"/>
    <n v="0"/>
    <n v="42720.418927999999"/>
    <n v="0.72640000000000005"/>
  </r>
  <r>
    <x v="5"/>
    <x v="1"/>
    <x v="6"/>
    <x v="0"/>
    <n v="16029"/>
    <n v="0"/>
    <n v="0"/>
    <n v="0"/>
    <n v="14438.715131000001"/>
    <n v="0.52609700000000004"/>
  </r>
  <r>
    <x v="5"/>
    <x v="1"/>
    <x v="6"/>
    <x v="1"/>
    <n v="0"/>
    <n v="0"/>
    <n v="0"/>
    <n v="0"/>
    <n v="3478.1705010000001"/>
    <n v="0"/>
  </r>
  <r>
    <x v="5"/>
    <x v="1"/>
    <x v="6"/>
    <x v="2"/>
    <n v="2518"/>
    <n v="0"/>
    <n v="0"/>
    <n v="0"/>
    <n v="42303.240847000001"/>
    <n v="5.6177999999999999E-2"/>
  </r>
  <r>
    <x v="5"/>
    <x v="2"/>
    <x v="7"/>
    <x v="0"/>
    <n v="20451"/>
    <n v="0"/>
    <n v="0"/>
    <n v="0"/>
    <n v="18262.22999"/>
    <n v="0.52826899999999999"/>
  </r>
  <r>
    <x v="5"/>
    <x v="2"/>
    <x v="7"/>
    <x v="1"/>
    <n v="2500"/>
    <n v="0"/>
    <n v="0"/>
    <n v="0"/>
    <n v="4108.7846010000003"/>
    <n v="0.37828400000000001"/>
  </r>
  <r>
    <x v="5"/>
    <x v="2"/>
    <x v="7"/>
    <x v="2"/>
    <n v="6530"/>
    <n v="0"/>
    <n v="0"/>
    <n v="0"/>
    <n v="23062.072920999999"/>
    <n v="0.220667"/>
  </r>
  <r>
    <x v="5"/>
    <x v="2"/>
    <x v="8"/>
    <x v="0"/>
    <n v="712191"/>
    <n v="0"/>
    <n v="0"/>
    <n v="0"/>
    <n v="59356.291068999999"/>
    <n v="0.923068"/>
  </r>
  <r>
    <x v="5"/>
    <x v="2"/>
    <x v="8"/>
    <x v="1"/>
    <n v="55431"/>
    <n v="0"/>
    <n v="0"/>
    <n v="0"/>
    <n v="17594.372651000001"/>
    <n v="0.75906399999999996"/>
  </r>
  <r>
    <x v="5"/>
    <x v="2"/>
    <x v="8"/>
    <x v="2"/>
    <n v="152270.32"/>
    <n v="0"/>
    <n v="0"/>
    <n v="0"/>
    <n v="38739.626492000003"/>
    <n v="0.79718500000000003"/>
  </r>
  <r>
    <x v="5"/>
    <x v="2"/>
    <x v="9"/>
    <x v="0"/>
    <n v="50235"/>
    <n v="0"/>
    <n v="0"/>
    <n v="0"/>
    <n v="0"/>
    <n v="1"/>
  </r>
  <r>
    <x v="5"/>
    <x v="2"/>
    <x v="9"/>
    <x v="1"/>
    <n v="8042"/>
    <n v="0"/>
    <n v="0"/>
    <n v="0"/>
    <n v="0"/>
    <n v="1"/>
  </r>
  <r>
    <x v="5"/>
    <x v="2"/>
    <x v="9"/>
    <x v="2"/>
    <n v="12882"/>
    <n v="0"/>
    <n v="0"/>
    <n v="0"/>
    <n v="0"/>
    <n v="1"/>
  </r>
  <r>
    <x v="5"/>
    <x v="3"/>
    <x v="10"/>
    <x v="0"/>
    <n v="22368"/>
    <n v="0"/>
    <n v="0"/>
    <n v="0"/>
    <n v="259197.53493699999"/>
    <n v="7.9440999999999998E-2"/>
  </r>
  <r>
    <x v="5"/>
    <x v="3"/>
    <x v="10"/>
    <x v="1"/>
    <n v="0"/>
    <n v="0"/>
    <n v="0"/>
    <n v="0"/>
    <n v="3173.3777500000001"/>
    <n v="0"/>
  </r>
  <r>
    <x v="5"/>
    <x v="3"/>
    <x v="10"/>
    <x v="2"/>
    <n v="0"/>
    <n v="0"/>
    <n v="0"/>
    <n v="0"/>
    <n v="700834.09843599994"/>
    <n v="0"/>
  </r>
  <r>
    <x v="5"/>
    <x v="3"/>
    <x v="11"/>
    <x v="0"/>
    <n v="73275"/>
    <n v="0"/>
    <n v="0"/>
    <n v="0"/>
    <n v="65330.787091999999"/>
    <n v="0.52865700000000004"/>
  </r>
  <r>
    <x v="5"/>
    <x v="3"/>
    <x v="11"/>
    <x v="1"/>
    <n v="0"/>
    <n v="0"/>
    <n v="0"/>
    <n v="0"/>
    <n v="22875.385923000002"/>
    <n v="0"/>
  </r>
  <r>
    <x v="5"/>
    <x v="3"/>
    <x v="11"/>
    <x v="2"/>
    <n v="348527"/>
    <n v="0"/>
    <n v="0"/>
    <n v="0"/>
    <n v="111052.120918"/>
    <n v="0.75836099999999995"/>
  </r>
  <r>
    <x v="5"/>
    <x v="3"/>
    <x v="12"/>
    <x v="0"/>
    <n v="11451"/>
    <n v="0"/>
    <n v="0"/>
    <n v="0"/>
    <n v="32249.403421999999"/>
    <n v="0.26203399999999999"/>
  </r>
  <r>
    <x v="5"/>
    <x v="3"/>
    <x v="12"/>
    <x v="1"/>
    <n v="2763"/>
    <n v="0"/>
    <n v="0"/>
    <n v="0"/>
    <n v="555.56300299999998"/>
    <n v="0.83258900000000002"/>
  </r>
  <r>
    <x v="5"/>
    <x v="3"/>
    <x v="12"/>
    <x v="2"/>
    <n v="12879"/>
    <n v="0"/>
    <n v="0"/>
    <n v="0"/>
    <n v="110768.732485"/>
    <n v="0.104158"/>
  </r>
  <r>
    <x v="5"/>
    <x v="3"/>
    <x v="13"/>
    <x v="0"/>
    <n v="46037"/>
    <n v="0"/>
    <n v="0"/>
    <n v="0"/>
    <n v="251932.76528600001"/>
    <n v="0.154502"/>
  </r>
  <r>
    <x v="5"/>
    <x v="3"/>
    <x v="13"/>
    <x v="1"/>
    <n v="44652"/>
    <n v="0"/>
    <n v="0"/>
    <n v="0"/>
    <n v="124751.173245"/>
    <n v="0.26358399999999998"/>
  </r>
  <r>
    <x v="5"/>
    <x v="3"/>
    <x v="13"/>
    <x v="2"/>
    <n v="16269.6"/>
    <n v="0"/>
    <n v="0"/>
    <n v="0"/>
    <n v="30995.112949999999"/>
    <n v="0.34422199999999997"/>
  </r>
  <r>
    <x v="5"/>
    <x v="4"/>
    <x v="14"/>
    <x v="0"/>
    <n v="183892"/>
    <n v="0"/>
    <n v="0"/>
    <n v="0"/>
    <n v="84028.947302999994"/>
    <n v="0.68636600000000003"/>
  </r>
  <r>
    <x v="5"/>
    <x v="4"/>
    <x v="14"/>
    <x v="1"/>
    <n v="0"/>
    <n v="0"/>
    <n v="0"/>
    <n v="0"/>
    <n v="4568.1282350000001"/>
    <n v="0"/>
  </r>
  <r>
    <x v="5"/>
    <x v="4"/>
    <x v="14"/>
    <x v="2"/>
    <n v="27589.919999999998"/>
    <n v="0"/>
    <n v="0"/>
    <n v="0"/>
    <n v="40710.436545999997"/>
    <n v="0.403949"/>
  </r>
  <r>
    <x v="5"/>
    <x v="4"/>
    <x v="24"/>
    <x v="0"/>
    <n v="0"/>
    <n v="0"/>
    <n v="0"/>
    <n v="0"/>
    <n v="30352.915805000001"/>
    <n v="0"/>
  </r>
  <r>
    <x v="5"/>
    <x v="4"/>
    <x v="24"/>
    <x v="1"/>
    <n v="0"/>
    <n v="0"/>
    <n v="0"/>
    <n v="0"/>
    <n v="567.16742899999997"/>
    <n v="0"/>
  </r>
  <r>
    <x v="5"/>
    <x v="4"/>
    <x v="24"/>
    <x v="2"/>
    <n v="0"/>
    <n v="0"/>
    <n v="0"/>
    <n v="0"/>
    <n v="30910.329366999998"/>
    <n v="0"/>
  </r>
  <r>
    <x v="5"/>
    <x v="4"/>
    <x v="15"/>
    <x v="0"/>
    <n v="27000"/>
    <n v="0"/>
    <n v="0"/>
    <n v="0"/>
    <n v="0"/>
    <n v="1"/>
  </r>
  <r>
    <x v="5"/>
    <x v="4"/>
    <x v="15"/>
    <x v="1"/>
    <n v="0"/>
    <n v="0"/>
    <n v="0"/>
    <n v="0"/>
    <n v="0"/>
    <m/>
  </r>
  <r>
    <x v="5"/>
    <x v="4"/>
    <x v="15"/>
    <x v="2"/>
    <n v="0"/>
    <n v="0"/>
    <n v="0"/>
    <n v="0"/>
    <n v="0"/>
    <m/>
  </r>
  <r>
    <x v="5"/>
    <x v="4"/>
    <x v="16"/>
    <x v="0"/>
    <n v="402944"/>
    <n v="0"/>
    <n v="0"/>
    <n v="0"/>
    <n v="90612.962492000006"/>
    <n v="0.81640800000000002"/>
  </r>
  <r>
    <x v="5"/>
    <x v="4"/>
    <x v="16"/>
    <x v="1"/>
    <n v="0"/>
    <n v="0"/>
    <n v="0"/>
    <n v="0"/>
    <n v="1729.988515"/>
    <n v="0"/>
  </r>
  <r>
    <x v="5"/>
    <x v="4"/>
    <x v="16"/>
    <x v="2"/>
    <n v="187015"/>
    <n v="0"/>
    <n v="0"/>
    <n v="0"/>
    <n v="139091.508355"/>
    <n v="0.57347800000000004"/>
  </r>
  <r>
    <x v="5"/>
    <x v="4"/>
    <x v="17"/>
    <x v="0"/>
    <n v="0"/>
    <n v="0"/>
    <n v="0"/>
    <n v="0"/>
    <n v="87118.265046999994"/>
    <n v="0"/>
  </r>
  <r>
    <x v="5"/>
    <x v="4"/>
    <x v="17"/>
    <x v="1"/>
    <n v="0"/>
    <n v="0"/>
    <n v="0"/>
    <n v="0"/>
    <n v="1767.692059"/>
    <n v="0"/>
  </r>
  <r>
    <x v="5"/>
    <x v="4"/>
    <x v="17"/>
    <x v="2"/>
    <n v="8297"/>
    <n v="0"/>
    <n v="0"/>
    <n v="0"/>
    <n v="92854.90612"/>
    <n v="8.2025000000000001E-2"/>
  </r>
  <r>
    <x v="5"/>
    <x v="7"/>
    <x v="26"/>
    <x v="0"/>
    <n v="0"/>
    <n v="0"/>
    <n v="0"/>
    <n v="0"/>
    <n v="57761.994245000002"/>
    <n v="0"/>
  </r>
  <r>
    <x v="5"/>
    <x v="7"/>
    <x v="26"/>
    <x v="1"/>
    <n v="0"/>
    <n v="0"/>
    <n v="0"/>
    <n v="0"/>
    <n v="4623.5258009999998"/>
    <n v="0"/>
  </r>
  <r>
    <x v="5"/>
    <x v="7"/>
    <x v="26"/>
    <x v="2"/>
    <n v="0"/>
    <n v="0"/>
    <n v="0"/>
    <n v="0"/>
    <n v="79126.211607000005"/>
    <n v="0"/>
  </r>
  <r>
    <x v="5"/>
    <x v="7"/>
    <x v="27"/>
    <x v="0"/>
    <n v="0"/>
    <n v="0"/>
    <n v="0"/>
    <n v="0"/>
    <n v="43261.075189000003"/>
    <n v="0"/>
  </r>
  <r>
    <x v="5"/>
    <x v="7"/>
    <x v="27"/>
    <x v="1"/>
    <n v="0"/>
    <n v="0"/>
    <n v="0"/>
    <n v="0"/>
    <n v="3462.8080260000002"/>
    <n v="0"/>
  </r>
  <r>
    <x v="5"/>
    <x v="7"/>
    <x v="27"/>
    <x v="2"/>
    <n v="0"/>
    <n v="0"/>
    <n v="0"/>
    <n v="0"/>
    <n v="37741.421274"/>
    <n v="0"/>
  </r>
  <r>
    <x v="5"/>
    <x v="7"/>
    <x v="28"/>
    <x v="0"/>
    <n v="0"/>
    <n v="0"/>
    <n v="0"/>
    <n v="0"/>
    <n v="32456.438311000002"/>
    <n v="0"/>
  </r>
  <r>
    <x v="5"/>
    <x v="7"/>
    <x v="28"/>
    <x v="1"/>
    <n v="0"/>
    <n v="0"/>
    <n v="0"/>
    <n v="0"/>
    <n v="2479.0853619999998"/>
    <n v="0"/>
  </r>
  <r>
    <x v="5"/>
    <x v="7"/>
    <x v="28"/>
    <x v="2"/>
    <n v="0"/>
    <n v="0"/>
    <n v="0"/>
    <n v="0"/>
    <n v="93313.505627999999"/>
    <n v="0"/>
  </r>
  <r>
    <x v="5"/>
    <x v="7"/>
    <x v="29"/>
    <x v="0"/>
    <n v="0"/>
    <n v="0"/>
    <n v="0"/>
    <n v="0"/>
    <n v="23926.516446000001"/>
    <n v="0"/>
  </r>
  <r>
    <x v="5"/>
    <x v="7"/>
    <x v="29"/>
    <x v="1"/>
    <n v="0"/>
    <n v="0"/>
    <n v="0"/>
    <n v="0"/>
    <n v="1915.1843269999999"/>
    <n v="0"/>
  </r>
  <r>
    <x v="5"/>
    <x v="7"/>
    <x v="29"/>
    <x v="2"/>
    <n v="0"/>
    <n v="0"/>
    <n v="0"/>
    <n v="0"/>
    <n v="52800.452071"/>
    <n v="0"/>
  </r>
  <r>
    <x v="5"/>
    <x v="7"/>
    <x v="30"/>
    <x v="0"/>
    <n v="0"/>
    <n v="0"/>
    <n v="0"/>
    <n v="0"/>
    <n v="46402.940985000001"/>
    <n v="0"/>
  </r>
  <r>
    <x v="5"/>
    <x v="7"/>
    <x v="30"/>
    <x v="1"/>
    <n v="0"/>
    <n v="0"/>
    <n v="0"/>
    <n v="0"/>
    <n v="3714.296879"/>
    <n v="0"/>
  </r>
  <r>
    <x v="5"/>
    <x v="7"/>
    <x v="30"/>
    <x v="2"/>
    <n v="0"/>
    <n v="0"/>
    <n v="0"/>
    <n v="0"/>
    <n v="40482.418349"/>
    <n v="0"/>
  </r>
  <r>
    <x v="5"/>
    <x v="7"/>
    <x v="31"/>
    <x v="0"/>
    <n v="0"/>
    <n v="0"/>
    <n v="0"/>
    <n v="0"/>
    <n v="12084.099215"/>
    <n v="0"/>
  </r>
  <r>
    <x v="5"/>
    <x v="7"/>
    <x v="31"/>
    <x v="1"/>
    <n v="0"/>
    <n v="0"/>
    <n v="0"/>
    <n v="0"/>
    <n v="967.26481200000001"/>
    <n v="0"/>
  </r>
  <r>
    <x v="5"/>
    <x v="7"/>
    <x v="31"/>
    <x v="2"/>
    <n v="0"/>
    <n v="0"/>
    <n v="0"/>
    <n v="0"/>
    <n v="10542.296445"/>
    <n v="0"/>
  </r>
  <r>
    <x v="5"/>
    <x v="7"/>
    <x v="32"/>
    <x v="0"/>
    <n v="0"/>
    <n v="0"/>
    <n v="0"/>
    <n v="0"/>
    <n v="30451.93002"/>
    <n v="0"/>
  </r>
  <r>
    <x v="5"/>
    <x v="7"/>
    <x v="32"/>
    <x v="1"/>
    <n v="0"/>
    <n v="0"/>
    <n v="0"/>
    <n v="0"/>
    <n v="2437.5073259999999"/>
    <n v="0"/>
  </r>
  <r>
    <x v="5"/>
    <x v="7"/>
    <x v="32"/>
    <x v="2"/>
    <n v="0"/>
    <n v="0"/>
    <n v="0"/>
    <n v="0"/>
    <n v="26566.587041999999"/>
    <n v="0"/>
  </r>
  <r>
    <x v="5"/>
    <x v="5"/>
    <x v="18"/>
    <x v="0"/>
    <n v="0"/>
    <n v="0"/>
    <n v="0"/>
    <n v="0"/>
    <n v="40551.871434000001"/>
    <n v="0"/>
  </r>
  <r>
    <x v="5"/>
    <x v="5"/>
    <x v="18"/>
    <x v="1"/>
    <n v="0"/>
    <n v="0"/>
    <n v="0"/>
    <n v="0"/>
    <n v="3916.036231"/>
    <n v="0"/>
  </r>
  <r>
    <x v="5"/>
    <x v="5"/>
    <x v="18"/>
    <x v="2"/>
    <n v="500"/>
    <n v="0"/>
    <n v="0"/>
    <n v="0"/>
    <n v="68949.357833999995"/>
    <n v="7.1989999999999997E-3"/>
  </r>
  <r>
    <x v="5"/>
    <x v="5"/>
    <x v="19"/>
    <x v="0"/>
    <n v="0"/>
    <n v="0"/>
    <n v="0"/>
    <n v="0"/>
    <n v="62286.864242000003"/>
    <n v="0"/>
  </r>
  <r>
    <x v="5"/>
    <x v="5"/>
    <x v="19"/>
    <x v="1"/>
    <n v="0"/>
    <n v="0"/>
    <n v="0"/>
    <n v="0"/>
    <n v="6980.2162129999997"/>
    <n v="0"/>
  </r>
  <r>
    <x v="5"/>
    <x v="5"/>
    <x v="19"/>
    <x v="2"/>
    <n v="678.4"/>
    <n v="0"/>
    <n v="0"/>
    <n v="0"/>
    <n v="22577.629154999999"/>
    <n v="2.9170000000000001E-2"/>
  </r>
  <r>
    <x v="5"/>
    <x v="6"/>
    <x v="25"/>
    <x v="0"/>
    <n v="9338"/>
    <n v="0"/>
    <n v="0"/>
    <n v="0"/>
    <n v="0"/>
    <n v="1"/>
  </r>
  <r>
    <x v="5"/>
    <x v="6"/>
    <x v="25"/>
    <x v="1"/>
    <n v="5"/>
    <n v="0"/>
    <n v="0"/>
    <n v="0"/>
    <n v="0"/>
    <n v="1"/>
  </r>
  <r>
    <x v="5"/>
    <x v="6"/>
    <x v="25"/>
    <x v="2"/>
    <n v="977"/>
    <n v="0"/>
    <n v="0"/>
    <n v="0"/>
    <n v="0"/>
    <n v="1"/>
  </r>
  <r>
    <x v="5"/>
    <x v="6"/>
    <x v="20"/>
    <x v="0"/>
    <n v="0"/>
    <n v="0"/>
    <n v="0"/>
    <n v="0"/>
    <n v="8720.7683840000009"/>
    <n v="0"/>
  </r>
  <r>
    <x v="5"/>
    <x v="6"/>
    <x v="20"/>
    <x v="1"/>
    <n v="0"/>
    <n v="0"/>
    <n v="0"/>
    <n v="0"/>
    <n v="189.59629100000001"/>
    <n v="0"/>
  </r>
  <r>
    <x v="5"/>
    <x v="6"/>
    <x v="20"/>
    <x v="2"/>
    <n v="0"/>
    <n v="0"/>
    <n v="0"/>
    <n v="0"/>
    <n v="2708.8119419999998"/>
    <n v="0"/>
  </r>
  <r>
    <x v="5"/>
    <x v="6"/>
    <x v="21"/>
    <x v="0"/>
    <n v="12698"/>
    <n v="0"/>
    <n v="0"/>
    <n v="0"/>
    <n v="949.27099199999998"/>
    <n v="0.93044199999999999"/>
  </r>
  <r>
    <x v="5"/>
    <x v="6"/>
    <x v="21"/>
    <x v="1"/>
    <n v="135"/>
    <n v="0"/>
    <n v="0"/>
    <n v="0"/>
    <n v="135.979895"/>
    <n v="0.49819099999999999"/>
  </r>
  <r>
    <x v="5"/>
    <x v="6"/>
    <x v="21"/>
    <x v="2"/>
    <n v="663"/>
    <n v="0"/>
    <n v="0"/>
    <n v="0"/>
    <n v="0"/>
    <n v="1"/>
  </r>
  <r>
    <x v="5"/>
    <x v="6"/>
    <x v="22"/>
    <x v="0"/>
    <n v="13166"/>
    <n v="0"/>
    <n v="0"/>
    <n v="0"/>
    <n v="0"/>
    <n v="1"/>
  </r>
  <r>
    <x v="5"/>
    <x v="6"/>
    <x v="22"/>
    <x v="1"/>
    <n v="140"/>
    <n v="0"/>
    <n v="0"/>
    <n v="0"/>
    <n v="0"/>
    <n v="1"/>
  </r>
  <r>
    <x v="5"/>
    <x v="6"/>
    <x v="22"/>
    <x v="2"/>
    <n v="700"/>
    <n v="0"/>
    <n v="0"/>
    <n v="0"/>
    <n v="0"/>
    <n v="1"/>
  </r>
  <r>
    <x v="6"/>
    <x v="0"/>
    <x v="0"/>
    <x v="0"/>
    <n v="4790"/>
    <n v="0"/>
    <n v="0"/>
    <n v="0"/>
    <n v="3032.223528"/>
    <n v="0.61235700000000004"/>
  </r>
  <r>
    <x v="6"/>
    <x v="0"/>
    <x v="0"/>
    <x v="1"/>
    <n v="201431"/>
    <n v="0"/>
    <n v="0"/>
    <n v="0"/>
    <n v="974.38532099999998"/>
    <n v="0.99518499999999999"/>
  </r>
  <r>
    <x v="6"/>
    <x v="0"/>
    <x v="0"/>
    <x v="2"/>
    <n v="22695"/>
    <n v="0"/>
    <n v="0"/>
    <n v="0"/>
    <n v="771.71370400000001"/>
    <n v="0.96711400000000003"/>
  </r>
  <r>
    <x v="6"/>
    <x v="0"/>
    <x v="1"/>
    <x v="0"/>
    <n v="6128"/>
    <n v="0"/>
    <n v="0"/>
    <n v="0"/>
    <n v="25967.485608999999"/>
    <n v="0.19092999999999999"/>
  </r>
  <r>
    <x v="6"/>
    <x v="0"/>
    <x v="1"/>
    <x v="1"/>
    <n v="341469"/>
    <n v="0"/>
    <n v="0"/>
    <n v="0"/>
    <n v="27546.758798999999"/>
    <n v="0.92535000000000001"/>
  </r>
  <r>
    <x v="6"/>
    <x v="0"/>
    <x v="1"/>
    <x v="2"/>
    <n v="2625"/>
    <n v="0"/>
    <n v="0"/>
    <n v="0"/>
    <n v="50688.939643999998"/>
    <n v="4.9236000000000002E-2"/>
  </r>
  <r>
    <x v="6"/>
    <x v="0"/>
    <x v="2"/>
    <x v="0"/>
    <n v="7414"/>
    <n v="0"/>
    <n v="0"/>
    <n v="0"/>
    <n v="30682.532381000001"/>
    <n v="0.19461000000000001"/>
  </r>
  <r>
    <x v="6"/>
    <x v="0"/>
    <x v="2"/>
    <x v="1"/>
    <n v="1798046"/>
    <n v="0"/>
    <n v="0"/>
    <n v="0"/>
    <n v="25057.921165"/>
    <n v="0.98625499999999999"/>
  </r>
  <r>
    <x v="6"/>
    <x v="0"/>
    <x v="2"/>
    <x v="2"/>
    <n v="23413"/>
    <n v="0"/>
    <n v="0"/>
    <n v="0"/>
    <n v="411.54120799999998"/>
    <n v="0.98272599999999999"/>
  </r>
  <r>
    <x v="6"/>
    <x v="0"/>
    <x v="3"/>
    <x v="0"/>
    <n v="0"/>
    <n v="0"/>
    <n v="0"/>
    <n v="0"/>
    <n v="21418.417795000001"/>
    <n v="0"/>
  </r>
  <r>
    <x v="6"/>
    <x v="0"/>
    <x v="3"/>
    <x v="1"/>
    <n v="34000"/>
    <n v="0"/>
    <n v="0"/>
    <n v="0"/>
    <n v="14894.305335999999"/>
    <n v="0.69537700000000002"/>
  </r>
  <r>
    <x v="6"/>
    <x v="0"/>
    <x v="3"/>
    <x v="2"/>
    <n v="58"/>
    <n v="0"/>
    <n v="0"/>
    <n v="0"/>
    <n v="4570.976858"/>
    <n v="1.2529E-2"/>
  </r>
  <r>
    <x v="6"/>
    <x v="0"/>
    <x v="23"/>
    <x v="0"/>
    <n v="0"/>
    <n v="0"/>
    <n v="0"/>
    <n v="0"/>
    <n v="13548.594308"/>
    <n v="0"/>
  </r>
  <r>
    <x v="6"/>
    <x v="0"/>
    <x v="23"/>
    <x v="1"/>
    <n v="243419"/>
    <n v="0"/>
    <n v="0"/>
    <n v="0"/>
    <n v="9481.4132140000002"/>
    <n v="0.96250899999999995"/>
  </r>
  <r>
    <x v="6"/>
    <x v="0"/>
    <x v="23"/>
    <x v="2"/>
    <n v="0"/>
    <n v="0"/>
    <n v="0"/>
    <n v="0"/>
    <n v="3087.6525710000001"/>
    <n v="0"/>
  </r>
  <r>
    <x v="6"/>
    <x v="0"/>
    <x v="4"/>
    <x v="0"/>
    <n v="44041"/>
    <n v="0"/>
    <n v="0"/>
    <n v="0"/>
    <n v="103049.580847"/>
    <n v="0.29941400000000001"/>
  </r>
  <r>
    <x v="6"/>
    <x v="0"/>
    <x v="4"/>
    <x v="1"/>
    <n v="747359"/>
    <n v="0"/>
    <n v="0"/>
    <n v="0"/>
    <n v="706416.33460299997"/>
    <n v="0.51408100000000001"/>
  </r>
  <r>
    <x v="6"/>
    <x v="0"/>
    <x v="4"/>
    <x v="2"/>
    <n v="25121"/>
    <n v="0"/>
    <n v="0"/>
    <n v="0"/>
    <n v="16089.642379000001"/>
    <n v="0.60957499999999998"/>
  </r>
  <r>
    <x v="6"/>
    <x v="1"/>
    <x v="5"/>
    <x v="0"/>
    <n v="42359"/>
    <n v="0"/>
    <n v="0"/>
    <n v="0"/>
    <n v="27038.525756999999"/>
    <n v="0.61038099999999995"/>
  </r>
  <r>
    <x v="6"/>
    <x v="1"/>
    <x v="5"/>
    <x v="1"/>
    <n v="0"/>
    <n v="0"/>
    <n v="0"/>
    <n v="0"/>
    <n v="655.22706900000003"/>
    <n v="0"/>
  </r>
  <r>
    <x v="6"/>
    <x v="1"/>
    <x v="5"/>
    <x v="2"/>
    <n v="136249"/>
    <n v="0"/>
    <n v="0"/>
    <n v="0"/>
    <n v="40455.063776000003"/>
    <n v="0.77105699999999999"/>
  </r>
  <r>
    <x v="6"/>
    <x v="1"/>
    <x v="6"/>
    <x v="0"/>
    <n v="16420"/>
    <n v="0"/>
    <n v="0"/>
    <n v="0"/>
    <n v="13270.438328"/>
    <n v="0.55303899999999995"/>
  </r>
  <r>
    <x v="6"/>
    <x v="1"/>
    <x v="6"/>
    <x v="1"/>
    <n v="0"/>
    <n v="0"/>
    <n v="0"/>
    <n v="0"/>
    <n v="3196.7420029999998"/>
    <n v="0"/>
  </r>
  <r>
    <x v="6"/>
    <x v="1"/>
    <x v="6"/>
    <x v="2"/>
    <n v="0"/>
    <n v="0"/>
    <n v="0"/>
    <n v="0"/>
    <n v="40060.007589000001"/>
    <n v="0"/>
  </r>
  <r>
    <x v="6"/>
    <x v="2"/>
    <x v="7"/>
    <x v="0"/>
    <n v="4898"/>
    <n v="0"/>
    <n v="0"/>
    <n v="0"/>
    <n v="16784.581912000001"/>
    <n v="0.22589500000000001"/>
  </r>
  <r>
    <x v="6"/>
    <x v="2"/>
    <x v="7"/>
    <x v="1"/>
    <n v="0"/>
    <n v="0"/>
    <n v="0"/>
    <n v="0"/>
    <n v="3776.3313549999998"/>
    <n v="0"/>
  </r>
  <r>
    <x v="6"/>
    <x v="2"/>
    <x v="7"/>
    <x v="2"/>
    <n v="0"/>
    <n v="0"/>
    <n v="0"/>
    <n v="0"/>
    <n v="21839.149856"/>
    <n v="0"/>
  </r>
  <r>
    <x v="6"/>
    <x v="2"/>
    <x v="8"/>
    <x v="0"/>
    <n v="686444"/>
    <n v="0"/>
    <n v="0"/>
    <n v="0"/>
    <n v="54553.607634"/>
    <n v="0.92637800000000003"/>
  </r>
  <r>
    <x v="6"/>
    <x v="2"/>
    <x v="8"/>
    <x v="1"/>
    <n v="112735"/>
    <n v="0"/>
    <n v="0"/>
    <n v="0"/>
    <n v="16170.762776"/>
    <n v="0.87455300000000002"/>
  </r>
  <r>
    <x v="6"/>
    <x v="2"/>
    <x v="8"/>
    <x v="2"/>
    <n v="149734.20000000001"/>
    <n v="0"/>
    <n v="0"/>
    <n v="0"/>
    <n v="36685.362638999999"/>
    <n v="0.80320999999999998"/>
  </r>
  <r>
    <x v="6"/>
    <x v="2"/>
    <x v="9"/>
    <x v="0"/>
    <n v="78032"/>
    <n v="0"/>
    <n v="0"/>
    <n v="0"/>
    <n v="0"/>
    <n v="1"/>
  </r>
  <r>
    <x v="6"/>
    <x v="2"/>
    <x v="9"/>
    <x v="1"/>
    <n v="8321"/>
    <n v="0"/>
    <n v="0"/>
    <n v="0"/>
    <n v="0"/>
    <n v="1"/>
  </r>
  <r>
    <x v="6"/>
    <x v="2"/>
    <x v="9"/>
    <x v="2"/>
    <n v="13271"/>
    <n v="0"/>
    <n v="0"/>
    <n v="0"/>
    <n v="0"/>
    <n v="1"/>
  </r>
  <r>
    <x v="6"/>
    <x v="3"/>
    <x v="10"/>
    <x v="0"/>
    <n v="30696"/>
    <n v="0"/>
    <n v="0"/>
    <n v="0"/>
    <n v="238225.13782199999"/>
    <n v="0.114144"/>
  </r>
  <r>
    <x v="6"/>
    <x v="3"/>
    <x v="10"/>
    <x v="1"/>
    <n v="0"/>
    <n v="0"/>
    <n v="0"/>
    <n v="0"/>
    <n v="2916.6108859999999"/>
    <n v="0"/>
  </r>
  <r>
    <x v="6"/>
    <x v="3"/>
    <x v="10"/>
    <x v="2"/>
    <n v="0"/>
    <n v="0"/>
    <n v="0"/>
    <n v="0"/>
    <n v="663670.64884299994"/>
    <n v="0"/>
  </r>
  <r>
    <x v="6"/>
    <x v="3"/>
    <x v="11"/>
    <x v="0"/>
    <n v="39646"/>
    <n v="0"/>
    <n v="0"/>
    <n v="0"/>
    <n v="60044.690481999998"/>
    <n v="0.39768999999999999"/>
  </r>
  <r>
    <x v="6"/>
    <x v="3"/>
    <x v="11"/>
    <x v="1"/>
    <n v="3600"/>
    <n v="0"/>
    <n v="0"/>
    <n v="0"/>
    <n v="21024.474502000001"/>
    <n v="0.14619599999999999"/>
  </r>
  <r>
    <x v="6"/>
    <x v="3"/>
    <x v="11"/>
    <x v="2"/>
    <n v="456732"/>
    <n v="0"/>
    <n v="0"/>
    <n v="0"/>
    <n v="105163.309417"/>
    <n v="0.81284100000000004"/>
  </r>
  <r>
    <x v="6"/>
    <x v="3"/>
    <x v="12"/>
    <x v="0"/>
    <n v="114470"/>
    <n v="0"/>
    <n v="0"/>
    <n v="0"/>
    <n v="29640.014041999999"/>
    <n v="0.794323"/>
  </r>
  <r>
    <x v="6"/>
    <x v="3"/>
    <x v="12"/>
    <x v="1"/>
    <n v="11"/>
    <n v="0"/>
    <n v="0"/>
    <n v="0"/>
    <n v="510.61084699999998"/>
    <n v="2.1087999999999999E-2"/>
  </r>
  <r>
    <x v="6"/>
    <x v="3"/>
    <x v="12"/>
    <x v="2"/>
    <n v="70331"/>
    <n v="0"/>
    <n v="0"/>
    <n v="0"/>
    <n v="104894.94835399999"/>
    <n v="0.40137299999999998"/>
  </r>
  <r>
    <x v="6"/>
    <x v="3"/>
    <x v="13"/>
    <x v="0"/>
    <n v="76350"/>
    <n v="0"/>
    <n v="0"/>
    <n v="0"/>
    <n v="231548.18099200001"/>
    <n v="0.247971"/>
  </r>
  <r>
    <x v="6"/>
    <x v="3"/>
    <x v="13"/>
    <x v="1"/>
    <n v="15795"/>
    <n v="0"/>
    <n v="0"/>
    <n v="0"/>
    <n v="114657.207087"/>
    <n v="0.12107800000000001"/>
  </r>
  <r>
    <x v="6"/>
    <x v="3"/>
    <x v="13"/>
    <x v="2"/>
    <n v="20391"/>
    <n v="0"/>
    <n v="0"/>
    <n v="0"/>
    <n v="29351.520950999999"/>
    <n v="0.40993000000000002"/>
  </r>
  <r>
    <x v="6"/>
    <x v="4"/>
    <x v="14"/>
    <x v="0"/>
    <n v="254891"/>
    <n v="0"/>
    <n v="0"/>
    <n v="0"/>
    <n v="77229.930280999994"/>
    <n v="0.76746400000000004"/>
  </r>
  <r>
    <x v="6"/>
    <x v="4"/>
    <x v="14"/>
    <x v="1"/>
    <n v="0"/>
    <n v="0"/>
    <n v="0"/>
    <n v="0"/>
    <n v="4198.5082089999996"/>
    <n v="0"/>
  </r>
  <r>
    <x v="6"/>
    <x v="4"/>
    <x v="14"/>
    <x v="2"/>
    <n v="22771.200000000001"/>
    <n v="0"/>
    <n v="0"/>
    <n v="0"/>
    <n v="38551.665647000002"/>
    <n v="0.371332"/>
  </r>
  <r>
    <x v="6"/>
    <x v="4"/>
    <x v="24"/>
    <x v="0"/>
    <n v="0"/>
    <n v="0"/>
    <n v="0"/>
    <n v="0"/>
    <n v="27896.976537999999"/>
    <n v="0"/>
  </r>
  <r>
    <x v="6"/>
    <x v="4"/>
    <x v="24"/>
    <x v="1"/>
    <n v="0"/>
    <n v="0"/>
    <n v="0"/>
    <n v="0"/>
    <n v="521.27632700000004"/>
    <n v="0"/>
  </r>
  <r>
    <x v="6"/>
    <x v="4"/>
    <x v="24"/>
    <x v="2"/>
    <n v="0"/>
    <n v="0"/>
    <n v="0"/>
    <n v="0"/>
    <n v="29271.233225"/>
    <n v="0"/>
  </r>
  <r>
    <x v="6"/>
    <x v="4"/>
    <x v="15"/>
    <x v="0"/>
    <n v="0"/>
    <n v="0"/>
    <n v="0"/>
    <n v="0"/>
    <n v="0"/>
    <m/>
  </r>
  <r>
    <x v="6"/>
    <x v="4"/>
    <x v="15"/>
    <x v="1"/>
    <n v="0"/>
    <n v="0"/>
    <n v="0"/>
    <n v="0"/>
    <n v="0"/>
    <m/>
  </r>
  <r>
    <x v="6"/>
    <x v="4"/>
    <x v="15"/>
    <x v="2"/>
    <n v="9381"/>
    <n v="0"/>
    <n v="0"/>
    <n v="0"/>
    <n v="0"/>
    <n v="1"/>
  </r>
  <r>
    <x v="6"/>
    <x v="4"/>
    <x v="16"/>
    <x v="0"/>
    <n v="423298"/>
    <n v="0"/>
    <n v="0"/>
    <n v="0"/>
    <n v="83281.214397000003"/>
    <n v="0.83560000000000001"/>
  </r>
  <r>
    <x v="6"/>
    <x v="4"/>
    <x v="16"/>
    <x v="1"/>
    <n v="0"/>
    <n v="0"/>
    <n v="0"/>
    <n v="0"/>
    <n v="1590.0103079999999"/>
    <n v="0"/>
  </r>
  <r>
    <x v="6"/>
    <x v="4"/>
    <x v="16"/>
    <x v="2"/>
    <n v="259023"/>
    <n v="0"/>
    <n v="0"/>
    <n v="0"/>
    <n v="131715.839461"/>
    <n v="0.66290499999999997"/>
  </r>
  <r>
    <x v="6"/>
    <x v="4"/>
    <x v="17"/>
    <x v="0"/>
    <n v="49936"/>
    <n v="0"/>
    <n v="0"/>
    <n v="0"/>
    <n v="80069.282691"/>
    <n v="0.38410699999999998"/>
  </r>
  <r>
    <x v="6"/>
    <x v="4"/>
    <x v="17"/>
    <x v="1"/>
    <n v="0"/>
    <n v="0"/>
    <n v="0"/>
    <n v="0"/>
    <n v="1624.663153"/>
    <n v="0"/>
  </r>
  <r>
    <x v="6"/>
    <x v="4"/>
    <x v="17"/>
    <x v="2"/>
    <n v="0"/>
    <n v="0"/>
    <n v="0"/>
    <n v="0"/>
    <n v="87931.046635000006"/>
    <n v="0"/>
  </r>
  <r>
    <x v="6"/>
    <x v="7"/>
    <x v="26"/>
    <x v="0"/>
    <n v="9891.6599380890493"/>
    <n v="0"/>
    <n v="117.312672846948"/>
    <n v="0"/>
    <n v="53088.309823000003"/>
    <n v="0.15862699999999999"/>
  </r>
  <r>
    <x v="6"/>
    <x v="7"/>
    <x v="26"/>
    <x v="1"/>
    <n v="1535.9616598489499"/>
    <n v="0"/>
    <n v="18.2161304407038"/>
    <n v="0"/>
    <n v="4249.4234040000001"/>
    <n v="0.26779500000000001"/>
  </r>
  <r>
    <x v="6"/>
    <x v="7"/>
    <x v="26"/>
    <x v="2"/>
    <n v="32418.137287097401"/>
    <n v="0"/>
    <n v="384.47119671234799"/>
    <n v="0"/>
    <n v="74930.349870999999"/>
    <n v="0.30447999999999997"/>
  </r>
  <r>
    <x v="6"/>
    <x v="7"/>
    <x v="27"/>
    <x v="0"/>
    <n v="17572.002700035799"/>
    <n v="0"/>
    <n v="76.046062573678597"/>
    <n v="0"/>
    <n v="39760.700662000003"/>
    <n v="0.30741000000000002"/>
  </r>
  <r>
    <x v="6"/>
    <x v="7"/>
    <x v="27"/>
    <x v="1"/>
    <n v="77.535983468734798"/>
    <n v="0"/>
    <n v="0.33555118054717298"/>
    <n v="0"/>
    <n v="3182.62255"/>
    <n v="2.3883000000000001E-2"/>
  </r>
  <r>
    <x v="6"/>
    <x v="7"/>
    <x v="27"/>
    <x v="2"/>
    <n v="19321.743416495501"/>
    <n v="0"/>
    <n v="83.618386245774204"/>
    <n v="0"/>
    <n v="35740.089702999998"/>
    <n v="0.35189399999999998"/>
  </r>
  <r>
    <x v="6"/>
    <x v="7"/>
    <x v="28"/>
    <x v="0"/>
    <n v="7020.7803523205303"/>
    <n v="0"/>
    <n v="0"/>
    <n v="0"/>
    <n v="29830.297159000002"/>
    <n v="0.19051699999999999"/>
  </r>
  <r>
    <x v="6"/>
    <x v="7"/>
    <x v="28"/>
    <x v="1"/>
    <n v="18.607262562077299"/>
    <n v="0"/>
    <n v="0"/>
    <n v="0"/>
    <n v="2278.4956350000002"/>
    <n v="8.0999999999999996E-3"/>
  </r>
  <r>
    <x v="6"/>
    <x v="7"/>
    <x v="28"/>
    <x v="2"/>
    <n v="2307.6123851174002"/>
    <n v="0"/>
    <n v="0"/>
    <n v="0"/>
    <n v="88365.327778999999"/>
    <n v="2.5448999999999999E-2"/>
  </r>
  <r>
    <x v="6"/>
    <x v="7"/>
    <x v="29"/>
    <x v="0"/>
    <n v="2175.8436405387001"/>
    <n v="0"/>
    <n v="0"/>
    <n v="0"/>
    <n v="21990.555114999999"/>
    <n v="9.0035000000000004E-2"/>
  </r>
  <r>
    <x v="6"/>
    <x v="7"/>
    <x v="29"/>
    <x v="1"/>
    <n v="65.078745632351399"/>
    <n v="0"/>
    <n v="0"/>
    <n v="0"/>
    <n v="1760.2214100000001"/>
    <n v="3.5652999999999997E-2"/>
  </r>
  <r>
    <x v="6"/>
    <x v="7"/>
    <x v="29"/>
    <x v="2"/>
    <n v="25874.604813828901"/>
    <n v="0"/>
    <n v="0"/>
    <n v="0"/>
    <n v="50000.578400999999"/>
    <n v="0.34101500000000001"/>
  </r>
  <r>
    <x v="6"/>
    <x v="7"/>
    <x v="30"/>
    <x v="0"/>
    <n v="9230.5472360648291"/>
    <n v="0"/>
    <n v="82.024961002176894"/>
    <n v="0"/>
    <n v="42648.349313999999"/>
    <n v="0.17922199999999999"/>
  </r>
  <r>
    <x v="6"/>
    <x v="7"/>
    <x v="30"/>
    <x v="1"/>
    <n v="32.278986596432901"/>
    <n v="0"/>
    <n v="0.28683918180033702"/>
    <n v="0"/>
    <n v="3413.7627339999999"/>
    <n v="9.4490000000000008E-3"/>
  </r>
  <r>
    <x v="6"/>
    <x v="7"/>
    <x v="30"/>
    <x v="2"/>
    <n v="10993.184657338699"/>
    <n v="0"/>
    <n v="97.688199816022802"/>
    <n v="0"/>
    <n v="38335.738676000001"/>
    <n v="0.22439000000000001"/>
  </r>
  <r>
    <x v="6"/>
    <x v="7"/>
    <x v="31"/>
    <x v="0"/>
    <n v="2536.0148150168102"/>
    <n v="0"/>
    <n v="392.18605959913498"/>
    <n v="0"/>
    <n v="11106.340967"/>
    <n v="0.20864199999999999"/>
  </r>
  <r>
    <x v="6"/>
    <x v="7"/>
    <x v="31"/>
    <x v="1"/>
    <n v="802.86262221881395"/>
    <n v="0"/>
    <n v="123.053081695366"/>
    <n v="0"/>
    <n v="889.00071100000002"/>
    <n v="0.51016899999999998"/>
  </r>
  <r>
    <x v="6"/>
    <x v="7"/>
    <x v="31"/>
    <x v="2"/>
    <n v="2684.2382827643801"/>
    <n v="0"/>
    <n v="286.760858705499"/>
    <n v="0"/>
    <n v="9983.265281"/>
    <n v="0.22934499999999999"/>
  </r>
  <r>
    <x v="6"/>
    <x v="7"/>
    <x v="32"/>
    <x v="0"/>
    <n v="2874.41017784826"/>
    <n v="0"/>
    <n v="0"/>
    <n v="0"/>
    <n v="27987.979237"/>
    <n v="9.3135999999999997E-2"/>
  </r>
  <r>
    <x v="6"/>
    <x v="7"/>
    <x v="32"/>
    <x v="1"/>
    <n v="318.44582400532897"/>
    <n v="0"/>
    <n v="0"/>
    <n v="0"/>
    <n v="2240.281794"/>
    <n v="0.124454"/>
  </r>
  <r>
    <x v="6"/>
    <x v="7"/>
    <x v="32"/>
    <x v="2"/>
    <n v="1704.0332131110499"/>
    <n v="0"/>
    <n v="0"/>
    <n v="0"/>
    <n v="25157.828506000002"/>
    <n v="6.3436000000000006E-2"/>
  </r>
  <r>
    <x v="6"/>
    <x v="5"/>
    <x v="18"/>
    <x v="0"/>
    <n v="0"/>
    <n v="0"/>
    <n v="0"/>
    <n v="0"/>
    <n v="37270.706157000001"/>
    <n v="0"/>
  </r>
  <r>
    <x v="6"/>
    <x v="5"/>
    <x v="18"/>
    <x v="1"/>
    <n v="0"/>
    <n v="0"/>
    <n v="0"/>
    <n v="0"/>
    <n v="3599.178793"/>
    <n v="0"/>
  </r>
  <r>
    <x v="6"/>
    <x v="5"/>
    <x v="18"/>
    <x v="2"/>
    <n v="0"/>
    <n v="0"/>
    <n v="0"/>
    <n v="0"/>
    <n v="65293.148767999999"/>
    <n v="0"/>
  </r>
  <r>
    <x v="6"/>
    <x v="5"/>
    <x v="19"/>
    <x v="0"/>
    <n v="0"/>
    <n v="0"/>
    <n v="0"/>
    <n v="0"/>
    <n v="57247.059939999999"/>
    <n v="0"/>
  </r>
  <r>
    <x v="6"/>
    <x v="5"/>
    <x v="19"/>
    <x v="1"/>
    <n v="0"/>
    <n v="0"/>
    <n v="0"/>
    <n v="0"/>
    <n v="6415.4274059999998"/>
    <n v="0"/>
  </r>
  <r>
    <x v="6"/>
    <x v="5"/>
    <x v="19"/>
    <x v="2"/>
    <n v="1184"/>
    <n v="0"/>
    <n v="0"/>
    <n v="0"/>
    <n v="21380.394909999999"/>
    <n v="5.2471999999999998E-2"/>
  </r>
  <r>
    <x v="6"/>
    <x v="6"/>
    <x v="20"/>
    <x v="0"/>
    <n v="8783"/>
    <n v="0"/>
    <n v="0"/>
    <n v="0"/>
    <n v="8015.1466360000004"/>
    <n v="0.52285499999999996"/>
  </r>
  <r>
    <x v="6"/>
    <x v="6"/>
    <x v="20"/>
    <x v="1"/>
    <n v="0"/>
    <n v="0"/>
    <n v="0"/>
    <n v="0"/>
    <n v="174.25552500000001"/>
    <n v="0"/>
  </r>
  <r>
    <x v="6"/>
    <x v="6"/>
    <x v="20"/>
    <x v="2"/>
    <n v="0"/>
    <n v="0"/>
    <n v="0"/>
    <n v="0"/>
    <n v="2565.1705350000002"/>
    <n v="0"/>
  </r>
  <r>
    <x v="6"/>
    <x v="6"/>
    <x v="21"/>
    <x v="0"/>
    <n v="25247"/>
    <n v="0"/>
    <n v="0"/>
    <n v="0"/>
    <n v="872.46282299999996"/>
    <n v="0.96659700000000004"/>
  </r>
  <r>
    <x v="6"/>
    <x v="6"/>
    <x v="21"/>
    <x v="1"/>
    <n v="268"/>
    <n v="0"/>
    <n v="0"/>
    <n v="0"/>
    <n v="124.97738200000001"/>
    <n v="0.68197300000000005"/>
  </r>
  <r>
    <x v="6"/>
    <x v="6"/>
    <x v="21"/>
    <x v="2"/>
    <n v="1343"/>
    <n v="0"/>
    <n v="0"/>
    <n v="0"/>
    <n v="0"/>
    <n v="1"/>
  </r>
  <r>
    <x v="7"/>
    <x v="0"/>
    <x v="0"/>
    <x v="0"/>
    <n v="6290"/>
    <n v="0"/>
    <n v="0"/>
    <n v="0"/>
    <n v="2802.4421139999999"/>
    <n v="0.69178300000000004"/>
  </r>
  <r>
    <x v="7"/>
    <x v="0"/>
    <x v="0"/>
    <x v="1"/>
    <n v="249150"/>
    <n v="0"/>
    <n v="0"/>
    <n v="0"/>
    <n v="900.54655700000001"/>
    <n v="0.99639800000000001"/>
  </r>
  <r>
    <x v="7"/>
    <x v="0"/>
    <x v="0"/>
    <x v="2"/>
    <n v="2395"/>
    <n v="0"/>
    <n v="0"/>
    <n v="0"/>
    <n v="724.487619"/>
    <n v="0.76775400000000005"/>
  </r>
  <r>
    <x v="7"/>
    <x v="0"/>
    <x v="1"/>
    <x v="0"/>
    <n v="6208"/>
    <n v="0"/>
    <n v="0"/>
    <n v="0"/>
    <n v="23999.673705000001"/>
    <n v="0.20551"/>
  </r>
  <r>
    <x v="7"/>
    <x v="0"/>
    <x v="1"/>
    <x v="1"/>
    <n v="361430"/>
    <n v="0"/>
    <n v="0"/>
    <n v="0"/>
    <n v="25459.269824999999"/>
    <n v="0.93419399999999997"/>
  </r>
  <r>
    <x v="7"/>
    <x v="0"/>
    <x v="1"/>
    <x v="2"/>
    <n v="2083"/>
    <n v="0"/>
    <n v="0"/>
    <n v="0"/>
    <n v="47586.960068"/>
    <n v="4.1936000000000001E-2"/>
  </r>
  <r>
    <x v="7"/>
    <x v="0"/>
    <x v="2"/>
    <x v="0"/>
    <n v="8436"/>
    <n v="0"/>
    <n v="0"/>
    <n v="0"/>
    <n v="28357.414987"/>
    <n v="0.22928000000000001"/>
  </r>
  <r>
    <x v="7"/>
    <x v="0"/>
    <x v="2"/>
    <x v="1"/>
    <n v="1958709"/>
    <n v="0"/>
    <n v="0"/>
    <n v="0"/>
    <n v="23159.035908999998"/>
    <n v="0.98831400000000003"/>
  </r>
  <r>
    <x v="7"/>
    <x v="0"/>
    <x v="2"/>
    <x v="2"/>
    <n v="17528"/>
    <n v="0"/>
    <n v="0"/>
    <n v="0"/>
    <n v="386.35637600000001"/>
    <n v="0.978433"/>
  </r>
  <r>
    <x v="7"/>
    <x v="0"/>
    <x v="3"/>
    <x v="0"/>
    <n v="0"/>
    <n v="0"/>
    <n v="0"/>
    <n v="0"/>
    <n v="19795.333522000001"/>
    <n v="0"/>
  </r>
  <r>
    <x v="7"/>
    <x v="0"/>
    <x v="3"/>
    <x v="1"/>
    <n v="38838"/>
    <n v="0"/>
    <n v="0"/>
    <n v="0"/>
    <n v="13765.617260999999"/>
    <n v="0.73831400000000003"/>
  </r>
  <r>
    <x v="7"/>
    <x v="0"/>
    <x v="3"/>
    <x v="2"/>
    <n v="0"/>
    <n v="0"/>
    <n v="0"/>
    <n v="0"/>
    <n v="4291.249624"/>
    <n v="0"/>
  </r>
  <r>
    <x v="7"/>
    <x v="0"/>
    <x v="23"/>
    <x v="0"/>
    <n v="0"/>
    <n v="0"/>
    <n v="0"/>
    <n v="0"/>
    <n v="12521.883999"/>
    <n v="0"/>
  </r>
  <r>
    <x v="7"/>
    <x v="0"/>
    <x v="23"/>
    <x v="1"/>
    <n v="494574"/>
    <n v="0"/>
    <n v="0"/>
    <n v="0"/>
    <n v="8762.9132389999995"/>
    <n v="0.98258999999999996"/>
  </r>
  <r>
    <x v="7"/>
    <x v="0"/>
    <x v="23"/>
    <x v="2"/>
    <n v="0"/>
    <n v="0"/>
    <n v="0"/>
    <n v="0"/>
    <n v="2898.6994129999998"/>
    <n v="0"/>
  </r>
  <r>
    <x v="7"/>
    <x v="0"/>
    <x v="4"/>
    <x v="0"/>
    <n v="39027"/>
    <n v="0"/>
    <n v="0"/>
    <n v="0"/>
    <n v="95240.500100999998"/>
    <n v="0.29066599999999998"/>
  </r>
  <r>
    <x v="7"/>
    <x v="0"/>
    <x v="4"/>
    <x v="1"/>
    <n v="800006"/>
    <n v="0"/>
    <n v="0"/>
    <n v="0"/>
    <n v="652884.21781099995"/>
    <n v="0.55062999999999995"/>
  </r>
  <r>
    <x v="7"/>
    <x v="0"/>
    <x v="4"/>
    <x v="2"/>
    <n v="546"/>
    <n v="0"/>
    <n v="0"/>
    <n v="0"/>
    <n v="15105.014520999999"/>
    <n v="3.4884999999999999E-2"/>
  </r>
  <r>
    <x v="7"/>
    <x v="1"/>
    <x v="5"/>
    <x v="0"/>
    <n v="30207"/>
    <n v="0"/>
    <n v="0"/>
    <n v="0"/>
    <n v="24989.550601999999"/>
    <n v="0.54726200000000003"/>
  </r>
  <r>
    <x v="7"/>
    <x v="1"/>
    <x v="5"/>
    <x v="1"/>
    <n v="3195"/>
    <n v="0"/>
    <n v="0"/>
    <n v="0"/>
    <n v="605.57406600000002"/>
    <n v="0.84066200000000002"/>
  </r>
  <r>
    <x v="7"/>
    <x v="1"/>
    <x v="5"/>
    <x v="2"/>
    <n v="110078"/>
    <n v="0"/>
    <n v="0"/>
    <n v="0"/>
    <n v="37979.360349000002"/>
    <n v="0.74348199999999998"/>
  </r>
  <r>
    <x v="7"/>
    <x v="1"/>
    <x v="6"/>
    <x v="0"/>
    <n v="18214"/>
    <n v="0"/>
    <n v="0"/>
    <n v="0"/>
    <n v="12264.806635000001"/>
    <n v="0.59759499999999999"/>
  </r>
  <r>
    <x v="7"/>
    <x v="1"/>
    <x v="6"/>
    <x v="1"/>
    <n v="0"/>
    <n v="0"/>
    <n v="0"/>
    <n v="0"/>
    <n v="2954.4934050000002"/>
    <n v="0"/>
  </r>
  <r>
    <x v="7"/>
    <x v="1"/>
    <x v="6"/>
    <x v="2"/>
    <n v="5300"/>
    <n v="0"/>
    <n v="0"/>
    <n v="0"/>
    <n v="37608.480169000002"/>
    <n v="0.123518"/>
  </r>
  <r>
    <x v="7"/>
    <x v="2"/>
    <x v="7"/>
    <x v="0"/>
    <n v="26300"/>
    <n v="0"/>
    <n v="0"/>
    <n v="0"/>
    <n v="15512.648981"/>
    <n v="0.628996"/>
  </r>
  <r>
    <x v="7"/>
    <x v="2"/>
    <x v="7"/>
    <x v="1"/>
    <n v="0"/>
    <n v="0"/>
    <n v="0"/>
    <n v="0"/>
    <n v="3490.1615689999999"/>
    <n v="0"/>
  </r>
  <r>
    <x v="7"/>
    <x v="2"/>
    <x v="7"/>
    <x v="2"/>
    <n v="2500"/>
    <n v="0"/>
    <n v="0"/>
    <n v="0"/>
    <n v="20502.672957999999"/>
    <n v="0.108683"/>
  </r>
  <r>
    <x v="7"/>
    <x v="2"/>
    <x v="8"/>
    <x v="0"/>
    <n v="605968"/>
    <n v="0"/>
    <n v="0"/>
    <n v="0"/>
    <n v="50419.543978000002"/>
    <n v="0.92318599999999995"/>
  </r>
  <r>
    <x v="7"/>
    <x v="2"/>
    <x v="8"/>
    <x v="1"/>
    <n v="98946"/>
    <n v="0"/>
    <n v="0"/>
    <n v="0"/>
    <n v="14945.344961000001"/>
    <n v="0.86877499999999996"/>
  </r>
  <r>
    <x v="7"/>
    <x v="2"/>
    <x v="8"/>
    <x v="2"/>
    <n v="191190.44"/>
    <n v="0"/>
    <n v="0"/>
    <n v="0"/>
    <n v="34440.351271"/>
    <n v="0.84735899999999997"/>
  </r>
  <r>
    <x v="7"/>
    <x v="2"/>
    <x v="9"/>
    <x v="0"/>
    <n v="42961"/>
    <n v="0"/>
    <n v="0"/>
    <n v="0"/>
    <n v="0"/>
    <n v="1"/>
  </r>
  <r>
    <x v="7"/>
    <x v="2"/>
    <x v="9"/>
    <x v="1"/>
    <n v="4351"/>
    <n v="0"/>
    <n v="0"/>
    <n v="0"/>
    <n v="0"/>
    <n v="1"/>
  </r>
  <r>
    <x v="7"/>
    <x v="2"/>
    <x v="9"/>
    <x v="2"/>
    <n v="7895"/>
    <n v="0"/>
    <n v="0"/>
    <n v="0"/>
    <n v="0"/>
    <n v="1"/>
  </r>
  <r>
    <x v="7"/>
    <x v="3"/>
    <x v="10"/>
    <x v="0"/>
    <n v="42366"/>
    <n v="0"/>
    <n v="0"/>
    <n v="0"/>
    <n v="220172.47500000001"/>
    <n v="0.16137000000000001"/>
  </r>
  <r>
    <x v="7"/>
    <x v="3"/>
    <x v="10"/>
    <x v="1"/>
    <n v="0"/>
    <n v="0"/>
    <n v="0"/>
    <n v="0"/>
    <n v="2695.59058"/>
    <n v="0"/>
  </r>
  <r>
    <x v="7"/>
    <x v="3"/>
    <x v="10"/>
    <x v="2"/>
    <n v="0"/>
    <n v="0"/>
    <n v="0"/>
    <n v="0"/>
    <n v="623056.40809399995"/>
    <n v="0"/>
  </r>
  <r>
    <x v="7"/>
    <x v="3"/>
    <x v="11"/>
    <x v="0"/>
    <n v="19087"/>
    <n v="0"/>
    <n v="0"/>
    <n v="0"/>
    <n v="55494.513445999997"/>
    <n v="0.25592100000000001"/>
  </r>
  <r>
    <x v="7"/>
    <x v="3"/>
    <x v="11"/>
    <x v="1"/>
    <n v="4652"/>
    <n v="0"/>
    <n v="0"/>
    <n v="0"/>
    <n v="19431.243188"/>
    <n v="0.193163"/>
  </r>
  <r>
    <x v="7"/>
    <x v="3"/>
    <x v="11"/>
    <x v="2"/>
    <n v="378574"/>
    <n v="0"/>
    <n v="0"/>
    <n v="0"/>
    <n v="98727.695647"/>
    <n v="0.79315400000000003"/>
  </r>
  <r>
    <x v="7"/>
    <x v="3"/>
    <x v="12"/>
    <x v="0"/>
    <n v="114664"/>
    <n v="0"/>
    <n v="0"/>
    <n v="0"/>
    <n v="27393.898519999999"/>
    <n v="0.80716299999999996"/>
  </r>
  <r>
    <x v="7"/>
    <x v="3"/>
    <x v="12"/>
    <x v="1"/>
    <n v="0"/>
    <n v="0"/>
    <n v="0"/>
    <n v="0"/>
    <n v="471.91683899999998"/>
    <n v="0"/>
  </r>
  <r>
    <x v="7"/>
    <x v="3"/>
    <x v="12"/>
    <x v="2"/>
    <n v="12509"/>
    <n v="0"/>
    <n v="0"/>
    <n v="0"/>
    <n v="98475.757308999993"/>
    <n v="0.112709"/>
  </r>
  <r>
    <x v="7"/>
    <x v="3"/>
    <x v="13"/>
    <x v="0"/>
    <n v="87579"/>
    <n v="0"/>
    <n v="0"/>
    <n v="0"/>
    <n v="214001.49688799999"/>
    <n v="0.29039999999999999"/>
  </r>
  <r>
    <x v="7"/>
    <x v="3"/>
    <x v="13"/>
    <x v="1"/>
    <n v="23247"/>
    <n v="0"/>
    <n v="0"/>
    <n v="0"/>
    <n v="105968.50228"/>
    <n v="0.17990800000000001"/>
  </r>
  <r>
    <x v="7"/>
    <x v="3"/>
    <x v="13"/>
    <x v="2"/>
    <n v="18603.7"/>
    <n v="0"/>
    <n v="0"/>
    <n v="0"/>
    <n v="27555.314141999999"/>
    <n v="0.40303499999999998"/>
  </r>
  <r>
    <x v="7"/>
    <x v="4"/>
    <x v="14"/>
    <x v="0"/>
    <n v="485366"/>
    <n v="0"/>
    <n v="0"/>
    <n v="0"/>
    <n v="71377.458522000001"/>
    <n v="0.87179399999999996"/>
  </r>
  <r>
    <x v="7"/>
    <x v="4"/>
    <x v="14"/>
    <x v="1"/>
    <n v="0"/>
    <n v="0"/>
    <n v="0"/>
    <n v="0"/>
    <n v="3880.3459290000001"/>
    <n v="0"/>
  </r>
  <r>
    <x v="7"/>
    <x v="4"/>
    <x v="14"/>
    <x v="2"/>
    <n v="149927.14000000001"/>
    <n v="0"/>
    <n v="0"/>
    <n v="0"/>
    <n v="36192.443294999997"/>
    <n v="0.80554099999999995"/>
  </r>
  <r>
    <x v="7"/>
    <x v="4"/>
    <x v="24"/>
    <x v="0"/>
    <n v="0"/>
    <n v="0"/>
    <n v="0"/>
    <n v="0"/>
    <n v="25782.948120000001"/>
    <n v="0"/>
  </r>
  <r>
    <x v="7"/>
    <x v="4"/>
    <x v="24"/>
    <x v="1"/>
    <n v="0"/>
    <n v="0"/>
    <n v="0"/>
    <n v="0"/>
    <n v="481.77409"/>
    <n v="0"/>
  </r>
  <r>
    <x v="7"/>
    <x v="4"/>
    <x v="24"/>
    <x v="2"/>
    <n v="0"/>
    <n v="0"/>
    <n v="0"/>
    <n v="0"/>
    <n v="27479.939734"/>
    <n v="0"/>
  </r>
  <r>
    <x v="7"/>
    <x v="4"/>
    <x v="15"/>
    <x v="0"/>
    <n v="0"/>
    <n v="0"/>
    <n v="0"/>
    <n v="0"/>
    <n v="0"/>
    <m/>
  </r>
  <r>
    <x v="7"/>
    <x v="4"/>
    <x v="15"/>
    <x v="1"/>
    <n v="0"/>
    <n v="0"/>
    <n v="0"/>
    <n v="0"/>
    <n v="0"/>
    <m/>
  </r>
  <r>
    <x v="7"/>
    <x v="4"/>
    <x v="15"/>
    <x v="2"/>
    <n v="31040"/>
    <n v="0"/>
    <n v="0"/>
    <n v="0"/>
    <n v="0"/>
    <n v="1"/>
  </r>
  <r>
    <x v="7"/>
    <x v="4"/>
    <x v="16"/>
    <x v="0"/>
    <n v="33641"/>
    <n v="0"/>
    <n v="0"/>
    <n v="0"/>
    <n v="76970.177297000002"/>
    <n v="0.30413699999999999"/>
  </r>
  <r>
    <x v="7"/>
    <x v="4"/>
    <x v="16"/>
    <x v="1"/>
    <n v="0"/>
    <n v="0"/>
    <n v="0"/>
    <n v="0"/>
    <n v="1469.5195819999999"/>
    <n v="0"/>
  </r>
  <r>
    <x v="7"/>
    <x v="4"/>
    <x v="16"/>
    <x v="2"/>
    <n v="51076"/>
    <n v="0"/>
    <n v="0"/>
    <n v="0"/>
    <n v="123655.306991"/>
    <n v="0.29231099999999999"/>
  </r>
  <r>
    <x v="7"/>
    <x v="4"/>
    <x v="17"/>
    <x v="0"/>
    <n v="32415"/>
    <n v="0"/>
    <n v="0"/>
    <n v="0"/>
    <n v="74001.645262000005"/>
    <n v="0.30460399999999999"/>
  </r>
  <r>
    <x v="7"/>
    <x v="4"/>
    <x v="17"/>
    <x v="1"/>
    <n v="0"/>
    <n v="0"/>
    <n v="0"/>
    <n v="0"/>
    <n v="1501.5464400000001"/>
    <n v="0"/>
  </r>
  <r>
    <x v="7"/>
    <x v="4"/>
    <x v="17"/>
    <x v="2"/>
    <n v="178"/>
    <n v="0"/>
    <n v="0"/>
    <n v="0"/>
    <n v="82549.984954"/>
    <n v="2.1510000000000001E-3"/>
  </r>
  <r>
    <x v="7"/>
    <x v="7"/>
    <x v="26"/>
    <x v="0"/>
    <n v="9858.8088938676992"/>
    <n v="0"/>
    <n v="303.88494293238199"/>
    <n v="0"/>
    <n v="49065.286201000003"/>
    <n v="0.17158599999999999"/>
  </r>
  <r>
    <x v="7"/>
    <x v="7"/>
    <x v="26"/>
    <x v="1"/>
    <n v="1530.8606004993701"/>
    <n v="0"/>
    <n v="47.1867840454386"/>
    <n v="0"/>
    <n v="3927.4027780000001"/>
    <n v="0.28663300000000003"/>
  </r>
  <r>
    <x v="7"/>
    <x v="7"/>
    <x v="26"/>
    <x v="2"/>
    <n v="32310.473895082501"/>
    <n v="0"/>
    <n v="995.92827302217904"/>
    <n v="0"/>
    <n v="70344.883761999998"/>
    <n v="0.32133099999999998"/>
  </r>
  <r>
    <x v="7"/>
    <x v="7"/>
    <x v="27"/>
    <x v="0"/>
    <n v="17782.060651207201"/>
    <n v="0"/>
    <n v="221.00886935475299"/>
    <n v="0"/>
    <n v="36747.641128000003"/>
    <n v="0.328818"/>
  </r>
  <r>
    <x v="7"/>
    <x v="7"/>
    <x v="27"/>
    <x v="1"/>
    <n v="78.462858458884298"/>
    <n v="0"/>
    <n v="0.97519561846522096"/>
    <n v="0"/>
    <n v="2941.443921"/>
    <n v="2.6296E-2"/>
  </r>
  <r>
    <x v="7"/>
    <x v="7"/>
    <x v="27"/>
    <x v="2"/>
    <n v="19552.717990333898"/>
    <n v="0"/>
    <n v="243.01593502678099"/>
    <n v="0"/>
    <n v="33552.925618000001"/>
    <n v="0.37106299999999998"/>
  </r>
  <r>
    <x v="7"/>
    <x v="7"/>
    <x v="28"/>
    <x v="0"/>
    <n v="6516.5033426383497"/>
    <n v="0"/>
    <n v="0"/>
    <n v="0"/>
    <n v="27569.762011999999"/>
    <n v="0.19117600000000001"/>
  </r>
  <r>
    <x v="7"/>
    <x v="7"/>
    <x v="28"/>
    <x v="1"/>
    <n v="19.225795714667601"/>
    <n v="0"/>
    <n v="0"/>
    <n v="0"/>
    <n v="2105.8316009999999"/>
    <n v="9.0469999999999995E-3"/>
  </r>
  <r>
    <x v="7"/>
    <x v="7"/>
    <x v="28"/>
    <x v="2"/>
    <n v="2384.3208616469901"/>
    <n v="0"/>
    <n v="0"/>
    <n v="0"/>
    <n v="82957.689664000005"/>
    <n v="2.7938000000000001E-2"/>
  </r>
  <r>
    <x v="7"/>
    <x v="7"/>
    <x v="29"/>
    <x v="0"/>
    <n v="2178.2366444556001"/>
    <n v="0"/>
    <n v="0"/>
    <n v="0"/>
    <n v="20324.114366999998"/>
    <n v="9.6799999999999997E-2"/>
  </r>
  <r>
    <x v="7"/>
    <x v="7"/>
    <x v="29"/>
    <x v="1"/>
    <n v="65.1503195682279"/>
    <n v="0"/>
    <n v="0"/>
    <n v="0"/>
    <n v="1626.8321129999999"/>
    <n v="3.8504999999999998E-2"/>
  </r>
  <r>
    <x v="7"/>
    <x v="7"/>
    <x v="29"/>
    <x v="2"/>
    <n v="25903.061835976201"/>
    <n v="0"/>
    <n v="0"/>
    <n v="0"/>
    <n v="46940.724042000002"/>
    <n v="0.355597"/>
  </r>
  <r>
    <x v="7"/>
    <x v="7"/>
    <x v="30"/>
    <x v="0"/>
    <n v="10843.9707638201"/>
    <n v="0"/>
    <n v="187.290327621637"/>
    <n v="0"/>
    <n v="39416.464226999997"/>
    <n v="0.218667"/>
  </r>
  <r>
    <x v="7"/>
    <x v="7"/>
    <x v="30"/>
    <x v="1"/>
    <n v="37.921087231950999"/>
    <n v="0"/>
    <n v="0.65494946511077001"/>
    <n v="0"/>
    <n v="3155.0683410000001"/>
    <n v="1.2078999999999999E-2"/>
  </r>
  <r>
    <x v="7"/>
    <x v="7"/>
    <x v="30"/>
    <x v="2"/>
    <n v="12914.702668948001"/>
    <n v="0"/>
    <n v="223.05472291325199"/>
    <n v="0"/>
    <n v="35989.730273000001"/>
    <n v="0.26742100000000002"/>
  </r>
  <r>
    <x v="7"/>
    <x v="7"/>
    <x v="31"/>
    <x v="0"/>
    <n v="2382.6041651176802"/>
    <n v="0"/>
    <n v="169.51598160254801"/>
    <n v="0"/>
    <n v="10264.704226"/>
    <n v="0.19912199999999999"/>
  </r>
  <r>
    <x v="7"/>
    <x v="7"/>
    <x v="31"/>
    <x v="1"/>
    <n v="758.43724599781399"/>
    <n v="0"/>
    <n v="53.276158713253601"/>
    <n v="0"/>
    <n v="821.63238100000001"/>
    <n v="0.49696299999999999"/>
  </r>
  <r>
    <x v="7"/>
    <x v="7"/>
    <x v="31"/>
    <x v="2"/>
    <n v="3002.1434688845002"/>
    <n v="0"/>
    <n v="134.20785968419801"/>
    <n v="0"/>
    <n v="9372.3255919999992"/>
    <n v="0.25073400000000001"/>
  </r>
  <r>
    <x v="7"/>
    <x v="7"/>
    <x v="32"/>
    <x v="0"/>
    <n v="2277.8246150873101"/>
    <n v="0"/>
    <n v="0"/>
    <n v="0"/>
    <n v="25867.054649000002"/>
    <n v="8.0932000000000004E-2"/>
  </r>
  <r>
    <x v="7"/>
    <x v="7"/>
    <x v="32"/>
    <x v="1"/>
    <n v="252.352201533775"/>
    <n v="0"/>
    <n v="0"/>
    <n v="0"/>
    <n v="2070.5135989999999"/>
    <n v="0.108638"/>
  </r>
  <r>
    <x v="7"/>
    <x v="7"/>
    <x v="32"/>
    <x v="2"/>
    <n v="1350.3600939293599"/>
    <n v="0"/>
    <n v="0"/>
    <n v="0"/>
    <n v="23618.260491000001"/>
    <n v="5.4081999999999998E-2"/>
  </r>
  <r>
    <x v="7"/>
    <x v="5"/>
    <x v="18"/>
    <x v="0"/>
    <n v="0"/>
    <n v="0"/>
    <n v="0"/>
    <n v="0"/>
    <n v="34446.338008999999"/>
    <n v="0"/>
  </r>
  <r>
    <x v="7"/>
    <x v="5"/>
    <x v="18"/>
    <x v="1"/>
    <n v="0"/>
    <n v="0"/>
    <n v="0"/>
    <n v="0"/>
    <n v="3326.4335999999998"/>
    <n v="0"/>
  </r>
  <r>
    <x v="7"/>
    <x v="5"/>
    <x v="18"/>
    <x v="2"/>
    <n v="0"/>
    <n v="0"/>
    <n v="0"/>
    <n v="0"/>
    <n v="61297.444471000003"/>
    <n v="0"/>
  </r>
  <r>
    <x v="7"/>
    <x v="5"/>
    <x v="19"/>
    <x v="0"/>
    <n v="320"/>
    <n v="0"/>
    <n v="0"/>
    <n v="0"/>
    <n v="52908.886897999997"/>
    <n v="6.0109999999999999E-3"/>
  </r>
  <r>
    <x v="7"/>
    <x v="5"/>
    <x v="19"/>
    <x v="1"/>
    <n v="0"/>
    <n v="0"/>
    <n v="0"/>
    <n v="0"/>
    <n v="5929.2673430000004"/>
    <n v="0"/>
  </r>
  <r>
    <x v="7"/>
    <x v="5"/>
    <x v="19"/>
    <x v="2"/>
    <n v="502.8"/>
    <n v="0"/>
    <n v="0"/>
    <n v="0"/>
    <n v="20071.992152999999"/>
    <n v="2.4437E-2"/>
  </r>
  <r>
    <x v="7"/>
    <x v="6"/>
    <x v="20"/>
    <x v="0"/>
    <n v="8046"/>
    <n v="0"/>
    <n v="0"/>
    <n v="0"/>
    <n v="7407.7601059999997"/>
    <n v="0.52064900000000003"/>
  </r>
  <r>
    <x v="7"/>
    <x v="6"/>
    <x v="20"/>
    <x v="1"/>
    <n v="0"/>
    <n v="0"/>
    <n v="0"/>
    <n v="0"/>
    <n v="161.05046899999999"/>
    <n v="0"/>
  </r>
  <r>
    <x v="7"/>
    <x v="6"/>
    <x v="20"/>
    <x v="2"/>
    <n v="0"/>
    <n v="0"/>
    <n v="0"/>
    <n v="0"/>
    <n v="2408.191386"/>
    <n v="0"/>
  </r>
  <r>
    <x v="7"/>
    <x v="6"/>
    <x v="21"/>
    <x v="0"/>
    <n v="32510"/>
    <n v="0"/>
    <n v="0"/>
    <n v="0"/>
    <n v="806.34772999999996"/>
    <n v="0.97579700000000003"/>
  </r>
  <r>
    <x v="7"/>
    <x v="6"/>
    <x v="21"/>
    <x v="1"/>
    <n v="0"/>
    <n v="0"/>
    <n v="0"/>
    <n v="0"/>
    <n v="115.50661599999999"/>
    <n v="0"/>
  </r>
  <r>
    <x v="7"/>
    <x v="6"/>
    <x v="21"/>
    <x v="2"/>
    <n v="610"/>
    <n v="0"/>
    <n v="0"/>
    <n v="0"/>
    <n v="0"/>
    <n v="1"/>
  </r>
  <r>
    <x v="8"/>
    <x v="0"/>
    <x v="0"/>
    <x v="0"/>
    <n v="5426"/>
    <n v="0"/>
    <n v="0"/>
    <n v="0"/>
    <n v="2744.068757"/>
    <n v="0.66413100000000003"/>
  </r>
  <r>
    <x v="8"/>
    <x v="0"/>
    <x v="0"/>
    <x v="1"/>
    <n v="222884"/>
    <n v="0"/>
    <n v="0"/>
    <n v="0"/>
    <n v="881.78865800000005"/>
    <n v="0.99605900000000003"/>
  </r>
  <r>
    <x v="8"/>
    <x v="0"/>
    <x v="0"/>
    <x v="2"/>
    <n v="4896"/>
    <n v="0"/>
    <n v="0"/>
    <n v="0"/>
    <n v="757.36566400000004"/>
    <n v="0.86603200000000002"/>
  </r>
  <r>
    <x v="8"/>
    <x v="0"/>
    <x v="1"/>
    <x v="0"/>
    <n v="5863"/>
    <n v="0"/>
    <n v="0"/>
    <n v="0"/>
    <n v="23499.773452000001"/>
    <n v="0.19967399999999999"/>
  </r>
  <r>
    <x v="8"/>
    <x v="0"/>
    <x v="1"/>
    <x v="1"/>
    <n v="358949"/>
    <n v="0"/>
    <n v="0"/>
    <n v="0"/>
    <n v="24928.966971999998"/>
    <n v="0.93506"/>
  </r>
  <r>
    <x v="8"/>
    <x v="0"/>
    <x v="1"/>
    <x v="2"/>
    <n v="2161"/>
    <n v="0"/>
    <n v="0"/>
    <n v="0"/>
    <n v="49746.508651999997"/>
    <n v="4.1631000000000001E-2"/>
  </r>
  <r>
    <x v="8"/>
    <x v="0"/>
    <x v="2"/>
    <x v="0"/>
    <n v="9131"/>
    <n v="0"/>
    <n v="0"/>
    <n v="0"/>
    <n v="27766.745332999999"/>
    <n v="0.24746699999999999"/>
  </r>
  <r>
    <x v="8"/>
    <x v="0"/>
    <x v="2"/>
    <x v="1"/>
    <n v="1938259"/>
    <n v="0"/>
    <n v="0"/>
    <n v="0"/>
    <n v="22676.645687"/>
    <n v="0.98843499999999995"/>
  </r>
  <r>
    <x v="8"/>
    <x v="0"/>
    <x v="2"/>
    <x v="2"/>
    <n v="16844"/>
    <n v="0"/>
    <n v="0"/>
    <n v="0"/>
    <n v="403.88965300000001"/>
    <n v="0.97658299999999998"/>
  </r>
  <r>
    <x v="8"/>
    <x v="0"/>
    <x v="3"/>
    <x v="0"/>
    <n v="33144"/>
    <n v="0"/>
    <n v="0"/>
    <n v="0"/>
    <n v="19383.007406000001"/>
    <n v="0.63098900000000002"/>
  </r>
  <r>
    <x v="8"/>
    <x v="0"/>
    <x v="3"/>
    <x v="1"/>
    <n v="64"/>
    <n v="0"/>
    <n v="0"/>
    <n v="0"/>
    <n v="13478.886881"/>
    <n v="4.725E-3"/>
  </r>
  <r>
    <x v="8"/>
    <x v="0"/>
    <x v="3"/>
    <x v="2"/>
    <n v="0"/>
    <n v="0"/>
    <n v="0"/>
    <n v="0"/>
    <n v="4485.9912519999998"/>
    <n v="0"/>
  </r>
  <r>
    <x v="8"/>
    <x v="0"/>
    <x v="23"/>
    <x v="0"/>
    <n v="2649"/>
    <n v="0"/>
    <n v="0"/>
    <n v="0"/>
    <n v="12261.059912000001"/>
    <n v="0.17766499999999999"/>
  </r>
  <r>
    <x v="8"/>
    <x v="0"/>
    <x v="23"/>
    <x v="1"/>
    <n v="261802"/>
    <n v="0"/>
    <n v="0"/>
    <n v="0"/>
    <n v="8580.3864840000006"/>
    <n v="0.96826500000000004"/>
  </r>
  <r>
    <x v="8"/>
    <x v="0"/>
    <x v="23"/>
    <x v="2"/>
    <n v="475"/>
    <n v="0"/>
    <n v="0"/>
    <n v="0"/>
    <n v="3030.2455799999998"/>
    <n v="0.13551099999999999"/>
  </r>
  <r>
    <x v="8"/>
    <x v="0"/>
    <x v="4"/>
    <x v="0"/>
    <n v="50230"/>
    <n v="0"/>
    <n v="0"/>
    <n v="0"/>
    <n v="93256.691871999996"/>
    <n v="0.35006700000000002"/>
  </r>
  <r>
    <x v="8"/>
    <x v="0"/>
    <x v="4"/>
    <x v="1"/>
    <n v="660312"/>
    <n v="0"/>
    <n v="0"/>
    <n v="0"/>
    <n v="639284.99182800006"/>
    <n v="0.50808900000000001"/>
  </r>
  <r>
    <x v="8"/>
    <x v="0"/>
    <x v="4"/>
    <x v="2"/>
    <n v="546"/>
    <n v="0"/>
    <n v="0"/>
    <n v="0"/>
    <n v="15790.496692999999"/>
    <n v="3.3422E-2"/>
  </r>
  <r>
    <x v="8"/>
    <x v="1"/>
    <x v="5"/>
    <x v="0"/>
    <n v="37815"/>
    <n v="0"/>
    <n v="0"/>
    <n v="21.492090999999999"/>
    <n v="24469.031746000001"/>
    <n v="0.60727299999999995"/>
  </r>
  <r>
    <x v="8"/>
    <x v="1"/>
    <x v="5"/>
    <x v="1"/>
    <n v="2611"/>
    <n v="0"/>
    <n v="0"/>
    <n v="0.81521200000000005"/>
    <n v="592.960285"/>
    <n v="0.81497600000000003"/>
  </r>
  <r>
    <x v="8"/>
    <x v="1"/>
    <x v="5"/>
    <x v="2"/>
    <n v="108743"/>
    <n v="0"/>
    <n v="0"/>
    <n v="574.315697"/>
    <n v="39702.905490999998"/>
    <n v="0.73357300000000003"/>
  </r>
  <r>
    <x v="8"/>
    <x v="1"/>
    <x v="6"/>
    <x v="0"/>
    <n v="0"/>
    <n v="0"/>
    <n v="0"/>
    <n v="0"/>
    <n v="12009.33733"/>
    <n v="0"/>
  </r>
  <r>
    <x v="8"/>
    <x v="1"/>
    <x v="6"/>
    <x v="1"/>
    <n v="14588"/>
    <n v="0"/>
    <n v="0"/>
    <n v="0"/>
    <n v="2892.952902"/>
    <n v="0.83450800000000003"/>
  </r>
  <r>
    <x v="8"/>
    <x v="1"/>
    <x v="6"/>
    <x v="2"/>
    <n v="0"/>
    <n v="0"/>
    <n v="0"/>
    <n v="0"/>
    <n v="39315.194361000002"/>
    <n v="0"/>
  </r>
  <r>
    <x v="8"/>
    <x v="2"/>
    <x v="7"/>
    <x v="0"/>
    <n v="28735"/>
    <n v="0"/>
    <n v="0"/>
    <n v="47.119902000000003"/>
    <n v="15189.528872999999"/>
    <n v="0.65456000000000003"/>
  </r>
  <r>
    <x v="8"/>
    <x v="2"/>
    <x v="7"/>
    <x v="1"/>
    <n v="0"/>
    <n v="0"/>
    <n v="0"/>
    <n v="5.8698790000000001"/>
    <n v="3417.4633869999998"/>
    <n v="1.714E-3"/>
  </r>
  <r>
    <x v="8"/>
    <x v="2"/>
    <x v="7"/>
    <x v="2"/>
    <n v="0"/>
    <n v="0"/>
    <n v="0"/>
    <n v="19.677219000000001"/>
    <n v="21433.106804999999"/>
    <n v="9.1699999999999995E-4"/>
  </r>
  <r>
    <x v="8"/>
    <x v="2"/>
    <x v="8"/>
    <x v="0"/>
    <n v="637891"/>
    <n v="0"/>
    <n v="0"/>
    <n v="234233.795446"/>
    <n v="49369.332081"/>
    <n v="0.94642400000000004"/>
  </r>
  <r>
    <x v="8"/>
    <x v="2"/>
    <x v="8"/>
    <x v="1"/>
    <n v="56362"/>
    <n v="0"/>
    <n v="0"/>
    <n v="48408.596430999998"/>
    <n v="14634.041488000001"/>
    <n v="0.87744100000000003"/>
  </r>
  <r>
    <x v="8"/>
    <x v="2"/>
    <x v="8"/>
    <x v="2"/>
    <n v="224738.44"/>
    <n v="0"/>
    <n v="0"/>
    <n v="150154.87412399999"/>
    <n v="36003.292289999998"/>
    <n v="0.91237800000000002"/>
  </r>
  <r>
    <x v="8"/>
    <x v="2"/>
    <x v="9"/>
    <x v="0"/>
    <n v="48393"/>
    <n v="0"/>
    <n v="0"/>
    <n v="8408.9146679999994"/>
    <n v="0"/>
    <n v="1"/>
  </r>
  <r>
    <x v="8"/>
    <x v="2"/>
    <x v="9"/>
    <x v="1"/>
    <n v="5344"/>
    <n v="0"/>
    <n v="0"/>
    <n v="629.68721700000003"/>
    <n v="0"/>
    <n v="1"/>
  </r>
  <r>
    <x v="8"/>
    <x v="2"/>
    <x v="9"/>
    <x v="2"/>
    <n v="12580"/>
    <n v="0"/>
    <n v="0"/>
    <n v="1298.4981150000001"/>
    <n v="0"/>
    <n v="1"/>
  </r>
  <r>
    <x v="8"/>
    <x v="3"/>
    <x v="10"/>
    <x v="0"/>
    <n v="66890"/>
    <n v="0"/>
    <n v="0"/>
    <n v="5739.663219"/>
    <n v="215586.401143"/>
    <n v="0.25199700000000003"/>
  </r>
  <r>
    <x v="8"/>
    <x v="3"/>
    <x v="10"/>
    <x v="1"/>
    <n v="0"/>
    <n v="0"/>
    <n v="0"/>
    <n v="89.589419000000007"/>
    <n v="2639.4428819999998"/>
    <n v="3.2828000000000003E-2"/>
  </r>
  <r>
    <x v="8"/>
    <x v="3"/>
    <x v="10"/>
    <x v="2"/>
    <n v="0"/>
    <n v="0"/>
    <n v="0"/>
    <n v="5640.1003620000001"/>
    <n v="651331.393132"/>
    <n v="8.5850000000000006E-3"/>
  </r>
  <r>
    <x v="8"/>
    <x v="3"/>
    <x v="11"/>
    <x v="0"/>
    <n v="21949"/>
    <n v="0"/>
    <n v="0"/>
    <n v="0"/>
    <n v="54338.592674"/>
    <n v="0.287713"/>
  </r>
  <r>
    <x v="8"/>
    <x v="3"/>
    <x v="11"/>
    <x v="1"/>
    <n v="7253"/>
    <n v="0"/>
    <n v="0"/>
    <n v="0"/>
    <n v="19026.500877999999"/>
    <n v="0.27599400000000002"/>
  </r>
  <r>
    <x v="8"/>
    <x v="3"/>
    <x v="11"/>
    <x v="2"/>
    <n v="329680"/>
    <n v="0"/>
    <n v="0"/>
    <n v="0"/>
    <n v="103208.06705699999"/>
    <n v="0.76158199999999998"/>
  </r>
  <r>
    <x v="8"/>
    <x v="3"/>
    <x v="12"/>
    <x v="0"/>
    <n v="99407"/>
    <n v="0"/>
    <n v="0"/>
    <n v="47.068905000000001"/>
    <n v="26823.298395000002"/>
    <n v="0.78758399999999995"/>
  </r>
  <r>
    <x v="8"/>
    <x v="3"/>
    <x v="12"/>
    <x v="1"/>
    <n v="238"/>
    <n v="0"/>
    <n v="0"/>
    <n v="0"/>
    <n v="462.08706599999999"/>
    <n v="0.33995700000000001"/>
  </r>
  <r>
    <x v="8"/>
    <x v="3"/>
    <x v="12"/>
    <x v="2"/>
    <n v="41114"/>
    <n v="0"/>
    <n v="0"/>
    <n v="26.106095"/>
    <n v="102944.695479"/>
    <n v="0.28552699999999998"/>
  </r>
  <r>
    <x v="8"/>
    <x v="3"/>
    <x v="13"/>
    <x v="0"/>
    <n v="80529"/>
    <n v="0"/>
    <n v="0"/>
    <n v="4.4828409999999996"/>
    <n v="209543.961178"/>
    <n v="0.27762700000000001"/>
  </r>
  <r>
    <x v="8"/>
    <x v="3"/>
    <x v="13"/>
    <x v="1"/>
    <n v="19696"/>
    <n v="0"/>
    <n v="0"/>
    <n v="6.5186279999999996"/>
    <n v="103761.235556"/>
    <n v="0.159581"/>
  </r>
  <r>
    <x v="8"/>
    <x v="3"/>
    <x v="13"/>
    <x v="2"/>
    <n v="17728.7"/>
    <n v="0"/>
    <n v="0"/>
    <n v="0.99853099999999995"/>
    <n v="28805.804602"/>
    <n v="0.380992"/>
  </r>
  <r>
    <x v="8"/>
    <x v="4"/>
    <x v="14"/>
    <x v="0"/>
    <n v="551833"/>
    <n v="0"/>
    <n v="0"/>
    <n v="197037.2421"/>
    <n v="69890.704574000003"/>
    <n v="0.91463799999999995"/>
  </r>
  <r>
    <x v="8"/>
    <x v="4"/>
    <x v="14"/>
    <x v="1"/>
    <n v="0"/>
    <n v="0"/>
    <n v="0"/>
    <n v="10946.51345"/>
    <n v="3799.5204170000002"/>
    <n v="0.742336"/>
  </r>
  <r>
    <x v="8"/>
    <x v="4"/>
    <x v="14"/>
    <x v="2"/>
    <n v="69218.14"/>
    <n v="0"/>
    <n v="0"/>
    <n v="10946.51345"/>
    <n v="37834.896175000002"/>
    <n v="0.67936399999999997"/>
  </r>
  <r>
    <x v="8"/>
    <x v="4"/>
    <x v="24"/>
    <x v="0"/>
    <n v="0"/>
    <n v="0"/>
    <n v="0"/>
    <n v="0"/>
    <n v="25245.903222000001"/>
    <n v="0"/>
  </r>
  <r>
    <x v="8"/>
    <x v="4"/>
    <x v="24"/>
    <x v="1"/>
    <n v="0"/>
    <n v="0"/>
    <n v="0"/>
    <n v="0"/>
    <n v="471.73899599999999"/>
    <n v="0"/>
  </r>
  <r>
    <x v="8"/>
    <x v="4"/>
    <x v="24"/>
    <x v="2"/>
    <n v="0"/>
    <n v="0"/>
    <n v="0"/>
    <n v="0"/>
    <n v="28727.009622000001"/>
    <n v="0"/>
  </r>
  <r>
    <x v="8"/>
    <x v="4"/>
    <x v="15"/>
    <x v="0"/>
    <n v="8990"/>
    <n v="0"/>
    <n v="0"/>
    <n v="103377.0451"/>
    <n v="0"/>
    <n v="1"/>
  </r>
  <r>
    <x v="8"/>
    <x v="4"/>
    <x v="15"/>
    <x v="1"/>
    <n v="0"/>
    <n v="0"/>
    <n v="0"/>
    <n v="7384.0746499999996"/>
    <n v="0"/>
    <n v="1"/>
  </r>
  <r>
    <x v="8"/>
    <x v="4"/>
    <x v="15"/>
    <x v="2"/>
    <n v="14753"/>
    <n v="0"/>
    <n v="0"/>
    <n v="36920.373249999997"/>
    <n v="0"/>
    <n v="1"/>
  </r>
  <r>
    <x v="8"/>
    <x v="4"/>
    <x v="16"/>
    <x v="0"/>
    <n v="120600"/>
    <n v="0"/>
    <n v="0"/>
    <n v="141817.43445599999"/>
    <n v="75366.930034000005"/>
    <n v="0.77687799999999996"/>
  </r>
  <r>
    <x v="8"/>
    <x v="4"/>
    <x v="16"/>
    <x v="1"/>
    <n v="0"/>
    <n v="0"/>
    <n v="0"/>
    <n v="27.987279000000001"/>
    <n v="1438.9102820000001"/>
    <n v="1.9078999999999999E-2"/>
  </r>
  <r>
    <x v="8"/>
    <x v="4"/>
    <x v="16"/>
    <x v="2"/>
    <n v="2526"/>
    <n v="0"/>
    <n v="0"/>
    <n v="74198.327265"/>
    <n v="129266.92081900001"/>
    <n v="0.37246400000000002"/>
  </r>
  <r>
    <x v="8"/>
    <x v="4"/>
    <x v="17"/>
    <x v="0"/>
    <n v="0"/>
    <n v="0"/>
    <n v="0"/>
    <n v="0"/>
    <n v="72460.230920000002"/>
    <n v="0"/>
  </r>
  <r>
    <x v="8"/>
    <x v="4"/>
    <x v="17"/>
    <x v="1"/>
    <n v="0"/>
    <n v="0"/>
    <n v="0"/>
    <n v="0"/>
    <n v="1470.270037"/>
    <n v="0"/>
  </r>
  <r>
    <x v="8"/>
    <x v="4"/>
    <x v="17"/>
    <x v="2"/>
    <n v="0"/>
    <n v="0"/>
    <n v="0"/>
    <n v="0"/>
    <n v="86296.194059999994"/>
    <n v="0"/>
  </r>
  <r>
    <x v="8"/>
    <x v="7"/>
    <x v="26"/>
    <x v="0"/>
    <n v="4359.877606"/>
    <n v="0"/>
    <n v="275.51401248206997"/>
    <n v="5876.4598040000001"/>
    <n v="48043.282763000003"/>
    <n v="0.17952000000000001"/>
  </r>
  <r>
    <x v="8"/>
    <x v="7"/>
    <x v="26"/>
    <x v="1"/>
    <n v="615.48378200000002"/>
    <n v="0"/>
    <n v="42.781389834693002"/>
    <n v="973.99886300000003"/>
    <n v="3845.5970969999998"/>
    <n v="0.29797400000000002"/>
  </r>
  <r>
    <x v="8"/>
    <x v="7"/>
    <x v="26"/>
    <x v="2"/>
    <n v="7931.585658"/>
    <n v="0"/>
    <n v="902.94764853069501"/>
    <n v="25616.170084000001"/>
    <n v="73537.211951999998"/>
    <n v="0.319023"/>
  </r>
  <r>
    <x v="8"/>
    <x v="7"/>
    <x v="27"/>
    <x v="0"/>
    <n v="8164.0268880000003"/>
    <n v="0"/>
    <n v="194.961336663163"/>
    <n v="6691.0759500000004"/>
    <n v="35982.207590999999"/>
    <n v="0.29491200000000001"/>
  </r>
  <r>
    <x v="8"/>
    <x v="7"/>
    <x v="27"/>
    <x v="1"/>
    <n v="65.547736999999998"/>
    <n v="0"/>
    <n v="0.86026158967791799"/>
    <n v="0"/>
    <n v="2880.1752320000001"/>
    <n v="2.2537000000000001E-2"/>
  </r>
  <r>
    <x v="8"/>
    <x v="7"/>
    <x v="27"/>
    <x v="2"/>
    <n v="14103.948280000001"/>
    <n v="0"/>
    <n v="214.374706597044"/>
    <n v="2230.3586500000001"/>
    <n v="35075.594283999999"/>
    <n v="0.32056000000000001"/>
  </r>
  <r>
    <x v="8"/>
    <x v="7"/>
    <x v="28"/>
    <x v="0"/>
    <n v="4787.701196"/>
    <n v="0"/>
    <n v="0"/>
    <n v="1988.17985"/>
    <n v="26995.498746000001"/>
    <n v="0.20063900000000001"/>
  </r>
  <r>
    <x v="8"/>
    <x v="7"/>
    <x v="28"/>
    <x v="1"/>
    <n v="17.640771000000001"/>
    <n v="0"/>
    <n v="0"/>
    <n v="0"/>
    <n v="2061.968265"/>
    <n v="8.482E-3"/>
  </r>
  <r>
    <x v="8"/>
    <x v="7"/>
    <x v="28"/>
    <x v="2"/>
    <n v="2143.3225830000001"/>
    <n v="0"/>
    <n v="0"/>
    <n v="44.428600000000003"/>
    <n v="86722.400859999994"/>
    <n v="2.4605999999999999E-2"/>
  </r>
  <r>
    <x v="8"/>
    <x v="7"/>
    <x v="29"/>
    <x v="0"/>
    <n v="414.295661"/>
    <n v="0"/>
    <n v="2.2528184057362899"/>
    <n v="1844.9991950000001"/>
    <n v="19900.774031000001"/>
    <n v="0.102044"/>
  </r>
  <r>
    <x v="8"/>
    <x v="7"/>
    <x v="29"/>
    <x v="1"/>
    <n v="67.574742999999998"/>
    <n v="0"/>
    <n v="6.7381034763368E-2"/>
    <n v="0"/>
    <n v="1592.9460779999999"/>
    <n v="4.0732999999999998E-2"/>
  </r>
  <r>
    <x v="8"/>
    <x v="7"/>
    <x v="29"/>
    <x v="2"/>
    <n v="0"/>
    <n v="0"/>
    <n v="26.789970051025801"/>
    <n v="29888.986955"/>
    <n v="46048.945198000001"/>
    <n v="0.39381100000000002"/>
  </r>
  <r>
    <x v="8"/>
    <x v="7"/>
    <x v="30"/>
    <x v="0"/>
    <n v="6020.8830470000003"/>
    <n v="0"/>
    <n v="201.794858783075"/>
    <n v="6711.9732720000002"/>
    <n v="38595.440544999998"/>
    <n v="0.25101099999999998"/>
  </r>
  <r>
    <x v="8"/>
    <x v="7"/>
    <x v="30"/>
    <x v="1"/>
    <n v="44.526471999999998"/>
    <n v="0"/>
    <n v="0.70567143803110799"/>
    <n v="0"/>
    <n v="3089.3499689999999"/>
    <n v="1.443E-2"/>
  </r>
  <r>
    <x v="8"/>
    <x v="7"/>
    <x v="30"/>
    <x v="2"/>
    <n v="11881.786227000001"/>
    <n v="0"/>
    <n v="240.32899553739401"/>
    <n v="3282.4978780000001"/>
    <n v="37622.983813999999"/>
    <n v="0.29050100000000001"/>
  </r>
  <r>
    <x v="8"/>
    <x v="7"/>
    <x v="31"/>
    <x v="0"/>
    <n v="641.54224999999997"/>
    <n v="0"/>
    <n v="187.12034338006501"/>
    <n v="733.76147600000002"/>
    <n v="10050.895974999999"/>
    <n v="0.13453699999999999"/>
  </r>
  <r>
    <x v="8"/>
    <x v="7"/>
    <x v="31"/>
    <x v="1"/>
    <n v="164.39118999999999"/>
    <n v="0"/>
    <n v="58.7997384402276"/>
    <n v="279.52818100000002"/>
    <n v="804.51822100000004"/>
    <n v="0.38456600000000002"/>
  </r>
  <r>
    <x v="8"/>
    <x v="7"/>
    <x v="31"/>
    <x v="2"/>
    <n v="1220.6400799999999"/>
    <n v="0"/>
    <n v="147.07991817970699"/>
    <n v="1222.9357930000001"/>
    <n v="9797.6520349999992"/>
    <n v="0.209121"/>
  </r>
  <r>
    <x v="8"/>
    <x v="7"/>
    <x v="32"/>
    <x v="0"/>
    <n v="785.76704500000005"/>
    <n v="0"/>
    <n v="0"/>
    <n v="1294.9748999999999"/>
    <n v="25328.257859000001"/>
    <n v="7.5913999999999995E-2"/>
  </r>
  <r>
    <x v="8"/>
    <x v="7"/>
    <x v="32"/>
    <x v="1"/>
    <n v="86.632003999999995"/>
    <n v="0"/>
    <n v="0"/>
    <n v="143.8861"/>
    <n v="2027.3859179999999"/>
    <n v="0.102093"/>
  </r>
  <r>
    <x v="8"/>
    <x v="7"/>
    <x v="32"/>
    <x v="2"/>
    <n v="586.03635599999996"/>
    <n v="0"/>
    <n v="0"/>
    <n v="647.48744999999997"/>
    <n v="24690.083127999998"/>
    <n v="4.7583E-2"/>
  </r>
  <r>
    <x v="8"/>
    <x v="5"/>
    <x v="18"/>
    <x v="0"/>
    <n v="0"/>
    <n v="0"/>
    <n v="0"/>
    <n v="0"/>
    <n v="33728.839374000003"/>
    <n v="0"/>
  </r>
  <r>
    <x v="8"/>
    <x v="5"/>
    <x v="18"/>
    <x v="1"/>
    <n v="0"/>
    <n v="0"/>
    <n v="0"/>
    <n v="0"/>
    <n v="3257.1457829999999"/>
    <n v="0"/>
  </r>
  <r>
    <x v="8"/>
    <x v="5"/>
    <x v="18"/>
    <x v="2"/>
    <n v="0"/>
    <n v="0"/>
    <n v="0"/>
    <n v="0"/>
    <n v="64079.189916000003"/>
    <n v="0"/>
  </r>
  <r>
    <x v="8"/>
    <x v="5"/>
    <x v="19"/>
    <x v="0"/>
    <n v="0"/>
    <n v="0"/>
    <n v="0"/>
    <n v="791.042011"/>
    <n v="51806.823332"/>
    <n v="1.5039E-2"/>
  </r>
  <r>
    <x v="8"/>
    <x v="5"/>
    <x v="19"/>
    <x v="1"/>
    <n v="0"/>
    <n v="0"/>
    <n v="0"/>
    <n v="0"/>
    <n v="5805.7639040000004"/>
    <n v="0"/>
  </r>
  <r>
    <x v="8"/>
    <x v="5"/>
    <x v="19"/>
    <x v="2"/>
    <n v="1742.8"/>
    <n v="0"/>
    <n v="0"/>
    <n v="11.568989"/>
    <n v="20982.881233"/>
    <n v="7.7158000000000004E-2"/>
  </r>
  <r>
    <x v="8"/>
    <x v="6"/>
    <x v="25"/>
    <x v="0"/>
    <n v="0"/>
    <n v="0"/>
    <n v="0"/>
    <n v="4545.8549999999996"/>
    <n v="0"/>
    <n v="1"/>
  </r>
  <r>
    <x v="8"/>
    <x v="6"/>
    <x v="25"/>
    <x v="1"/>
    <n v="0"/>
    <n v="0"/>
    <n v="0"/>
    <n v="0"/>
    <n v="0"/>
    <m/>
  </r>
  <r>
    <x v="8"/>
    <x v="6"/>
    <x v="25"/>
    <x v="2"/>
    <n v="0"/>
    <n v="0"/>
    <n v="0"/>
    <n v="0"/>
    <n v="0"/>
    <m/>
  </r>
  <r>
    <x v="8"/>
    <x v="6"/>
    <x v="20"/>
    <x v="0"/>
    <n v="7718"/>
    <n v="0"/>
    <n v="0"/>
    <n v="24414.202679999999"/>
    <n v="7253.4604600000002"/>
    <n v="0.81583499999999998"/>
  </r>
  <r>
    <x v="8"/>
    <x v="6"/>
    <x v="20"/>
    <x v="1"/>
    <n v="0"/>
    <n v="0"/>
    <n v="0"/>
    <n v="0"/>
    <n v="157.695875"/>
    <n v="0"/>
  </r>
  <r>
    <x v="8"/>
    <x v="6"/>
    <x v="20"/>
    <x v="2"/>
    <n v="0"/>
    <n v="0"/>
    <n v="0"/>
    <n v="2953.63832"/>
    <n v="2517.4777589999999"/>
    <n v="0.53986000000000001"/>
  </r>
  <r>
    <x v="8"/>
    <x v="6"/>
    <x v="21"/>
    <x v="0"/>
    <n v="19698"/>
    <n v="0"/>
    <n v="0"/>
    <n v="14896.130062"/>
    <n v="789.55194200000005"/>
    <n v="0.97768500000000003"/>
  </r>
  <r>
    <x v="8"/>
    <x v="6"/>
    <x v="21"/>
    <x v="1"/>
    <n v="0"/>
    <n v="0"/>
    <n v="0"/>
    <n v="0"/>
    <n v="113.100675"/>
    <n v="0"/>
  </r>
  <r>
    <x v="8"/>
    <x v="6"/>
    <x v="21"/>
    <x v="2"/>
    <n v="289"/>
    <n v="0"/>
    <n v="0"/>
    <n v="3093.4619379999999"/>
    <n v="0"/>
    <n v="1"/>
  </r>
  <r>
    <x v="8"/>
    <x v="6"/>
    <x v="22"/>
    <x v="0"/>
    <n v="0"/>
    <n v="0"/>
    <n v="0"/>
    <n v="345.53199999999998"/>
    <n v="0"/>
    <n v="1"/>
  </r>
  <r>
    <x v="8"/>
    <x v="6"/>
    <x v="22"/>
    <x v="1"/>
    <n v="0"/>
    <n v="0"/>
    <n v="0"/>
    <n v="0"/>
    <n v="0"/>
    <m/>
  </r>
  <r>
    <x v="8"/>
    <x v="6"/>
    <x v="22"/>
    <x v="2"/>
    <n v="0"/>
    <n v="0"/>
    <n v="0"/>
    <n v="0"/>
    <n v="0"/>
    <m/>
  </r>
  <r>
    <x v="9"/>
    <x v="0"/>
    <x v="0"/>
    <x v="0"/>
    <n v="0"/>
    <n v="0"/>
    <n v="0"/>
    <n v="0"/>
    <n v="2808.354167"/>
    <n v="0"/>
  </r>
  <r>
    <x v="9"/>
    <x v="0"/>
    <x v="0"/>
    <x v="1"/>
    <n v="160128"/>
    <n v="0"/>
    <n v="0"/>
    <n v="0"/>
    <n v="902.44635700000003"/>
    <n v="0.99439500000000003"/>
  </r>
  <r>
    <x v="9"/>
    <x v="0"/>
    <x v="0"/>
    <x v="2"/>
    <n v="0"/>
    <n v="0"/>
    <n v="0"/>
    <n v="0"/>
    <n v="754.60883799999999"/>
    <n v="0"/>
  </r>
  <r>
    <x v="9"/>
    <x v="0"/>
    <x v="1"/>
    <x v="0"/>
    <n v="514"/>
    <n v="0"/>
    <n v="0"/>
    <n v="0"/>
    <n v="24050.303596000002"/>
    <n v="2.0924000000000002E-2"/>
  </r>
  <r>
    <x v="9"/>
    <x v="0"/>
    <x v="1"/>
    <x v="1"/>
    <n v="330211"/>
    <n v="0"/>
    <n v="0"/>
    <n v="0"/>
    <n v="25512.978890999999"/>
    <n v="0.92827800000000005"/>
  </r>
  <r>
    <x v="9"/>
    <x v="0"/>
    <x v="1"/>
    <x v="2"/>
    <n v="15"/>
    <n v="0"/>
    <n v="0"/>
    <n v="0"/>
    <n v="49565.430334999997"/>
    <n v="3.0200000000000002E-4"/>
  </r>
  <r>
    <x v="9"/>
    <x v="0"/>
    <x v="2"/>
    <x v="0"/>
    <n v="7212"/>
    <n v="0"/>
    <n v="0"/>
    <n v="0"/>
    <n v="28417.238001000002"/>
    <n v="0.20241799999999999"/>
  </r>
  <r>
    <x v="9"/>
    <x v="0"/>
    <x v="2"/>
    <x v="1"/>
    <n v="1729672"/>
    <n v="0"/>
    <n v="0"/>
    <n v="0"/>
    <n v="23207.892383999999"/>
    <n v="0.98675999999999997"/>
  </r>
  <r>
    <x v="9"/>
    <x v="0"/>
    <x v="2"/>
    <x v="2"/>
    <n v="1440"/>
    <n v="0"/>
    <n v="0"/>
    <n v="0"/>
    <n v="402.419487"/>
    <n v="0.78158000000000005"/>
  </r>
  <r>
    <x v="9"/>
    <x v="0"/>
    <x v="3"/>
    <x v="0"/>
    <n v="37971"/>
    <n v="0"/>
    <n v="0"/>
    <n v="0"/>
    <n v="19837.093905000002"/>
    <n v="0.65684500000000001"/>
  </r>
  <r>
    <x v="9"/>
    <x v="0"/>
    <x v="3"/>
    <x v="1"/>
    <n v="90"/>
    <n v="0"/>
    <n v="0"/>
    <n v="0"/>
    <n v="13794.657309"/>
    <n v="6.4809999999999998E-3"/>
  </r>
  <r>
    <x v="9"/>
    <x v="0"/>
    <x v="3"/>
    <x v="2"/>
    <n v="1"/>
    <n v="0"/>
    <n v="0"/>
    <n v="0"/>
    <n v="4469.6621510000004"/>
    <n v="2.23E-4"/>
  </r>
  <r>
    <x v="9"/>
    <x v="0"/>
    <x v="23"/>
    <x v="0"/>
    <n v="19115"/>
    <n v="0"/>
    <n v="0"/>
    <n v="0"/>
    <n v="12548.300259"/>
    <n v="0.60369499999999998"/>
  </r>
  <r>
    <x v="9"/>
    <x v="0"/>
    <x v="23"/>
    <x v="1"/>
    <n v="846006"/>
    <n v="0"/>
    <n v="0"/>
    <n v="0"/>
    <n v="8781.3995450000002"/>
    <n v="0.98972599999999999"/>
  </r>
  <r>
    <x v="9"/>
    <x v="0"/>
    <x v="23"/>
    <x v="2"/>
    <n v="36"/>
    <n v="0"/>
    <n v="0"/>
    <n v="0"/>
    <n v="3019.215424"/>
    <n v="1.1783E-2"/>
  </r>
  <r>
    <x v="9"/>
    <x v="0"/>
    <x v="4"/>
    <x v="0"/>
    <n v="13112"/>
    <n v="0"/>
    <n v="0"/>
    <n v="0"/>
    <n v="95441.420169999998"/>
    <n v="0.12078800000000001"/>
  </r>
  <r>
    <x v="9"/>
    <x v="0"/>
    <x v="4"/>
    <x v="1"/>
    <n v="714125"/>
    <n v="0"/>
    <n v="0"/>
    <n v="0"/>
    <n v="654261.54722399998"/>
    <n v="0.52187300000000003"/>
  </r>
  <r>
    <x v="9"/>
    <x v="0"/>
    <x v="4"/>
    <x v="2"/>
    <n v="0"/>
    <n v="0"/>
    <n v="0"/>
    <n v="0"/>
    <n v="15733.018959999999"/>
    <n v="0"/>
  </r>
  <r>
    <x v="9"/>
    <x v="1"/>
    <x v="5"/>
    <x v="0"/>
    <n v="30137"/>
    <n v="0"/>
    <n v="0"/>
    <n v="27.937560999999999"/>
    <n v="25042.268744000001"/>
    <n v="0.54639400000000005"/>
  </r>
  <r>
    <x v="9"/>
    <x v="1"/>
    <x v="5"/>
    <x v="1"/>
    <n v="185"/>
    <n v="0"/>
    <n v="0"/>
    <n v="1.059693"/>
    <n v="606.85158999999999"/>
    <n v="0.234653"/>
  </r>
  <r>
    <x v="9"/>
    <x v="1"/>
    <x v="5"/>
    <x v="2"/>
    <n v="165753"/>
    <n v="0"/>
    <n v="0"/>
    <n v="746.55274599999996"/>
    <n v="39558.386097000002"/>
    <n v="0.80802200000000002"/>
  </r>
  <r>
    <x v="9"/>
    <x v="1"/>
    <x v="6"/>
    <x v="0"/>
    <n v="175"/>
    <n v="0"/>
    <n v="0"/>
    <n v="0"/>
    <n v="12290.680562"/>
    <n v="1.4038E-2"/>
  </r>
  <r>
    <x v="9"/>
    <x v="1"/>
    <x v="6"/>
    <x v="1"/>
    <n v="0"/>
    <n v="0"/>
    <n v="0"/>
    <n v="0"/>
    <n v="2960.7262270000001"/>
    <n v="0"/>
  </r>
  <r>
    <x v="9"/>
    <x v="1"/>
    <x v="6"/>
    <x v="2"/>
    <n v="0"/>
    <n v="0"/>
    <n v="0"/>
    <n v="0"/>
    <n v="39172.086243999998"/>
    <n v="0"/>
  </r>
  <r>
    <x v="9"/>
    <x v="2"/>
    <x v="7"/>
    <x v="0"/>
    <n v="28730"/>
    <n v="0"/>
    <n v="0"/>
    <n v="486.57668200000001"/>
    <n v="15545.374581"/>
    <n v="0.65271000000000001"/>
  </r>
  <r>
    <x v="9"/>
    <x v="2"/>
    <x v="7"/>
    <x v="1"/>
    <n v="1"/>
    <n v="0"/>
    <n v="0"/>
    <n v="60.614432000000001"/>
    <n v="3497.5244400000001"/>
    <n v="1.7311E-2"/>
  </r>
  <r>
    <x v="9"/>
    <x v="2"/>
    <x v="7"/>
    <x v="2"/>
    <n v="0"/>
    <n v="0"/>
    <n v="0"/>
    <n v="203.19388599999999"/>
    <n v="21355.089854000002"/>
    <n v="9.4249999999999994E-3"/>
  </r>
  <r>
    <x v="9"/>
    <x v="2"/>
    <x v="8"/>
    <x v="0"/>
    <n v="423199"/>
    <n v="0"/>
    <n v="0"/>
    <n v="205881.51990799999"/>
    <n v="50525.909423999998"/>
    <n v="0.92565399999999998"/>
  </r>
  <r>
    <x v="9"/>
    <x v="2"/>
    <x v="8"/>
    <x v="1"/>
    <n v="128194.98"/>
    <n v="0"/>
    <n v="0"/>
    <n v="42549.092418"/>
    <n v="14976.873771"/>
    <n v="0.91935800000000001"/>
  </r>
  <r>
    <x v="9"/>
    <x v="2"/>
    <x v="8"/>
    <x v="2"/>
    <n v="101802"/>
    <n v="0"/>
    <n v="0"/>
    <n v="131979.732674"/>
    <n v="35872.239563000003"/>
    <n v="0.86696899999999999"/>
  </r>
  <r>
    <x v="9"/>
    <x v="2"/>
    <x v="9"/>
    <x v="0"/>
    <n v="51690"/>
    <n v="0"/>
    <n v="0"/>
    <n v="11357.633098"/>
    <n v="0"/>
    <n v="1"/>
  </r>
  <r>
    <x v="9"/>
    <x v="2"/>
    <x v="9"/>
    <x v="1"/>
    <n v="65012"/>
    <n v="0"/>
    <n v="0"/>
    <n v="850.49696100000006"/>
    <n v="0"/>
    <n v="1"/>
  </r>
  <r>
    <x v="9"/>
    <x v="2"/>
    <x v="9"/>
    <x v="2"/>
    <n v="130001"/>
    <n v="0"/>
    <n v="0"/>
    <n v="1753.836941"/>
    <n v="0"/>
    <n v="1"/>
  </r>
  <r>
    <x v="9"/>
    <x v="3"/>
    <x v="10"/>
    <x v="0"/>
    <n v="55662"/>
    <n v="0"/>
    <n v="0"/>
    <n v="6303.2478709999996"/>
    <n v="220636.95249500001"/>
    <n v="0.21926599999999999"/>
  </r>
  <r>
    <x v="9"/>
    <x v="3"/>
    <x v="10"/>
    <x v="1"/>
    <n v="0"/>
    <n v="0"/>
    <n v="0"/>
    <n v="98.386314999999996"/>
    <n v="2701.2772169999998"/>
    <n v="3.5142E-2"/>
  </r>
  <r>
    <x v="9"/>
    <x v="3"/>
    <x v="10"/>
    <x v="2"/>
    <n v="12756"/>
    <n v="0"/>
    <n v="0"/>
    <n v="6193.9088140000003"/>
    <n v="648960.53343099996"/>
    <n v="2.8371E-2"/>
  </r>
  <r>
    <x v="9"/>
    <x v="3"/>
    <x v="11"/>
    <x v="0"/>
    <n v="24199"/>
    <n v="0"/>
    <n v="0"/>
    <n v="0"/>
    <n v="55611.585084999999"/>
    <n v="0.303205"/>
  </r>
  <r>
    <x v="9"/>
    <x v="3"/>
    <x v="11"/>
    <x v="1"/>
    <n v="13612"/>
    <n v="0"/>
    <n v="0"/>
    <n v="0"/>
    <n v="19472.235484000001"/>
    <n v="0.41143400000000002"/>
  </r>
  <r>
    <x v="9"/>
    <x v="3"/>
    <x v="11"/>
    <x v="2"/>
    <n v="373405"/>
    <n v="0"/>
    <n v="0"/>
    <n v="0"/>
    <n v="102832.387566"/>
    <n v="0.78407300000000002"/>
  </r>
  <r>
    <x v="9"/>
    <x v="3"/>
    <x v="12"/>
    <x v="0"/>
    <n v="75438"/>
    <n v="0"/>
    <n v="0"/>
    <n v="44.086213000000001"/>
    <n v="27451.688892999999"/>
    <n v="0.73330700000000004"/>
  </r>
  <r>
    <x v="9"/>
    <x v="3"/>
    <x v="12"/>
    <x v="1"/>
    <n v="0"/>
    <n v="0"/>
    <n v="0"/>
    <n v="0"/>
    <n v="472.912398"/>
    <n v="0"/>
  </r>
  <r>
    <x v="9"/>
    <x v="3"/>
    <x v="12"/>
    <x v="2"/>
    <n v="18452"/>
    <n v="0"/>
    <n v="0"/>
    <n v="24.451786999999999"/>
    <n v="102569.974665"/>
    <n v="0.152639"/>
  </r>
  <r>
    <x v="9"/>
    <x v="3"/>
    <x v="13"/>
    <x v="0"/>
    <n v="138998.5"/>
    <n v="0"/>
    <n v="0"/>
    <n v="0"/>
    <n v="214452.95604399999"/>
    <n v="0.39326"/>
  </r>
  <r>
    <x v="9"/>
    <x v="3"/>
    <x v="13"/>
    <x v="1"/>
    <n v="36760.65"/>
    <n v="0"/>
    <n v="0"/>
    <n v="0"/>
    <n v="106192.054225"/>
    <n v="0.25715199999999999"/>
  </r>
  <r>
    <x v="9"/>
    <x v="3"/>
    <x v="13"/>
    <x v="2"/>
    <n v="18069.5"/>
    <n v="0"/>
    <n v="0"/>
    <n v="0"/>
    <n v="28700.950882000001"/>
    <n v="0.38634400000000002"/>
  </r>
  <r>
    <x v="9"/>
    <x v="4"/>
    <x v="14"/>
    <x v="0"/>
    <n v="208757.5"/>
    <n v="0"/>
    <n v="0"/>
    <n v="175574.196"/>
    <n v="71528.036940999998"/>
    <n v="0.84309199999999995"/>
  </r>
  <r>
    <x v="9"/>
    <x v="4"/>
    <x v="14"/>
    <x v="1"/>
    <n v="295.13"/>
    <n v="0"/>
    <n v="0"/>
    <n v="9754.1219999999994"/>
    <n v="3888.5319359999999"/>
    <n v="0.72100699999999995"/>
  </r>
  <r>
    <x v="9"/>
    <x v="4"/>
    <x v="14"/>
    <x v="2"/>
    <n v="1245.5"/>
    <n v="0"/>
    <n v="0"/>
    <n v="9754.1219999999994"/>
    <n v="37697.176373000002"/>
    <n v="0.225879"/>
  </r>
  <r>
    <x v="9"/>
    <x v="4"/>
    <x v="24"/>
    <x v="0"/>
    <n v="0"/>
    <n v="0"/>
    <n v="0"/>
    <n v="0"/>
    <n v="25837.34002"/>
    <n v="0"/>
  </r>
  <r>
    <x v="9"/>
    <x v="4"/>
    <x v="24"/>
    <x v="1"/>
    <n v="0"/>
    <n v="0"/>
    <n v="0"/>
    <n v="0"/>
    <n v="482.79044499999998"/>
    <n v="0"/>
  </r>
  <r>
    <x v="9"/>
    <x v="4"/>
    <x v="24"/>
    <x v="2"/>
    <n v="0"/>
    <n v="0"/>
    <n v="0"/>
    <n v="0"/>
    <n v="28622.442714000001"/>
    <n v="0"/>
  </r>
  <r>
    <x v="9"/>
    <x v="4"/>
    <x v="15"/>
    <x v="0"/>
    <n v="7939"/>
    <n v="0"/>
    <n v="0"/>
    <n v="100821.728"/>
    <n v="0"/>
    <n v="1"/>
  </r>
  <r>
    <x v="9"/>
    <x v="4"/>
    <x v="15"/>
    <x v="1"/>
    <n v="0"/>
    <n v="0"/>
    <n v="0"/>
    <n v="7201.5519999999997"/>
    <n v="0"/>
    <n v="1"/>
  </r>
  <r>
    <x v="9"/>
    <x v="4"/>
    <x v="15"/>
    <x v="2"/>
    <n v="0"/>
    <n v="0"/>
    <n v="0"/>
    <n v="36007.760000000002"/>
    <n v="0"/>
    <n v="1"/>
  </r>
  <r>
    <x v="9"/>
    <x v="4"/>
    <x v="16"/>
    <x v="0"/>
    <n v="421765"/>
    <n v="0"/>
    <n v="0"/>
    <n v="175785.545858"/>
    <n v="77132.554157000006"/>
    <n v="0.88567499999999999"/>
  </r>
  <r>
    <x v="9"/>
    <x v="4"/>
    <x v="16"/>
    <x v="1"/>
    <n v="0"/>
    <n v="0"/>
    <n v="0"/>
    <n v="34.690792000000002"/>
    <n v="1472.6196910000001"/>
    <n v="2.3015000000000001E-2"/>
  </r>
  <r>
    <x v="9"/>
    <x v="4"/>
    <x v="16"/>
    <x v="2"/>
    <n v="91014"/>
    <n v="0"/>
    <n v="0"/>
    <n v="91970.31035"/>
    <n v="128796.386562"/>
    <n v="0.58689999999999998"/>
  </r>
  <r>
    <x v="9"/>
    <x v="4"/>
    <x v="17"/>
    <x v="0"/>
    <n v="146440"/>
    <n v="0"/>
    <n v="0"/>
    <n v="0"/>
    <n v="74157.759684000004"/>
    <n v="0.66383199999999998"/>
  </r>
  <r>
    <x v="9"/>
    <x v="4"/>
    <x v="17"/>
    <x v="1"/>
    <n v="0"/>
    <n v="0"/>
    <n v="0"/>
    <n v="0"/>
    <n v="1504.714113"/>
    <n v="0"/>
  </r>
  <r>
    <x v="9"/>
    <x v="4"/>
    <x v="17"/>
    <x v="2"/>
    <n v="0"/>
    <n v="0"/>
    <n v="0"/>
    <n v="0"/>
    <n v="85982.074133999995"/>
    <n v="0"/>
  </r>
  <r>
    <x v="9"/>
    <x v="7"/>
    <x v="26"/>
    <x v="0"/>
    <n v="4099.9810180000004"/>
    <n v="0"/>
    <n v="385.55261133737298"/>
    <n v="7494.9323009999998"/>
    <n v="49168.794693999997"/>
    <n v="0.19592100000000001"/>
  </r>
  <r>
    <x v="9"/>
    <x v="7"/>
    <x v="26"/>
    <x v="1"/>
    <n v="558.186238"/>
    <n v="0"/>
    <n v="59.868013313774703"/>
    <n v="1242.2539730000001"/>
    <n v="3935.688056"/>
    <n v="0.32096400000000003"/>
  </r>
  <r>
    <x v="9"/>
    <x v="7"/>
    <x v="26"/>
    <x v="2"/>
    <n v="5328.9645819999996"/>
    <n v="0"/>
    <n v="1263.5793753488499"/>
    <n v="32671.279477"/>
    <n v="73269.534983999998"/>
    <n v="0.348908"/>
  </r>
  <r>
    <x v="9"/>
    <x v="7"/>
    <x v="27"/>
    <x v="0"/>
    <n v="4879.6971510000003"/>
    <n v="0"/>
    <n v="201.046777929163"/>
    <n v="8397.9174750000002"/>
    <n v="36825.164227000001"/>
    <n v="0.26794499999999999"/>
  </r>
  <r>
    <x v="9"/>
    <x v="7"/>
    <x v="27"/>
    <x v="1"/>
    <n v="58.587113000000002"/>
    <n v="0"/>
    <n v="0.88711343357158801"/>
    <n v="0"/>
    <n v="2947.649214"/>
    <n v="1.9776999999999999E-2"/>
  </r>
  <r>
    <x v="9"/>
    <x v="7"/>
    <x v="27"/>
    <x v="2"/>
    <n v="11800.433736000001"/>
    <n v="0"/>
    <n v="221.06610863726601"/>
    <n v="2799.3058249999999"/>
    <n v="34947.918398000002"/>
    <n v="0.29779299999999997"/>
  </r>
  <r>
    <x v="9"/>
    <x v="7"/>
    <x v="28"/>
    <x v="0"/>
    <n v="924.77488200000005"/>
    <n v="0"/>
    <n v="0"/>
    <n v="2624.4349099999999"/>
    <n v="27627.923389"/>
    <n v="0.11384"/>
  </r>
  <r>
    <x v="9"/>
    <x v="7"/>
    <x v="28"/>
    <x v="1"/>
    <n v="4.9096630000000001"/>
    <n v="0"/>
    <n v="0"/>
    <n v="0"/>
    <n v="2110.2740789999998"/>
    <n v="2.3210000000000001E-3"/>
  </r>
  <r>
    <x v="9"/>
    <x v="7"/>
    <x v="28"/>
    <x v="2"/>
    <n v="550.23395500000004"/>
    <n v="0"/>
    <n v="0"/>
    <n v="58.646590000000003"/>
    <n v="86406.729531999998"/>
    <n v="6.9969999999999997E-3"/>
  </r>
  <r>
    <x v="9"/>
    <x v="7"/>
    <x v="29"/>
    <x v="0"/>
    <n v="888.30023600000004"/>
    <n v="0"/>
    <n v="415.19410425603201"/>
    <n v="2267.0504070000002"/>
    <n v="20366.990270999999"/>
    <n v="0.14915999999999999"/>
  </r>
  <r>
    <x v="9"/>
    <x v="7"/>
    <x v="29"/>
    <x v="1"/>
    <n v="94.375467999999998"/>
    <n v="0"/>
    <n v="12.418314898877799"/>
    <n v="0"/>
    <n v="1630.2640899999999"/>
    <n v="6.1478999999999999E-2"/>
  </r>
  <r>
    <x v="9"/>
    <x v="7"/>
    <x v="29"/>
    <x v="2"/>
    <n v="796.44791599999996"/>
    <n v="0"/>
    <n v="4937.3875808450903"/>
    <n v="36726.216592999997"/>
    <n v="48892.326471"/>
    <n v="0.46479399999999998"/>
  </r>
  <r>
    <x v="9"/>
    <x v="7"/>
    <x v="30"/>
    <x v="0"/>
    <n v="5169.3187390000003"/>
    <n v="0"/>
    <n v="355.89719190389002"/>
    <n v="8276.4335570000003"/>
    <n v="39499.617495999999"/>
    <n v="0.258936"/>
  </r>
  <r>
    <x v="9"/>
    <x v="7"/>
    <x v="30"/>
    <x v="1"/>
    <n v="47.019449999999999"/>
    <n v="0"/>
    <n v="1.2445633388114601"/>
    <n v="0"/>
    <n v="3161.724295"/>
    <n v="1.5035E-2"/>
  </r>
  <r>
    <x v="9"/>
    <x v="7"/>
    <x v="30"/>
    <x v="2"/>
    <n v="11965.713651"/>
    <n v="0"/>
    <n v="423.85824475729902"/>
    <n v="4047.5988929999999"/>
    <n v="37486.035376"/>
    <n v="0.30482500000000001"/>
  </r>
  <r>
    <x v="9"/>
    <x v="7"/>
    <x v="31"/>
    <x v="0"/>
    <n v="102.37460900000001"/>
    <n v="0"/>
    <n v="128.380257646947"/>
    <n v="717.15687500000001"/>
    <n v="10286.358722000001"/>
    <n v="8.4376000000000007E-2"/>
  </r>
  <r>
    <x v="9"/>
    <x v="7"/>
    <x v="31"/>
    <x v="1"/>
    <n v="53.819124000000002"/>
    <n v="0"/>
    <n v="42.3455104398411"/>
    <n v="215.147063"/>
    <n v="823.36570300000005"/>
    <n v="0.27436100000000002"/>
  </r>
  <r>
    <x v="9"/>
    <x v="7"/>
    <x v="31"/>
    <x v="2"/>
    <n v="34.441256000000003"/>
    <n v="0"/>
    <n v="333.274231913211"/>
    <n v="1936.3235629999999"/>
    <n v="9761.9883800000007"/>
    <n v="0.19095200000000001"/>
  </r>
  <r>
    <x v="9"/>
    <x v="7"/>
    <x v="32"/>
    <x v="0"/>
    <n v="466.99282399999998"/>
    <n v="0"/>
    <n v="17.609609192694499"/>
    <n v="1705.7827239999999"/>
    <n v="25921.623981000001"/>
    <n v="7.7915999999999999E-2"/>
  </r>
  <r>
    <x v="9"/>
    <x v="7"/>
    <x v="32"/>
    <x v="1"/>
    <n v="51.182769999999998"/>
    <n v="0"/>
    <n v="1.9509068514282999"/>
    <n v="189.53141400000001"/>
    <n v="2074.88157"/>
    <n v="0.10470699999999999"/>
  </r>
  <r>
    <x v="9"/>
    <x v="7"/>
    <x v="32"/>
    <x v="2"/>
    <n v="435.19261699999998"/>
    <n v="0"/>
    <n v="10.439483955877201"/>
    <n v="852.89136199999996"/>
    <n v="24600.210715000001"/>
    <n v="5.0138000000000002E-2"/>
  </r>
  <r>
    <x v="9"/>
    <x v="5"/>
    <x v="18"/>
    <x v="0"/>
    <n v="0"/>
    <n v="0"/>
    <n v="0"/>
    <n v="0"/>
    <n v="34519.006260000002"/>
    <n v="0"/>
  </r>
  <r>
    <x v="9"/>
    <x v="5"/>
    <x v="18"/>
    <x v="1"/>
    <n v="0"/>
    <n v="0"/>
    <n v="0"/>
    <n v="0"/>
    <n v="3333.4510690000002"/>
    <n v="0"/>
  </r>
  <r>
    <x v="9"/>
    <x v="5"/>
    <x v="18"/>
    <x v="2"/>
    <n v="0"/>
    <n v="0"/>
    <n v="0"/>
    <n v="0"/>
    <n v="63845.940343000002"/>
    <n v="0"/>
  </r>
  <r>
    <x v="9"/>
    <x v="5"/>
    <x v="19"/>
    <x v="0"/>
    <n v="90"/>
    <n v="0"/>
    <n v="0"/>
    <n v="580.351361"/>
    <n v="53020.503879999997"/>
    <n v="1.2485E-2"/>
  </r>
  <r>
    <x v="9"/>
    <x v="5"/>
    <x v="19"/>
    <x v="1"/>
    <n v="2.6"/>
    <n v="0"/>
    <n v="0"/>
    <n v="0"/>
    <n v="5941.7757700000002"/>
    <n v="4.37E-4"/>
  </r>
  <r>
    <x v="9"/>
    <x v="5"/>
    <x v="19"/>
    <x v="2"/>
    <n v="210"/>
    <n v="0"/>
    <n v="0"/>
    <n v="8.4876389999999997"/>
    <n v="20906.503111999999"/>
    <n v="1.0342E-2"/>
  </r>
  <r>
    <x v="9"/>
    <x v="6"/>
    <x v="25"/>
    <x v="0"/>
    <n v="1721"/>
    <n v="0"/>
    <n v="0"/>
    <n v="4719.8289999999997"/>
    <n v="0"/>
    <n v="1"/>
  </r>
  <r>
    <x v="9"/>
    <x v="6"/>
    <x v="25"/>
    <x v="1"/>
    <n v="0"/>
    <n v="0"/>
    <n v="0"/>
    <n v="0"/>
    <n v="0"/>
    <m/>
  </r>
  <r>
    <x v="9"/>
    <x v="6"/>
    <x v="25"/>
    <x v="2"/>
    <n v="17"/>
    <n v="0"/>
    <n v="0"/>
    <n v="0"/>
    <n v="0"/>
    <n v="1"/>
  </r>
  <r>
    <x v="9"/>
    <x v="6"/>
    <x v="20"/>
    <x v="0"/>
    <n v="0"/>
    <n v="0"/>
    <n v="0"/>
    <n v="7260.432476"/>
    <n v="7423.3875719999996"/>
    <n v="0.49445099999999997"/>
  </r>
  <r>
    <x v="9"/>
    <x v="6"/>
    <x v="20"/>
    <x v="1"/>
    <n v="0"/>
    <n v="0"/>
    <n v="0"/>
    <n v="0"/>
    <n v="161.39022199999999"/>
    <n v="0"/>
  </r>
  <r>
    <x v="9"/>
    <x v="6"/>
    <x v="20"/>
    <x v="2"/>
    <n v="0"/>
    <n v="0"/>
    <n v="0"/>
    <n v="878.36952399999996"/>
    <n v="2508.314089"/>
    <n v="0.25935900000000001"/>
  </r>
  <r>
    <x v="9"/>
    <x v="6"/>
    <x v="21"/>
    <x v="0"/>
    <n v="13666"/>
    <n v="0"/>
    <n v="0"/>
    <n v="16464.233790999999"/>
    <n v="808.04880700000001"/>
    <n v="0.973881"/>
  </r>
  <r>
    <x v="9"/>
    <x v="6"/>
    <x v="21"/>
    <x v="1"/>
    <n v="0"/>
    <n v="0"/>
    <n v="0"/>
    <n v="0"/>
    <n v="115.75029000000001"/>
    <n v="0"/>
  </r>
  <r>
    <x v="9"/>
    <x v="6"/>
    <x v="21"/>
    <x v="2"/>
    <n v="138"/>
    <n v="0"/>
    <n v="0"/>
    <n v="3419.108209"/>
    <n v="0"/>
    <n v="1"/>
  </r>
  <r>
    <x v="9"/>
    <x v="6"/>
    <x v="22"/>
    <x v="0"/>
    <n v="13096"/>
    <n v="0"/>
    <n v="0"/>
    <n v="193.70699999999999"/>
    <n v="0"/>
    <n v="1"/>
  </r>
  <r>
    <x v="9"/>
    <x v="6"/>
    <x v="22"/>
    <x v="1"/>
    <n v="0"/>
    <n v="0"/>
    <n v="0"/>
    <n v="0"/>
    <n v="0"/>
    <m/>
  </r>
  <r>
    <x v="9"/>
    <x v="6"/>
    <x v="22"/>
    <x v="2"/>
    <n v="56"/>
    <n v="0"/>
    <n v="0"/>
    <n v="0"/>
    <n v="0"/>
    <n v="1"/>
  </r>
  <r>
    <x v="10"/>
    <x v="0"/>
    <x v="0"/>
    <x v="0"/>
    <n v="0"/>
    <n v="0"/>
    <n v="0"/>
    <n v="0"/>
    <n v="2965.6278849999999"/>
    <n v="0"/>
  </r>
  <r>
    <x v="10"/>
    <x v="0"/>
    <x v="0"/>
    <x v="1"/>
    <n v="618151"/>
    <n v="0"/>
    <n v="0"/>
    <n v="0"/>
    <n v="952.98524399999997"/>
    <n v="0.99846000000000001"/>
  </r>
  <r>
    <x v="10"/>
    <x v="0"/>
    <x v="0"/>
    <x v="2"/>
    <n v="8436"/>
    <n v="0"/>
    <n v="0"/>
    <n v="0"/>
    <n v="739.85778200000004"/>
    <n v="0.91936899999999999"/>
  </r>
  <r>
    <x v="10"/>
    <x v="0"/>
    <x v="1"/>
    <x v="0"/>
    <n v="0"/>
    <n v="0"/>
    <n v="0"/>
    <n v="0"/>
    <n v="25397.170991999999"/>
    <n v="0"/>
  </r>
  <r>
    <x v="10"/>
    <x v="0"/>
    <x v="1"/>
    <x v="1"/>
    <n v="424778"/>
    <n v="0"/>
    <n v="0"/>
    <n v="0"/>
    <n v="26941.759168"/>
    <n v="0.940357"/>
  </r>
  <r>
    <x v="10"/>
    <x v="0"/>
    <x v="1"/>
    <x v="2"/>
    <n v="2000"/>
    <n v="0"/>
    <n v="0"/>
    <n v="0"/>
    <n v="48596.527805999998"/>
    <n v="3.9528000000000001E-2"/>
  </r>
  <r>
    <x v="10"/>
    <x v="0"/>
    <x v="2"/>
    <x v="0"/>
    <n v="0"/>
    <n v="0"/>
    <n v="0"/>
    <n v="0"/>
    <n v="30008.662874000001"/>
    <n v="0"/>
  </r>
  <r>
    <x v="10"/>
    <x v="0"/>
    <x v="2"/>
    <x v="1"/>
    <n v="2340192"/>
    <n v="0"/>
    <n v="0"/>
    <n v="0"/>
    <n v="24507.582987000002"/>
    <n v="0.98963599999999996"/>
  </r>
  <r>
    <x v="10"/>
    <x v="0"/>
    <x v="2"/>
    <x v="2"/>
    <n v="33668"/>
    <n v="0"/>
    <n v="0"/>
    <n v="0"/>
    <n v="394.55301100000003"/>
    <n v="0.98841599999999996"/>
  </r>
  <r>
    <x v="10"/>
    <x v="0"/>
    <x v="3"/>
    <x v="0"/>
    <n v="82"/>
    <n v="0"/>
    <n v="0"/>
    <n v="0"/>
    <n v="20948.012730999999"/>
    <n v="3.8990000000000001E-3"/>
  </r>
  <r>
    <x v="10"/>
    <x v="0"/>
    <x v="3"/>
    <x v="1"/>
    <n v="36163"/>
    <n v="0"/>
    <n v="0"/>
    <n v="0"/>
    <n v="14567.187024000001"/>
    <n v="0.71284899999999995"/>
  </r>
  <r>
    <x v="10"/>
    <x v="0"/>
    <x v="3"/>
    <x v="2"/>
    <n v="623"/>
    <n v="0"/>
    <n v="0"/>
    <n v="0"/>
    <n v="4382.2894210000004"/>
    <n v="0.124468"/>
  </r>
  <r>
    <x v="10"/>
    <x v="0"/>
    <x v="23"/>
    <x v="0"/>
    <n v="2552"/>
    <n v="0"/>
    <n v="0"/>
    <n v="0"/>
    <n v="13251.031367"/>
    <n v="0.16148799999999999"/>
  </r>
  <r>
    <x v="10"/>
    <x v="0"/>
    <x v="23"/>
    <x v="1"/>
    <n v="579988"/>
    <n v="0"/>
    <n v="0"/>
    <n v="0"/>
    <n v="9273.1763210000008"/>
    <n v="0.984263"/>
  </r>
  <r>
    <x v="10"/>
    <x v="0"/>
    <x v="23"/>
    <x v="2"/>
    <n v="0"/>
    <n v="0"/>
    <n v="0"/>
    <n v="0"/>
    <n v="2960.1959529999999"/>
    <n v="0"/>
  </r>
  <r>
    <x v="10"/>
    <x v="0"/>
    <x v="4"/>
    <x v="0"/>
    <n v="10937"/>
    <n v="0"/>
    <n v="0"/>
    <n v="0"/>
    <n v="100786.339687"/>
    <n v="9.7892999999999994E-2"/>
  </r>
  <r>
    <x v="10"/>
    <x v="0"/>
    <x v="4"/>
    <x v="1"/>
    <n v="88460"/>
    <n v="0"/>
    <n v="0"/>
    <n v="0"/>
    <n v="690901.56480599998"/>
    <n v="0.11350300000000001"/>
  </r>
  <r>
    <x v="10"/>
    <x v="0"/>
    <x v="4"/>
    <x v="2"/>
    <n v="800"/>
    <n v="0"/>
    <n v="0"/>
    <n v="0"/>
    <n v="15425.4707"/>
    <n v="4.9305000000000002E-2"/>
  </r>
  <r>
    <x v="10"/>
    <x v="1"/>
    <x v="5"/>
    <x v="0"/>
    <n v="20140"/>
    <n v="0"/>
    <n v="0"/>
    <n v="114.02375600000001"/>
    <n v="26444.688267000001"/>
    <n v="0.43371599999999999"/>
  </r>
  <r>
    <x v="10"/>
    <x v="1"/>
    <x v="5"/>
    <x v="1"/>
    <n v="519"/>
    <n v="0"/>
    <n v="0"/>
    <n v="4.3250089999999997"/>
    <n v="640.83654999999999"/>
    <n v="0.44952900000000001"/>
  </r>
  <r>
    <x v="10"/>
    <x v="1"/>
    <x v="5"/>
    <x v="2"/>
    <n v="161095"/>
    <n v="0"/>
    <n v="0"/>
    <n v="3046.9642349999999"/>
    <n v="38785.100763000002"/>
    <n v="0.80887100000000001"/>
  </r>
  <r>
    <x v="10"/>
    <x v="1"/>
    <x v="6"/>
    <x v="0"/>
    <n v="0"/>
    <n v="0"/>
    <n v="0"/>
    <n v="0"/>
    <n v="12978.984428"/>
    <n v="0"/>
  </r>
  <r>
    <x v="10"/>
    <x v="1"/>
    <x v="6"/>
    <x v="1"/>
    <n v="0"/>
    <n v="0"/>
    <n v="0"/>
    <n v="0"/>
    <n v="3126.5330990000002"/>
    <n v="0"/>
  </r>
  <r>
    <x v="10"/>
    <x v="1"/>
    <x v="6"/>
    <x v="2"/>
    <n v="0"/>
    <n v="0"/>
    <n v="0"/>
    <n v="0"/>
    <n v="38406.352279999999"/>
    <n v="0"/>
  </r>
  <r>
    <x v="10"/>
    <x v="2"/>
    <x v="7"/>
    <x v="0"/>
    <n v="35080"/>
    <n v="0"/>
    <n v="0"/>
    <n v="15.562465"/>
    <n v="16415.948132000001"/>
    <n v="0.68131399999999998"/>
  </r>
  <r>
    <x v="10"/>
    <x v="2"/>
    <x v="7"/>
    <x v="1"/>
    <n v="0"/>
    <n v="0"/>
    <n v="0"/>
    <n v="1.9386669999999999"/>
    <n v="3693.3931360000001"/>
    <n v="5.2400000000000005E-4"/>
  </r>
  <r>
    <x v="10"/>
    <x v="2"/>
    <x v="7"/>
    <x v="2"/>
    <n v="1667"/>
    <n v="0"/>
    <n v="0"/>
    <n v="6.4988679999999999"/>
    <n v="20937.641636"/>
    <n v="7.4011999999999994E-2"/>
  </r>
  <r>
    <x v="10"/>
    <x v="2"/>
    <x v="8"/>
    <x v="0"/>
    <n v="174649.38"/>
    <n v="0"/>
    <n v="0"/>
    <n v="132580.682489"/>
    <n v="53355.466224999996"/>
    <n v="0.85203099999999998"/>
  </r>
  <r>
    <x v="10"/>
    <x v="2"/>
    <x v="8"/>
    <x v="1"/>
    <n v="88786"/>
    <n v="0"/>
    <n v="0"/>
    <n v="27400.165466999999"/>
    <n v="15815.610084"/>
    <n v="0.88018600000000002"/>
  </r>
  <r>
    <x v="10"/>
    <x v="2"/>
    <x v="8"/>
    <x v="2"/>
    <n v="126015.7"/>
    <n v="0"/>
    <n v="0"/>
    <n v="84990.450043999997"/>
    <n v="35171.010836000001"/>
    <n v="0.85713099999999998"/>
  </r>
  <r>
    <x v="10"/>
    <x v="2"/>
    <x v="9"/>
    <x v="0"/>
    <n v="438310"/>
    <n v="0"/>
    <n v="0"/>
    <n v="9075.5349549999992"/>
    <n v="0"/>
    <n v="1"/>
  </r>
  <r>
    <x v="10"/>
    <x v="2"/>
    <x v="9"/>
    <x v="1"/>
    <n v="65333"/>
    <n v="0"/>
    <n v="0"/>
    <n v="679.60593900000003"/>
    <n v="0"/>
    <n v="1"/>
  </r>
  <r>
    <x v="10"/>
    <x v="2"/>
    <x v="9"/>
    <x v="2"/>
    <n v="136602"/>
    <n v="0"/>
    <n v="0"/>
    <n v="1401.4371060000001"/>
    <n v="0"/>
    <n v="1"/>
  </r>
  <r>
    <x v="10"/>
    <x v="3"/>
    <x v="10"/>
    <x v="0"/>
    <n v="61120.24"/>
    <n v="0"/>
    <n v="0"/>
    <n v="6746.6145749999996"/>
    <n v="232993.084156"/>
    <n v="0.225576"/>
  </r>
  <r>
    <x v="10"/>
    <x v="3"/>
    <x v="10"/>
    <x v="1"/>
    <n v="0"/>
    <n v="0"/>
    <n v="0"/>
    <n v="105.30674999999999"/>
    <n v="2852.5544020000002"/>
    <n v="3.5602000000000002E-2"/>
  </r>
  <r>
    <x v="10"/>
    <x v="3"/>
    <x v="10"/>
    <x v="2"/>
    <n v="4852.2299999999996"/>
    <n v="0"/>
    <n v="0"/>
    <n v="6629.5846739999997"/>
    <n v="636274.68569900002"/>
    <n v="1.7725000000000001E-2"/>
  </r>
  <r>
    <x v="10"/>
    <x v="3"/>
    <x v="11"/>
    <x v="0"/>
    <n v="185594.76"/>
    <n v="0"/>
    <n v="0"/>
    <n v="0"/>
    <n v="58725.950379000002"/>
    <n v="0.75963499999999995"/>
  </r>
  <r>
    <x v="10"/>
    <x v="3"/>
    <x v="11"/>
    <x v="1"/>
    <n v="0"/>
    <n v="0"/>
    <n v="0"/>
    <n v="0"/>
    <n v="20562.721473000001"/>
    <n v="0"/>
  </r>
  <r>
    <x v="10"/>
    <x v="3"/>
    <x v="11"/>
    <x v="2"/>
    <n v="266803.77"/>
    <n v="0"/>
    <n v="0"/>
    <n v="0"/>
    <n v="100822.22524699999"/>
    <n v="0.72574700000000003"/>
  </r>
  <r>
    <x v="10"/>
    <x v="3"/>
    <x v="12"/>
    <x v="0"/>
    <n v="82941"/>
    <n v="0"/>
    <n v="0"/>
    <n v="11.054679999999999"/>
    <n v="28989.040992999999"/>
    <n v="0.74103300000000005"/>
  </r>
  <r>
    <x v="10"/>
    <x v="3"/>
    <x v="12"/>
    <x v="1"/>
    <n v="0"/>
    <n v="0"/>
    <n v="0"/>
    <n v="0"/>
    <n v="499.39648299999999"/>
    <n v="0"/>
  </r>
  <r>
    <x v="10"/>
    <x v="3"/>
    <x v="12"/>
    <x v="2"/>
    <n v="12979"/>
    <n v="0"/>
    <n v="0"/>
    <n v="6.1313199999999997"/>
    <n v="100564.941981"/>
    <n v="0.114355"/>
  </r>
  <r>
    <x v="10"/>
    <x v="3"/>
    <x v="13"/>
    <x v="0"/>
    <n v="109853.65"/>
    <n v="0"/>
    <n v="0"/>
    <n v="33.994875999999998"/>
    <n v="226462.77094399999"/>
    <n v="0.32670500000000002"/>
  </r>
  <r>
    <x v="10"/>
    <x v="3"/>
    <x v="13"/>
    <x v="1"/>
    <n v="70578"/>
    <n v="0"/>
    <n v="0"/>
    <n v="49.432929000000001"/>
    <n v="112139.031773"/>
    <n v="0.38643499999999997"/>
  </r>
  <r>
    <x v="10"/>
    <x v="3"/>
    <x v="13"/>
    <x v="2"/>
    <n v="23278.75"/>
    <n v="0"/>
    <n v="0"/>
    <n v="7.5721949999999998"/>
    <n v="28139.906142"/>
    <n v="0.45280999999999999"/>
  </r>
  <r>
    <x v="10"/>
    <x v="4"/>
    <x v="14"/>
    <x v="0"/>
    <n v="514547.53"/>
    <n v="0"/>
    <n v="0"/>
    <n v="202904.85329999999"/>
    <n v="75533.756890000004"/>
    <n v="0.90474699999999997"/>
  </r>
  <r>
    <x v="10"/>
    <x v="4"/>
    <x v="14"/>
    <x v="1"/>
    <n v="257"/>
    <n v="0"/>
    <n v="0"/>
    <n v="11272.49185"/>
    <n v="4106.2978730000004"/>
    <n v="0.73737799999999998"/>
  </r>
  <r>
    <x v="10"/>
    <x v="4"/>
    <x v="14"/>
    <x v="2"/>
    <n v="1158.95"/>
    <n v="0"/>
    <n v="0"/>
    <n v="11272.49185"/>
    <n v="36960.273872999998"/>
    <n v="0.25169000000000002"/>
  </r>
  <r>
    <x v="10"/>
    <x v="4"/>
    <x v="24"/>
    <x v="0"/>
    <n v="0"/>
    <n v="0"/>
    <n v="0"/>
    <n v="0"/>
    <n v="27284.285199999998"/>
    <n v="0"/>
  </r>
  <r>
    <x v="10"/>
    <x v="4"/>
    <x v="24"/>
    <x v="1"/>
    <n v="0"/>
    <n v="0"/>
    <n v="0"/>
    <n v="0"/>
    <n v="509.827721"/>
    <n v="0"/>
  </r>
  <r>
    <x v="10"/>
    <x v="4"/>
    <x v="24"/>
    <x v="2"/>
    <n v="0"/>
    <n v="0"/>
    <n v="0"/>
    <n v="0"/>
    <n v="28062.932648999998"/>
    <n v="0"/>
  </r>
  <r>
    <x v="10"/>
    <x v="4"/>
    <x v="15"/>
    <x v="0"/>
    <n v="30186"/>
    <n v="0"/>
    <n v="0"/>
    <n v="91863.134300000005"/>
    <n v="0"/>
    <n v="1"/>
  </r>
  <r>
    <x v="10"/>
    <x v="4"/>
    <x v="15"/>
    <x v="1"/>
    <n v="0"/>
    <n v="0"/>
    <n v="0"/>
    <n v="6561.6524499999996"/>
    <n v="0"/>
    <n v="1"/>
  </r>
  <r>
    <x v="10"/>
    <x v="4"/>
    <x v="15"/>
    <x v="2"/>
    <n v="0"/>
    <n v="0"/>
    <n v="0"/>
    <n v="32808.26225"/>
    <n v="0"/>
    <n v="1"/>
  </r>
  <r>
    <x v="10"/>
    <x v="4"/>
    <x v="16"/>
    <x v="0"/>
    <n v="11074"/>
    <n v="0"/>
    <n v="0"/>
    <n v="220504.05410099999"/>
    <n v="81452.138812999998"/>
    <n v="0.73979399999999995"/>
  </r>
  <r>
    <x v="10"/>
    <x v="4"/>
    <x v="16"/>
    <x v="1"/>
    <n v="0"/>
    <n v="0"/>
    <n v="0"/>
    <n v="43.515866000000003"/>
    <n v="1555.0894800000001"/>
    <n v="2.7220999999999999E-2"/>
  </r>
  <r>
    <x v="10"/>
    <x v="4"/>
    <x v="16"/>
    <x v="2"/>
    <n v="127137"/>
    <n v="0"/>
    <n v="0"/>
    <n v="115366.859033"/>
    <n v="126278.681302"/>
    <n v="0.65757900000000002"/>
  </r>
  <r>
    <x v="10"/>
    <x v="4"/>
    <x v="17"/>
    <x v="0"/>
    <n v="173023"/>
    <n v="0"/>
    <n v="0"/>
    <n v="0"/>
    <n v="78310.749616999994"/>
    <n v="0.688419"/>
  </r>
  <r>
    <x v="10"/>
    <x v="4"/>
    <x v="17"/>
    <x v="1"/>
    <n v="0"/>
    <n v="0"/>
    <n v="0"/>
    <n v="0"/>
    <n v="1588.981256"/>
    <n v="0"/>
  </r>
  <r>
    <x v="10"/>
    <x v="4"/>
    <x v="17"/>
    <x v="2"/>
    <n v="0"/>
    <n v="0"/>
    <n v="0"/>
    <n v="0"/>
    <n v="84301.300891000006"/>
    <n v="0"/>
  </r>
  <r>
    <x v="10"/>
    <x v="7"/>
    <x v="26"/>
    <x v="0"/>
    <n v="2609.8744489999999"/>
    <n v="0"/>
    <n v="434.16969018067499"/>
    <n v="7335.4973650000002"/>
    <n v="51922.350224000002"/>
    <n v="0.1666"/>
  </r>
  <r>
    <x v="10"/>
    <x v="7"/>
    <x v="26"/>
    <x v="1"/>
    <n v="546.17356299999994"/>
    <n v="0"/>
    <n v="67.417198140643293"/>
    <n v="1215.828293"/>
    <n v="4156.0948340000004"/>
    <n v="0.305641"/>
  </r>
  <r>
    <x v="10"/>
    <x v="7"/>
    <x v="26"/>
    <x v="2"/>
    <n v="4132.44373"/>
    <n v="0"/>
    <n v="1422.91311167868"/>
    <n v="31976.284092999998"/>
    <n v="71837.265813999998"/>
    <n v="0.343165"/>
  </r>
  <r>
    <x v="10"/>
    <x v="7"/>
    <x v="27"/>
    <x v="0"/>
    <n v="7073.7326979999998"/>
    <n v="0"/>
    <n v="360.03057749726003"/>
    <n v="8322.2212500000005"/>
    <n v="38887.450586999999"/>
    <n v="0.28834100000000001"/>
  </r>
  <r>
    <x v="10"/>
    <x v="7"/>
    <x v="27"/>
    <x v="1"/>
    <n v="24.128367000000001"/>
    <n v="0"/>
    <n v="1.58862512040302"/>
    <n v="0"/>
    <n v="3112.7237460000001"/>
    <n v="8.1939999999999999E-3"/>
  </r>
  <r>
    <x v="10"/>
    <x v="7"/>
    <x v="27"/>
    <x v="2"/>
    <n v="13509.352967999999"/>
    <n v="0"/>
    <n v="395.88079738233699"/>
    <n v="2774.07375"/>
    <n v="34264.758254"/>
    <n v="0.32740399999999997"/>
  </r>
  <r>
    <x v="10"/>
    <x v="7"/>
    <x v="28"/>
    <x v="0"/>
    <n v="0"/>
    <n v="0"/>
    <n v="20"/>
    <n v="2501.475555"/>
    <n v="28901.831163999999"/>
    <n v="8.0241999999999994E-2"/>
  </r>
  <r>
    <x v="10"/>
    <x v="7"/>
    <x v="28"/>
    <x v="1"/>
    <n v="0"/>
    <n v="0"/>
    <n v="0"/>
    <n v="0"/>
    <n v="2228.4538480000001"/>
    <n v="0"/>
  </r>
  <r>
    <x v="10"/>
    <x v="7"/>
    <x v="28"/>
    <x v="2"/>
    <n v="209.067565"/>
    <n v="0"/>
    <n v="0"/>
    <n v="55.898895000000003"/>
    <n v="84717.655144999997"/>
    <n v="3.117E-3"/>
  </r>
  <r>
    <x v="10"/>
    <x v="7"/>
    <x v="29"/>
    <x v="0"/>
    <n v="0"/>
    <n v="0"/>
    <n v="243.10412010135099"/>
    <n v="2283.9982650000002"/>
    <n v="20451.139963000001"/>
    <n v="0.10997800000000001"/>
  </r>
  <r>
    <x v="10"/>
    <x v="7"/>
    <x v="29"/>
    <x v="1"/>
    <n v="0"/>
    <n v="0"/>
    <n v="7.2711618148882504"/>
    <n v="0"/>
    <n v="1721.5622960000001"/>
    <n v="4.2050000000000004E-3"/>
  </r>
  <r>
    <x v="10"/>
    <x v="7"/>
    <x v="29"/>
    <x v="2"/>
    <n v="0"/>
    <n v="0"/>
    <n v="2890.9352303820501"/>
    <n v="37000.771885000002"/>
    <n v="44416.631275"/>
    <n v="0.47316399999999997"/>
  </r>
  <r>
    <x v="10"/>
    <x v="7"/>
    <x v="30"/>
    <x v="0"/>
    <n v="2245.7128349999998"/>
    <n v="0"/>
    <n v="435.18798753932703"/>
    <n v="8315.4646560000001"/>
    <n v="41711.678842000001"/>
    <n v="0.20862700000000001"/>
  </r>
  <r>
    <x v="10"/>
    <x v="7"/>
    <x v="30"/>
    <x v="1"/>
    <n v="0"/>
    <n v="0"/>
    <n v="1.5218412145517899"/>
    <n v="0"/>
    <n v="3338.7874820000002"/>
    <n v="4.55E-4"/>
  </r>
  <r>
    <x v="10"/>
    <x v="7"/>
    <x v="30"/>
    <x v="2"/>
    <n v="8067.693303"/>
    <n v="0"/>
    <n v="518.29017124612096"/>
    <n v="4066.6870939999999"/>
    <n v="36753.260249999999"/>
    <n v="0.25609599999999999"/>
  </r>
  <r>
    <x v="10"/>
    <x v="7"/>
    <x v="31"/>
    <x v="0"/>
    <n v="1643.4057459999999"/>
    <n v="0"/>
    <n v="118.591416838933"/>
    <n v="920.69888200000003"/>
    <n v="10862.416364000001"/>
    <n v="0.19805600000000001"/>
  </r>
  <r>
    <x v="10"/>
    <x v="7"/>
    <x v="31"/>
    <x v="1"/>
    <n v="525.84328800000003"/>
    <n v="0"/>
    <n v="38.094336027973"/>
    <n v="350.74243100000001"/>
    <n v="869.47590700000001"/>
    <n v="0.51266800000000001"/>
  </r>
  <r>
    <x v="10"/>
    <x v="7"/>
    <x v="31"/>
    <x v="2"/>
    <n v="2230.0978620000001"/>
    <n v="0"/>
    <n v="189.314247133094"/>
    <n v="1534.498137"/>
    <n v="9571.1615239999992"/>
    <n v="0.29233900000000002"/>
  </r>
  <r>
    <x v="10"/>
    <x v="7"/>
    <x v="32"/>
    <x v="0"/>
    <n v="261.21762200000001"/>
    <n v="0"/>
    <n v="0"/>
    <n v="1634.3748310000001"/>
    <n v="27373.289240999999"/>
    <n v="6.4764000000000002E-2"/>
  </r>
  <r>
    <x v="10"/>
    <x v="7"/>
    <x v="32"/>
    <x v="1"/>
    <n v="29.491963999999999"/>
    <n v="0"/>
    <n v="0"/>
    <n v="181.59720300000001"/>
    <n v="2191.0792839999999"/>
    <n v="8.7873999999999994E-2"/>
  </r>
  <r>
    <x v="10"/>
    <x v="7"/>
    <x v="32"/>
    <x v="2"/>
    <n v="227.72163"/>
    <n v="0"/>
    <n v="0"/>
    <n v="817.18741599999998"/>
    <n v="24119.32704"/>
    <n v="4.1522999999999997E-2"/>
  </r>
  <r>
    <x v="10"/>
    <x v="5"/>
    <x v="18"/>
    <x v="0"/>
    <n v="0"/>
    <n v="0"/>
    <n v="0"/>
    <n v="0"/>
    <n v="36452.142941999999"/>
    <n v="0"/>
  </r>
  <r>
    <x v="10"/>
    <x v="5"/>
    <x v="18"/>
    <x v="1"/>
    <n v="0"/>
    <n v="0"/>
    <n v="0"/>
    <n v="0"/>
    <n v="3520.1313140000002"/>
    <n v="0"/>
  </r>
  <r>
    <x v="10"/>
    <x v="5"/>
    <x v="18"/>
    <x v="2"/>
    <n v="0"/>
    <n v="0"/>
    <n v="0"/>
    <n v="0"/>
    <n v="62597.883126000001"/>
    <n v="0"/>
  </r>
  <r>
    <x v="10"/>
    <x v="5"/>
    <x v="19"/>
    <x v="0"/>
    <n v="50.6"/>
    <n v="0"/>
    <n v="0"/>
    <n v="164.036959"/>
    <n v="55989.763197"/>
    <n v="3.8180000000000002E-3"/>
  </r>
  <r>
    <x v="10"/>
    <x v="5"/>
    <x v="19"/>
    <x v="1"/>
    <n v="0"/>
    <n v="0"/>
    <n v="0"/>
    <n v="0"/>
    <n v="6274.5276640000002"/>
    <n v="0"/>
  </r>
  <r>
    <x v="10"/>
    <x v="5"/>
    <x v="19"/>
    <x v="2"/>
    <n v="319"/>
    <n v="0"/>
    <n v="0"/>
    <n v="2.399041"/>
    <n v="20497.823844999999"/>
    <n v="1.5436999999999999E-2"/>
  </r>
  <r>
    <x v="10"/>
    <x v="6"/>
    <x v="25"/>
    <x v="0"/>
    <n v="1947"/>
    <n v="0"/>
    <n v="0"/>
    <n v="5690.5439999999999"/>
    <n v="0"/>
    <n v="1"/>
  </r>
  <r>
    <x v="10"/>
    <x v="6"/>
    <x v="25"/>
    <x v="1"/>
    <n v="10"/>
    <n v="0"/>
    <n v="0"/>
    <n v="0"/>
    <n v="0"/>
    <n v="1"/>
  </r>
  <r>
    <x v="10"/>
    <x v="6"/>
    <x v="25"/>
    <x v="2"/>
    <n v="56"/>
    <n v="0"/>
    <n v="0"/>
    <n v="0"/>
    <n v="0"/>
    <n v="1"/>
  </r>
  <r>
    <x v="10"/>
    <x v="6"/>
    <x v="20"/>
    <x v="0"/>
    <n v="0"/>
    <n v="0"/>
    <n v="0"/>
    <n v="1590.8414720000001"/>
    <n v="7839.1128310000004"/>
    <n v="0.16869999999999999"/>
  </r>
  <r>
    <x v="10"/>
    <x v="6"/>
    <x v="20"/>
    <x v="1"/>
    <n v="0"/>
    <n v="0"/>
    <n v="0"/>
    <n v="0"/>
    <n v="170.42841300000001"/>
    <n v="0"/>
  </r>
  <r>
    <x v="10"/>
    <x v="6"/>
    <x v="20"/>
    <x v="2"/>
    <n v="0"/>
    <n v="0"/>
    <n v="0"/>
    <n v="192.46052800000001"/>
    <n v="2459.2816910000001"/>
    <n v="7.2578000000000004E-2"/>
  </r>
  <r>
    <x v="10"/>
    <x v="6"/>
    <x v="21"/>
    <x v="0"/>
    <n v="17306"/>
    <n v="0"/>
    <n v="0"/>
    <n v="12209.801729999999"/>
    <n v="853.30123300000002"/>
    <n v="0.97190200000000004"/>
  </r>
  <r>
    <x v="10"/>
    <x v="6"/>
    <x v="21"/>
    <x v="1"/>
    <n v="250"/>
    <n v="0"/>
    <n v="0"/>
    <n v="0"/>
    <n v="122.23254799999999"/>
    <n v="0.67162299999999997"/>
  </r>
  <r>
    <x v="10"/>
    <x v="6"/>
    <x v="21"/>
    <x v="2"/>
    <n v="1324"/>
    <n v="0"/>
    <n v="0"/>
    <n v="2535.5952699999998"/>
    <n v="0"/>
    <n v="1"/>
  </r>
  <r>
    <x v="10"/>
    <x v="6"/>
    <x v="22"/>
    <x v="0"/>
    <n v="20944"/>
    <n v="0"/>
    <n v="0"/>
    <n v="6.2750000000000004"/>
    <n v="0"/>
    <n v="1"/>
  </r>
  <r>
    <x v="10"/>
    <x v="6"/>
    <x v="22"/>
    <x v="1"/>
    <n v="140"/>
    <n v="0"/>
    <n v="0"/>
    <n v="0"/>
    <n v="0"/>
    <n v="1"/>
  </r>
  <r>
    <x v="10"/>
    <x v="6"/>
    <x v="22"/>
    <x v="2"/>
    <n v="250"/>
    <n v="0"/>
    <n v="0"/>
    <n v="0"/>
    <n v="0"/>
    <n v="1"/>
  </r>
  <r>
    <x v="11"/>
    <x v="0"/>
    <x v="0"/>
    <x v="0"/>
    <n v="0"/>
    <n v="0"/>
    <n v="0"/>
    <n v="0"/>
    <n v="2966.3159209999999"/>
    <n v="0"/>
  </r>
  <r>
    <x v="11"/>
    <x v="0"/>
    <x v="0"/>
    <x v="1"/>
    <n v="755452"/>
    <n v="0"/>
    <n v="0"/>
    <n v="0"/>
    <n v="953.20633999999995"/>
    <n v="0.99873900000000004"/>
  </r>
  <r>
    <x v="11"/>
    <x v="0"/>
    <x v="0"/>
    <x v="2"/>
    <n v="2000"/>
    <n v="0"/>
    <n v="0"/>
    <n v="0"/>
    <n v="765.34398499999998"/>
    <n v="0.72323700000000002"/>
  </r>
  <r>
    <x v="11"/>
    <x v="0"/>
    <x v="1"/>
    <x v="0"/>
    <n v="0"/>
    <n v="0"/>
    <n v="0"/>
    <n v="0"/>
    <n v="25403.063227999999"/>
    <n v="0"/>
  </r>
  <r>
    <x v="11"/>
    <x v="0"/>
    <x v="1"/>
    <x v="1"/>
    <n v="584157"/>
    <n v="0"/>
    <n v="0"/>
    <n v="0"/>
    <n v="26948.009753999999"/>
    <n v="0.95590200000000003"/>
  </r>
  <r>
    <x v="11"/>
    <x v="0"/>
    <x v="1"/>
    <x v="2"/>
    <n v="2000"/>
    <n v="0"/>
    <n v="0"/>
    <n v="0"/>
    <n v="50270.553505000003"/>
    <n v="3.8261999999999997E-2"/>
  </r>
  <r>
    <x v="11"/>
    <x v="0"/>
    <x v="2"/>
    <x v="0"/>
    <n v="5909"/>
    <n v="0"/>
    <n v="0"/>
    <n v="0"/>
    <n v="30015.624993000001"/>
    <n v="0.16448299999999999"/>
  </r>
  <r>
    <x v="11"/>
    <x v="0"/>
    <x v="2"/>
    <x v="1"/>
    <n v="2227056"/>
    <n v="0"/>
    <n v="0"/>
    <n v="0"/>
    <n v="24513.268835999999"/>
    <n v="0.98911199999999999"/>
  </r>
  <r>
    <x v="11"/>
    <x v="0"/>
    <x v="2"/>
    <x v="2"/>
    <n v="30000"/>
    <n v="0"/>
    <n v="0"/>
    <n v="0"/>
    <n v="408.14434999999997"/>
    <n v="0.98657700000000004"/>
  </r>
  <r>
    <x v="11"/>
    <x v="0"/>
    <x v="3"/>
    <x v="0"/>
    <n v="774"/>
    <n v="0"/>
    <n v="0"/>
    <n v="0"/>
    <n v="20952.872746000001"/>
    <n v="3.5624000000000003E-2"/>
  </r>
  <r>
    <x v="11"/>
    <x v="0"/>
    <x v="3"/>
    <x v="1"/>
    <n v="33750"/>
    <n v="0"/>
    <n v="0"/>
    <n v="0"/>
    <n v="14570.566664"/>
    <n v="0.69845999999999997"/>
  </r>
  <r>
    <x v="11"/>
    <x v="0"/>
    <x v="3"/>
    <x v="2"/>
    <n v="0"/>
    <n v="0"/>
    <n v="0"/>
    <n v="0"/>
    <n v="4533.2480480000004"/>
    <n v="0"/>
  </r>
  <r>
    <x v="11"/>
    <x v="0"/>
    <x v="23"/>
    <x v="0"/>
    <n v="7339"/>
    <n v="0"/>
    <n v="0"/>
    <n v="0"/>
    <n v="13254.105654000001"/>
    <n v="0.356381"/>
  </r>
  <r>
    <x v="11"/>
    <x v="0"/>
    <x v="23"/>
    <x v="1"/>
    <n v="339212"/>
    <n v="0"/>
    <n v="0"/>
    <n v="0"/>
    <n v="9275.3277309999994"/>
    <n v="0.97338400000000003"/>
  </r>
  <r>
    <x v="11"/>
    <x v="0"/>
    <x v="23"/>
    <x v="2"/>
    <n v="0"/>
    <n v="0"/>
    <n v="0"/>
    <n v="0"/>
    <n v="3062.167109"/>
    <n v="0"/>
  </r>
  <r>
    <x v="11"/>
    <x v="0"/>
    <x v="4"/>
    <x v="0"/>
    <n v="14588"/>
    <n v="0"/>
    <n v="0"/>
    <n v="0"/>
    <n v="100809.722484"/>
    <n v="0.126414"/>
  </r>
  <r>
    <x v="11"/>
    <x v="0"/>
    <x v="4"/>
    <x v="1"/>
    <n v="76889"/>
    <n v="0"/>
    <n v="0"/>
    <n v="0"/>
    <n v="691061.85647799994"/>
    <n v="0.100122"/>
  </r>
  <r>
    <x v="11"/>
    <x v="0"/>
    <x v="4"/>
    <x v="2"/>
    <n v="800"/>
    <n v="0"/>
    <n v="0"/>
    <n v="0"/>
    <n v="15956.838588000001"/>
    <n v="4.7740999999999999E-2"/>
  </r>
  <r>
    <x v="11"/>
    <x v="1"/>
    <x v="5"/>
    <x v="0"/>
    <n v="7659"/>
    <n v="0"/>
    <n v="0"/>
    <n v="101.500286"/>
    <n v="26450.823530999998"/>
    <n v="0.22684000000000001"/>
  </r>
  <r>
    <x v="11"/>
    <x v="1"/>
    <x v="5"/>
    <x v="1"/>
    <n v="0"/>
    <n v="0"/>
    <n v="0"/>
    <n v="3.8499840000000001"/>
    <n v="640.98522700000001"/>
    <n v="5.9699999999999996E-3"/>
  </r>
  <r>
    <x v="11"/>
    <x v="1"/>
    <x v="5"/>
    <x v="2"/>
    <n v="134895"/>
    <n v="0"/>
    <n v="0"/>
    <n v="2712.3097299999999"/>
    <n v="40121.147974"/>
    <n v="0.77425500000000003"/>
  </r>
  <r>
    <x v="11"/>
    <x v="1"/>
    <x v="6"/>
    <x v="0"/>
    <n v="0"/>
    <n v="0"/>
    <n v="0"/>
    <n v="0"/>
    <n v="12981.995599"/>
    <n v="0"/>
  </r>
  <r>
    <x v="11"/>
    <x v="1"/>
    <x v="6"/>
    <x v="1"/>
    <n v="0"/>
    <n v="0"/>
    <n v="0"/>
    <n v="0"/>
    <n v="3127.2584670000001"/>
    <n v="0"/>
  </r>
  <r>
    <x v="11"/>
    <x v="1"/>
    <x v="6"/>
    <x v="2"/>
    <n v="0"/>
    <n v="0"/>
    <n v="0"/>
    <n v="0"/>
    <n v="39729.352575999997"/>
    <n v="0"/>
  </r>
  <r>
    <x v="11"/>
    <x v="2"/>
    <x v="7"/>
    <x v="0"/>
    <n v="28825"/>
    <n v="0"/>
    <n v="0"/>
    <n v="0.80406100000000003"/>
    <n v="16419.756690999999"/>
    <n v="0.637096"/>
  </r>
  <r>
    <x v="11"/>
    <x v="2"/>
    <x v="7"/>
    <x v="1"/>
    <n v="0"/>
    <n v="0"/>
    <n v="0"/>
    <n v="0.100164"/>
    <n v="3694.2500169999998"/>
    <n v="2.6999999999999999E-5"/>
  </r>
  <r>
    <x v="11"/>
    <x v="2"/>
    <x v="7"/>
    <x v="2"/>
    <n v="1445"/>
    <n v="0"/>
    <n v="0"/>
    <n v="0.33577499999999999"/>
    <n v="21658.889672000001"/>
    <n v="6.2557000000000001E-2"/>
  </r>
  <r>
    <x v="11"/>
    <x v="2"/>
    <x v="8"/>
    <x v="0"/>
    <n v="235387.54"/>
    <n v="0"/>
    <n v="0"/>
    <n v="168954.99826200001"/>
    <n v="53367.844885999999"/>
    <n v="0.88340200000000002"/>
  </r>
  <r>
    <x v="11"/>
    <x v="2"/>
    <x v="8"/>
    <x v="1"/>
    <n v="92500"/>
    <n v="0"/>
    <n v="0"/>
    <n v="34917.567340000001"/>
    <n v="15819.279364"/>
    <n v="0.88955799999999996"/>
  </r>
  <r>
    <x v="11"/>
    <x v="2"/>
    <x v="8"/>
    <x v="2"/>
    <n v="285189.98"/>
    <n v="0"/>
    <n v="0"/>
    <n v="108308.096397"/>
    <n v="36382.561921"/>
    <n v="0.91536499999999998"/>
  </r>
  <r>
    <x v="11"/>
    <x v="2"/>
    <x v="9"/>
    <x v="0"/>
    <n v="615686"/>
    <n v="0"/>
    <n v="0"/>
    <n v="7540.414049"/>
    <n v="0"/>
    <n v="1"/>
  </r>
  <r>
    <x v="11"/>
    <x v="2"/>
    <x v="9"/>
    <x v="1"/>
    <n v="7312"/>
    <n v="0"/>
    <n v="0"/>
    <n v="564.65103099999999"/>
    <n v="0"/>
    <n v="1"/>
  </r>
  <r>
    <x v="11"/>
    <x v="2"/>
    <x v="9"/>
    <x v="2"/>
    <n v="8566"/>
    <n v="0"/>
    <n v="0"/>
    <n v="1164.38492"/>
    <n v="0"/>
    <n v="1"/>
  </r>
  <r>
    <x v="11"/>
    <x v="3"/>
    <x v="10"/>
    <x v="0"/>
    <n v="25381"/>
    <n v="0"/>
    <n v="0"/>
    <n v="6704.376878"/>
    <n v="233047.139398"/>
    <n v="0.121016"/>
  </r>
  <r>
    <x v="11"/>
    <x v="3"/>
    <x v="10"/>
    <x v="1"/>
    <n v="0"/>
    <n v="0"/>
    <n v="0"/>
    <n v="104.647469"/>
    <n v="2853.2162039999998"/>
    <n v="3.5379000000000001E-2"/>
  </r>
  <r>
    <x v="11"/>
    <x v="3"/>
    <x v="10"/>
    <x v="2"/>
    <n v="7555.04"/>
    <n v="0"/>
    <n v="0"/>
    <n v="6588.0796520000004"/>
    <n v="658192.71613299998"/>
    <n v="2.1035000000000002E-2"/>
  </r>
  <r>
    <x v="11"/>
    <x v="3"/>
    <x v="11"/>
    <x v="0"/>
    <n v="168789"/>
    <n v="0"/>
    <n v="0"/>
    <n v="0"/>
    <n v="58739.575012000001"/>
    <n v="0.74183600000000005"/>
  </r>
  <r>
    <x v="11"/>
    <x v="3"/>
    <x v="11"/>
    <x v="1"/>
    <n v="0"/>
    <n v="0"/>
    <n v="0"/>
    <n v="0"/>
    <n v="20567.492098999999"/>
    <n v="0"/>
  </r>
  <r>
    <x v="11"/>
    <x v="3"/>
    <x v="11"/>
    <x v="2"/>
    <n v="360402.96"/>
    <n v="0"/>
    <n v="0"/>
    <n v="0"/>
    <n v="104295.292227"/>
    <n v="0.775563"/>
  </r>
  <r>
    <x v="11"/>
    <x v="3"/>
    <x v="12"/>
    <x v="0"/>
    <n v="62212"/>
    <n v="0"/>
    <n v="0"/>
    <n v="22.817564000000001"/>
    <n v="28995.766555999999"/>
    <n v="0.68217000000000005"/>
  </r>
  <r>
    <x v="11"/>
    <x v="3"/>
    <x v="12"/>
    <x v="1"/>
    <n v="11159"/>
    <n v="0"/>
    <n v="0"/>
    <n v="0"/>
    <n v="499.51234399999998"/>
    <n v="0.95715399999999995"/>
  </r>
  <r>
    <x v="11"/>
    <x v="3"/>
    <x v="12"/>
    <x v="2"/>
    <n v="14578"/>
    <n v="0"/>
    <n v="0"/>
    <n v="12.655436"/>
    <n v="104029.146213"/>
    <n v="0.123003"/>
  </r>
  <r>
    <x v="11"/>
    <x v="3"/>
    <x v="13"/>
    <x v="0"/>
    <n v="148488.95000000001"/>
    <n v="0"/>
    <n v="0"/>
    <n v="0.99929999999999997"/>
    <n v="226515.31113099999"/>
    <n v="0.39596700000000001"/>
  </r>
  <r>
    <x v="11"/>
    <x v="3"/>
    <x v="13"/>
    <x v="1"/>
    <n v="59892"/>
    <n v="0"/>
    <n v="0"/>
    <n v="1.453111"/>
    <n v="112165.048436"/>
    <n v="0.34809899999999999"/>
  </r>
  <r>
    <x v="11"/>
    <x v="3"/>
    <x v="13"/>
    <x v="2"/>
    <n v="19024.650000000001"/>
    <n v="0"/>
    <n v="0"/>
    <n v="0.22258900000000001"/>
    <n v="29109.253709000001"/>
    <n v="0.39524700000000001"/>
  </r>
  <r>
    <x v="11"/>
    <x v="4"/>
    <x v="14"/>
    <x v="0"/>
    <n v="484930.99"/>
    <n v="0"/>
    <n v="0"/>
    <n v="284235.67259999999"/>
    <n v="75551.280994999994"/>
    <n v="0.91056000000000004"/>
  </r>
  <r>
    <x v="11"/>
    <x v="4"/>
    <x v="14"/>
    <x v="1"/>
    <n v="170"/>
    <n v="0"/>
    <n v="0"/>
    <n v="15790.870699999999"/>
    <n v="4107.250548"/>
    <n v="0.79533399999999999"/>
  </r>
  <r>
    <x v="11"/>
    <x v="4"/>
    <x v="14"/>
    <x v="2"/>
    <n v="55.13"/>
    <n v="0"/>
    <n v="0"/>
    <n v="15790.870699999999"/>
    <n v="38233.460479000001"/>
    <n v="0.29301300000000002"/>
  </r>
  <r>
    <x v="11"/>
    <x v="4"/>
    <x v="24"/>
    <x v="0"/>
    <n v="0"/>
    <n v="0"/>
    <n v="0"/>
    <n v="0"/>
    <n v="27290.615254"/>
    <n v="0"/>
  </r>
  <r>
    <x v="11"/>
    <x v="4"/>
    <x v="24"/>
    <x v="1"/>
    <n v="0"/>
    <n v="0"/>
    <n v="0"/>
    <n v="0"/>
    <n v="509.94600300000002"/>
    <n v="0"/>
  </r>
  <r>
    <x v="11"/>
    <x v="4"/>
    <x v="24"/>
    <x v="2"/>
    <n v="0"/>
    <n v="0"/>
    <n v="0"/>
    <n v="0"/>
    <n v="29029.628679000001"/>
    <n v="0"/>
  </r>
  <r>
    <x v="11"/>
    <x v="4"/>
    <x v="15"/>
    <x v="0"/>
    <n v="129023"/>
    <n v="0"/>
    <n v="0"/>
    <n v="47038.033000000003"/>
    <n v="0"/>
    <n v="1"/>
  </r>
  <r>
    <x v="11"/>
    <x v="4"/>
    <x v="15"/>
    <x v="1"/>
    <n v="0"/>
    <n v="0"/>
    <n v="0"/>
    <n v="3359.8595"/>
    <n v="0"/>
    <n v="1"/>
  </r>
  <r>
    <x v="11"/>
    <x v="4"/>
    <x v="15"/>
    <x v="2"/>
    <n v="359"/>
    <n v="0"/>
    <n v="0"/>
    <n v="16799.297500000001"/>
    <n v="0"/>
    <n v="1"/>
  </r>
  <r>
    <x v="11"/>
    <x v="4"/>
    <x v="16"/>
    <x v="0"/>
    <n v="24579"/>
    <n v="0"/>
    <n v="0"/>
    <n v="174100.12570599999"/>
    <n v="81471.036005000002"/>
    <n v="0.70918700000000001"/>
  </r>
  <r>
    <x v="11"/>
    <x v="4"/>
    <x v="16"/>
    <x v="1"/>
    <n v="2649"/>
    <n v="0"/>
    <n v="0"/>
    <n v="34.358179"/>
    <n v="1555.4502660000001"/>
    <n v="0.63304499999999997"/>
  </r>
  <r>
    <x v="11"/>
    <x v="4"/>
    <x v="16"/>
    <x v="2"/>
    <n v="118886"/>
    <n v="0"/>
    <n v="0"/>
    <n v="91088.505116"/>
    <n v="130628.65787900001"/>
    <n v="0.61647799999999997"/>
  </r>
  <r>
    <x v="11"/>
    <x v="4"/>
    <x v="17"/>
    <x v="0"/>
    <n v="24293"/>
    <n v="0"/>
    <n v="0"/>
    <n v="0"/>
    <n v="78328.917994999996"/>
    <n v="0.23672299999999999"/>
  </r>
  <r>
    <x v="11"/>
    <x v="4"/>
    <x v="17"/>
    <x v="1"/>
    <n v="0"/>
    <n v="0"/>
    <n v="0"/>
    <n v="0"/>
    <n v="1589.3499059999999"/>
    <n v="0"/>
  </r>
  <r>
    <x v="11"/>
    <x v="4"/>
    <x v="17"/>
    <x v="2"/>
    <n v="0"/>
    <n v="0"/>
    <n v="0"/>
    <n v="0"/>
    <n v="87205.264414999998"/>
    <n v="0"/>
  </r>
  <r>
    <x v="11"/>
    <x v="7"/>
    <x v="26"/>
    <x v="0"/>
    <n v="4778.1324880000002"/>
    <n v="0"/>
    <n v="1470.3177590417599"/>
    <n v="6228.1124980000004"/>
    <n v="51934.396398999997"/>
    <n v="0.19370200000000001"/>
  </r>
  <r>
    <x v="11"/>
    <x v="7"/>
    <x v="26"/>
    <x v="1"/>
    <n v="261.53905400000002"/>
    <n v="0"/>
    <n v="165.740912793955"/>
    <n v="1470.526562"/>
    <n v="4157.0590629999997"/>
    <n v="0.31343399999999999"/>
  </r>
  <r>
    <x v="11"/>
    <x v="7"/>
    <x v="26"/>
    <x v="2"/>
    <n v="4152.6893799999998"/>
    <n v="0"/>
    <n v="769.44132816428498"/>
    <n v="26642.481240000001"/>
    <n v="74311.875308999995"/>
    <n v="0.298126"/>
  </r>
  <r>
    <x v="11"/>
    <x v="7"/>
    <x v="27"/>
    <x v="0"/>
    <n v="33595.677801999998"/>
    <n v="0"/>
    <n v="807.45265712745697"/>
    <n v="8681.3403230000004"/>
    <n v="38896.472616999999"/>
    <n v="0.52554199999999995"/>
  </r>
  <r>
    <x v="11"/>
    <x v="7"/>
    <x v="27"/>
    <x v="1"/>
    <n v="0"/>
    <n v="0"/>
    <n v="0"/>
    <n v="0"/>
    <n v="3113.445909"/>
    <n v="0"/>
  </r>
  <r>
    <x v="11"/>
    <x v="7"/>
    <x v="27"/>
    <x v="2"/>
    <n v="1833.3793209999999"/>
    <n v="0"/>
    <n v="398.79734287254399"/>
    <n v="852.34977700000002"/>
    <n v="35445.091262000002"/>
    <n v="8.0055000000000001E-2"/>
  </r>
  <r>
    <x v="11"/>
    <x v="7"/>
    <x v="28"/>
    <x v="0"/>
    <n v="4615.3953289999999"/>
    <n v="0"/>
    <n v="30"/>
    <n v="2055.447228"/>
    <n v="29181.91373"/>
    <n v="0.18674199999999999"/>
  </r>
  <r>
    <x v="11"/>
    <x v="7"/>
    <x v="28"/>
    <x v="1"/>
    <n v="0"/>
    <n v="0"/>
    <n v="0"/>
    <n v="0"/>
    <n v="2228.9708580000001"/>
    <n v="0"/>
  </r>
  <r>
    <x v="11"/>
    <x v="7"/>
    <x v="28"/>
    <x v="2"/>
    <n v="839.48166500000002"/>
    <n v="0"/>
    <n v="0"/>
    <n v="45.931781999999998"/>
    <n v="87635.961005999998"/>
    <n v="1.0002E-2"/>
  </r>
  <r>
    <x v="11"/>
    <x v="7"/>
    <x v="29"/>
    <x v="0"/>
    <n v="365.59480100000002"/>
    <n v="0"/>
    <n v="423.77439394169602"/>
    <n v="1997.657952"/>
    <n v="21512.574240000002"/>
    <n v="0.114694"/>
  </r>
  <r>
    <x v="11"/>
    <x v="7"/>
    <x v="29"/>
    <x v="1"/>
    <n v="0"/>
    <n v="0"/>
    <n v="98.775288388230095"/>
    <n v="0"/>
    <n v="1721.9617049999999"/>
    <n v="5.425E-2"/>
  </r>
  <r>
    <x v="11"/>
    <x v="7"/>
    <x v="29"/>
    <x v="2"/>
    <n v="0"/>
    <n v="0"/>
    <n v="1764.61698433674"/>
    <n v="32362.058818000001"/>
    <n v="41488.437347999999"/>
    <n v="0.45132"/>
  </r>
  <r>
    <x v="11"/>
    <x v="7"/>
    <x v="30"/>
    <x v="0"/>
    <n v="13754.525234000001"/>
    <n v="0"/>
    <n v="341.94107254490899"/>
    <n v="7251.7570669999996"/>
    <n v="41721.356103999999"/>
    <n v="0.33848600000000001"/>
  </r>
  <r>
    <x v="11"/>
    <x v="7"/>
    <x v="30"/>
    <x v="1"/>
    <n v="0"/>
    <n v="0"/>
    <n v="187.61439120198"/>
    <n v="0"/>
    <n v="3339.562093"/>
    <n v="5.3191000000000002E-2"/>
  </r>
  <r>
    <x v="11"/>
    <x v="7"/>
    <x v="30"/>
    <x v="2"/>
    <n v="3151.3653490000002"/>
    <n v="0"/>
    <n v="466.77786958644401"/>
    <n v="3546.4797330000001"/>
    <n v="38019.315768"/>
    <n v="0.15856500000000001"/>
  </r>
  <r>
    <x v="11"/>
    <x v="7"/>
    <x v="31"/>
    <x v="0"/>
    <n v="2078.192137"/>
    <n v="0"/>
    <n v="250.14179728217999"/>
    <n v="1079.2165809999999"/>
    <n v="10864.936485"/>
    <n v="0.23874899999999999"/>
  </r>
  <r>
    <x v="11"/>
    <x v="7"/>
    <x v="31"/>
    <x v="1"/>
    <n v="433.69314600000001"/>
    <n v="0"/>
    <n v="4.4948968499202397"/>
    <n v="411.13012600000002"/>
    <n v="869.67762700000003"/>
    <n v="0.49407800000000002"/>
  </r>
  <r>
    <x v="11"/>
    <x v="7"/>
    <x v="31"/>
    <x v="2"/>
    <n v="1595.26378"/>
    <n v="0"/>
    <n v="52.363305867899903"/>
    <n v="1798.6943020000001"/>
    <n v="9900.8634820000007"/>
    <n v="0.25820500000000002"/>
  </r>
  <r>
    <x v="11"/>
    <x v="7"/>
    <x v="32"/>
    <x v="0"/>
    <n v="1368.294318"/>
    <n v="0"/>
    <n v="52.878282923633599"/>
    <n v="1389.5559370000001"/>
    <n v="27379.639942000002"/>
    <n v="9.3100000000000002E-2"/>
  </r>
  <r>
    <x v="11"/>
    <x v="7"/>
    <x v="32"/>
    <x v="1"/>
    <n v="46.781801000000002"/>
    <n v="0"/>
    <n v="7.9184319840543999E-2"/>
    <n v="154.395104"/>
    <n v="2191.5876229999999"/>
    <n v="8.4107000000000001E-2"/>
  </r>
  <r>
    <x v="11"/>
    <x v="7"/>
    <x v="32"/>
    <x v="2"/>
    <n v="231.632993"/>
    <n v="0"/>
    <n v="7.0425327565258904"/>
    <n v="694.77796899999998"/>
    <n v="24950.175972000001"/>
    <n v="3.6062999999999998E-2"/>
  </r>
  <r>
    <x v="11"/>
    <x v="5"/>
    <x v="18"/>
    <x v="0"/>
    <n v="0"/>
    <n v="0"/>
    <n v="0"/>
    <n v="0"/>
    <n v="36460.599971000003"/>
    <n v="0"/>
  </r>
  <r>
    <x v="11"/>
    <x v="5"/>
    <x v="18"/>
    <x v="1"/>
    <n v="0"/>
    <n v="0"/>
    <n v="0"/>
    <n v="0"/>
    <n v="3520.9479970000002"/>
    <n v="0"/>
  </r>
  <r>
    <x v="11"/>
    <x v="5"/>
    <x v="18"/>
    <x v="2"/>
    <n v="0"/>
    <n v="0"/>
    <n v="0"/>
    <n v="0"/>
    <n v="64754.219592000001"/>
    <n v="0"/>
  </r>
  <r>
    <x v="11"/>
    <x v="5"/>
    <x v="19"/>
    <x v="0"/>
    <n v="99.8"/>
    <n v="0"/>
    <n v="0"/>
    <n v="51.184427999999997"/>
    <n v="56002.753024999998"/>
    <n v="2.6879999999999999E-3"/>
  </r>
  <r>
    <x v="11"/>
    <x v="5"/>
    <x v="19"/>
    <x v="1"/>
    <n v="0"/>
    <n v="0"/>
    <n v="0"/>
    <n v="0"/>
    <n v="6275.9833760000001"/>
    <n v="0"/>
  </r>
  <r>
    <x v="11"/>
    <x v="5"/>
    <x v="19"/>
    <x v="2"/>
    <n v="582.6"/>
    <n v="0"/>
    <n v="0"/>
    <n v="0.74857200000000002"/>
    <n v="21203.921285"/>
    <n v="2.6773999999999999E-2"/>
  </r>
  <r>
    <x v="11"/>
    <x v="6"/>
    <x v="25"/>
    <x v="0"/>
    <n v="8000"/>
    <n v="0"/>
    <n v="0"/>
    <n v="4499.7430000000004"/>
    <n v="0"/>
    <n v="1"/>
  </r>
  <r>
    <x v="11"/>
    <x v="6"/>
    <x v="25"/>
    <x v="1"/>
    <n v="0"/>
    <n v="0"/>
    <n v="0"/>
    <n v="0"/>
    <n v="0"/>
    <m/>
  </r>
  <r>
    <x v="11"/>
    <x v="6"/>
    <x v="25"/>
    <x v="2"/>
    <n v="4745"/>
    <n v="0"/>
    <n v="0"/>
    <n v="0"/>
    <n v="0"/>
    <n v="1"/>
  </r>
  <r>
    <x v="11"/>
    <x v="6"/>
    <x v="20"/>
    <x v="0"/>
    <n v="0"/>
    <n v="0"/>
    <n v="0"/>
    <n v="3201.2720479999998"/>
    <n v="7840.9315340000003"/>
    <n v="0.289912"/>
  </r>
  <r>
    <x v="11"/>
    <x v="6"/>
    <x v="20"/>
    <x v="1"/>
    <n v="0"/>
    <n v="0"/>
    <n v="0"/>
    <n v="0"/>
    <n v="170.46795299999999"/>
    <n v="0"/>
  </r>
  <r>
    <x v="11"/>
    <x v="6"/>
    <x v="20"/>
    <x v="2"/>
    <n v="0"/>
    <n v="0"/>
    <n v="0"/>
    <n v="387.290952"/>
    <n v="2543.9976360000001"/>
    <n v="0.13212299999999999"/>
  </r>
  <r>
    <x v="11"/>
    <x v="6"/>
    <x v="21"/>
    <x v="0"/>
    <n v="16911"/>
    <n v="0"/>
    <n v="0"/>
    <n v="10463.566385"/>
    <n v="853.49920199999997"/>
    <n v="0.96976399999999996"/>
  </r>
  <r>
    <x v="11"/>
    <x v="6"/>
    <x v="21"/>
    <x v="1"/>
    <n v="0"/>
    <n v="0"/>
    <n v="0"/>
    <n v="0"/>
    <n v="122.260907"/>
    <n v="0"/>
  </r>
  <r>
    <x v="11"/>
    <x v="6"/>
    <x v="21"/>
    <x v="2"/>
    <n v="1894"/>
    <n v="0"/>
    <n v="0"/>
    <n v="2172.9566150000001"/>
    <n v="0"/>
    <n v="1"/>
  </r>
  <r>
    <x v="11"/>
    <x v="6"/>
    <x v="22"/>
    <x v="0"/>
    <n v="0"/>
    <n v="0"/>
    <n v="0"/>
    <n v="72.792000000000002"/>
    <n v="0"/>
    <n v="1"/>
  </r>
  <r>
    <x v="11"/>
    <x v="6"/>
    <x v="22"/>
    <x v="1"/>
    <n v="0"/>
    <n v="0"/>
    <n v="0"/>
    <n v="0"/>
    <n v="0"/>
    <m/>
  </r>
  <r>
    <x v="11"/>
    <x v="6"/>
    <x v="22"/>
    <x v="2"/>
    <n v="7880"/>
    <n v="0"/>
    <n v="0"/>
    <n v="0"/>
    <n v="0"/>
    <n v="1"/>
  </r>
  <r>
    <x v="12"/>
    <x v="0"/>
    <x v="0"/>
    <x v="0"/>
    <n v="9036"/>
    <n v="0"/>
    <n v="0"/>
    <n v="0"/>
    <n v="3630.109676"/>
    <n v="0.71339900000000001"/>
  </r>
  <r>
    <x v="12"/>
    <x v="0"/>
    <x v="0"/>
    <x v="1"/>
    <n v="430168"/>
    <n v="0"/>
    <n v="0"/>
    <n v="0"/>
    <n v="942.18288900000005"/>
    <n v="0.99781399999999998"/>
  </r>
  <r>
    <x v="12"/>
    <x v="0"/>
    <x v="0"/>
    <x v="2"/>
    <n v="0"/>
    <n v="0"/>
    <n v="0"/>
    <n v="0"/>
    <n v="715.83824100000004"/>
    <n v="0"/>
  </r>
  <r>
    <x v="12"/>
    <x v="0"/>
    <x v="1"/>
    <x v="0"/>
    <n v="0"/>
    <n v="0"/>
    <n v="0"/>
    <n v="0"/>
    <n v="31087.688595"/>
    <n v="0"/>
  </r>
  <r>
    <x v="12"/>
    <x v="0"/>
    <x v="1"/>
    <x v="1"/>
    <n v="797160"/>
    <n v="0"/>
    <n v="0"/>
    <n v="0"/>
    <n v="26636.366779"/>
    <n v="0.96766600000000003"/>
  </r>
  <r>
    <x v="12"/>
    <x v="0"/>
    <x v="1"/>
    <x v="2"/>
    <n v="250"/>
    <n v="0"/>
    <n v="0"/>
    <n v="0"/>
    <n v="47018.837678999997"/>
    <n v="5.2880000000000002E-3"/>
  </r>
  <r>
    <x v="12"/>
    <x v="0"/>
    <x v="2"/>
    <x v="0"/>
    <n v="0"/>
    <n v="0"/>
    <n v="0"/>
    <n v="0"/>
    <n v="36732.436336999999"/>
    <n v="0"/>
  </r>
  <r>
    <x v="12"/>
    <x v="0"/>
    <x v="2"/>
    <x v="1"/>
    <n v="2623738"/>
    <n v="0"/>
    <n v="0"/>
    <n v="0"/>
    <n v="24229.782666999999"/>
    <n v="0.99084899999999998"/>
  </r>
  <r>
    <x v="12"/>
    <x v="0"/>
    <x v="2"/>
    <x v="2"/>
    <n v="300"/>
    <n v="0"/>
    <n v="0"/>
    <n v="0"/>
    <n v="381.74381599999998"/>
    <n v="0.44004700000000002"/>
  </r>
  <r>
    <x v="12"/>
    <x v="0"/>
    <x v="3"/>
    <x v="0"/>
    <n v="35983"/>
    <n v="0"/>
    <n v="0"/>
    <n v="0"/>
    <n v="25641.647121000002"/>
    <n v="0.58390500000000001"/>
  </r>
  <r>
    <x v="12"/>
    <x v="0"/>
    <x v="3"/>
    <x v="1"/>
    <n v="0"/>
    <n v="0"/>
    <n v="0"/>
    <n v="0"/>
    <n v="14402.063877000001"/>
    <n v="0"/>
  </r>
  <r>
    <x v="12"/>
    <x v="0"/>
    <x v="3"/>
    <x v="2"/>
    <n v="0"/>
    <n v="0"/>
    <n v="0"/>
    <n v="0"/>
    <n v="4240.0180479999999"/>
    <n v="0"/>
  </r>
  <r>
    <x v="12"/>
    <x v="0"/>
    <x v="23"/>
    <x v="0"/>
    <n v="3732"/>
    <n v="0"/>
    <n v="0"/>
    <n v="0"/>
    <n v="16220.071787999999"/>
    <n v="0.18704799999999999"/>
  </r>
  <r>
    <x v="12"/>
    <x v="0"/>
    <x v="23"/>
    <x v="1"/>
    <n v="548412"/>
    <n v="0"/>
    <n v="0"/>
    <n v="0"/>
    <n v="9168.0622679999997"/>
    <n v="0.98355700000000001"/>
  </r>
  <r>
    <x v="12"/>
    <x v="0"/>
    <x v="23"/>
    <x v="2"/>
    <n v="0"/>
    <n v="0"/>
    <n v="0"/>
    <n v="0"/>
    <n v="2864.0929569999998"/>
    <n v="0"/>
  </r>
  <r>
    <x v="12"/>
    <x v="0"/>
    <x v="4"/>
    <x v="0"/>
    <n v="11635"/>
    <n v="0"/>
    <n v="0"/>
    <n v="0"/>
    <n v="123368.635972"/>
    <n v="8.6181999999999995E-2"/>
  </r>
  <r>
    <x v="12"/>
    <x v="0"/>
    <x v="4"/>
    <x v="1"/>
    <n v="1046785"/>
    <n v="0"/>
    <n v="0"/>
    <n v="0"/>
    <n v="683070.00196799997"/>
    <n v="0.605128"/>
  </r>
  <r>
    <x v="12"/>
    <x v="0"/>
    <x v="4"/>
    <x v="2"/>
    <n v="10"/>
    <n v="0"/>
    <n v="0"/>
    <n v="0"/>
    <n v="14924.681570999999"/>
    <n v="6.69E-4"/>
  </r>
  <r>
    <x v="12"/>
    <x v="1"/>
    <x v="5"/>
    <x v="0"/>
    <n v="0"/>
    <n v="0"/>
    <n v="0"/>
    <n v="418.64276999999998"/>
    <n v="32369.913723999998"/>
    <n v="1.2767000000000001E-2"/>
  </r>
  <r>
    <x v="12"/>
    <x v="1"/>
    <x v="5"/>
    <x v="1"/>
    <n v="0"/>
    <n v="0"/>
    <n v="0"/>
    <n v="15.879441999999999"/>
    <n v="633.57248900000002"/>
    <n v="2.445E-2"/>
  </r>
  <r>
    <x v="12"/>
    <x v="1"/>
    <x v="5"/>
    <x v="2"/>
    <n v="218376"/>
    <n v="0"/>
    <n v="0"/>
    <n v="11187.050788"/>
    <n v="37525.939393000001"/>
    <n v="0.85950000000000004"/>
  </r>
  <r>
    <x v="12"/>
    <x v="1"/>
    <x v="6"/>
    <x v="0"/>
    <n v="0"/>
    <n v="0"/>
    <n v="0"/>
    <n v="0"/>
    <n v="15887.069718000001"/>
    <n v="0"/>
  </r>
  <r>
    <x v="12"/>
    <x v="1"/>
    <x v="6"/>
    <x v="1"/>
    <n v="0"/>
    <n v="0"/>
    <n v="0"/>
    <n v="0"/>
    <n v="3091.0929700000002"/>
    <n v="0"/>
  </r>
  <r>
    <x v="12"/>
    <x v="1"/>
    <x v="6"/>
    <x v="2"/>
    <n v="0"/>
    <n v="0"/>
    <n v="0"/>
    <n v="0"/>
    <n v="37159.487008999997"/>
    <n v="0"/>
  </r>
  <r>
    <x v="12"/>
    <x v="2"/>
    <x v="7"/>
    <x v="0"/>
    <n v="0"/>
    <n v="0"/>
    <n v="0"/>
    <n v="56856.311131000002"/>
    <n v="20094.123226"/>
    <n v="0.738869"/>
  </r>
  <r>
    <x v="12"/>
    <x v="2"/>
    <x v="7"/>
    <x v="1"/>
    <n v="0"/>
    <n v="0"/>
    <n v="0"/>
    <n v="7082.7747369999997"/>
    <n v="3651.5274899999999"/>
    <n v="0.65982600000000002"/>
  </r>
  <r>
    <x v="12"/>
    <x v="2"/>
    <x v="7"/>
    <x v="2"/>
    <n v="0"/>
    <n v="0"/>
    <n v="0"/>
    <n v="23743.132831999999"/>
    <n v="20257.899442000002"/>
    <n v="0.53960300000000005"/>
  </r>
  <r>
    <x v="12"/>
    <x v="2"/>
    <x v="8"/>
    <x v="0"/>
    <n v="225280"/>
    <n v="0"/>
    <n v="0"/>
    <n v="204040.579749"/>
    <n v="65310.349697999998"/>
    <n v="0.86796099999999998"/>
  </r>
  <r>
    <x v="12"/>
    <x v="2"/>
    <x v="8"/>
    <x v="1"/>
    <n v="102955"/>
    <n v="0"/>
    <n v="0"/>
    <n v="42168.629261000002"/>
    <n v="15636.335713"/>
    <n v="0.90273400000000004"/>
  </r>
  <r>
    <x v="12"/>
    <x v="2"/>
    <x v="8"/>
    <x v="2"/>
    <n v="221810"/>
    <n v="0"/>
    <n v="0"/>
    <n v="130799.60348999999"/>
    <n v="34029.181182"/>
    <n v="0.91198699999999999"/>
  </r>
  <r>
    <x v="12"/>
    <x v="2"/>
    <x v="9"/>
    <x v="0"/>
    <n v="391950"/>
    <n v="0"/>
    <n v="0"/>
    <n v="20073.159453"/>
    <n v="0"/>
    <n v="1"/>
  </r>
  <r>
    <x v="12"/>
    <x v="2"/>
    <x v="9"/>
    <x v="1"/>
    <n v="8643"/>
    <n v="0"/>
    <n v="0"/>
    <n v="1503.1442709999999"/>
    <n v="0"/>
    <n v="1"/>
  </r>
  <r>
    <x v="12"/>
    <x v="2"/>
    <x v="9"/>
    <x v="2"/>
    <n v="15795"/>
    <n v="0"/>
    <n v="0"/>
    <n v="3099.6817959999998"/>
    <n v="0"/>
    <n v="1"/>
  </r>
  <r>
    <x v="12"/>
    <x v="3"/>
    <x v="10"/>
    <x v="0"/>
    <n v="34059"/>
    <n v="0"/>
    <n v="0"/>
    <n v="6965.693115"/>
    <n v="285197.76660700003"/>
    <n v="0.12575600000000001"/>
  </r>
  <r>
    <x v="12"/>
    <x v="3"/>
    <x v="10"/>
    <x v="1"/>
    <n v="0"/>
    <n v="0"/>
    <n v="0"/>
    <n v="108.72631"/>
    <n v="2820.2198979999998"/>
    <n v="3.7121000000000001E-2"/>
  </r>
  <r>
    <x v="12"/>
    <x v="3"/>
    <x v="10"/>
    <x v="2"/>
    <n v="3604.3"/>
    <n v="0"/>
    <n v="0"/>
    <n v="6844.8629760000003"/>
    <n v="615617.97759599995"/>
    <n v="1.669E-2"/>
  </r>
  <r>
    <x v="12"/>
    <x v="3"/>
    <x v="11"/>
    <x v="0"/>
    <n v="163077"/>
    <n v="0"/>
    <n v="0"/>
    <n v="0"/>
    <n v="71884.150339999993"/>
    <n v="0.69405899999999998"/>
  </r>
  <r>
    <x v="12"/>
    <x v="3"/>
    <x v="11"/>
    <x v="1"/>
    <n v="6017"/>
    <n v="0"/>
    <n v="0"/>
    <n v="0"/>
    <n v="20329.637264000001"/>
    <n v="0.228378"/>
  </r>
  <r>
    <x v="12"/>
    <x v="3"/>
    <x v="11"/>
    <x v="2"/>
    <n v="257727.7"/>
    <n v="0"/>
    <n v="0"/>
    <n v="0"/>
    <n v="97549.023711999995"/>
    <n v="0.72542799999999996"/>
  </r>
  <r>
    <x v="12"/>
    <x v="3"/>
    <x v="12"/>
    <x v="0"/>
    <n v="128447"/>
    <n v="0"/>
    <n v="0"/>
    <n v="0.34573999999999999"/>
    <n v="35484.356873999997"/>
    <n v="0.78354100000000004"/>
  </r>
  <r>
    <x v="12"/>
    <x v="3"/>
    <x v="12"/>
    <x v="1"/>
    <n v="780"/>
    <n v="0"/>
    <n v="0"/>
    <n v="0"/>
    <n v="493.73568399999999"/>
    <n v="0.612371"/>
  </r>
  <r>
    <x v="12"/>
    <x v="3"/>
    <x v="12"/>
    <x v="2"/>
    <n v="106207"/>
    <n v="0"/>
    <n v="0"/>
    <n v="0.19176000000000001"/>
    <n v="97300.093169"/>
    <n v="0.52188299999999999"/>
  </r>
  <r>
    <x v="12"/>
    <x v="3"/>
    <x v="13"/>
    <x v="0"/>
    <n v="131051"/>
    <n v="0"/>
    <n v="0"/>
    <n v="0"/>
    <n v="277204.26435499999"/>
    <n v="0.32100200000000001"/>
  </r>
  <r>
    <x v="12"/>
    <x v="3"/>
    <x v="13"/>
    <x v="1"/>
    <n v="40666"/>
    <n v="0"/>
    <n v="0"/>
    <n v="0"/>
    <n v="110867.904427"/>
    <n v="0.26836199999999999"/>
  </r>
  <r>
    <x v="12"/>
    <x v="3"/>
    <x v="13"/>
    <x v="2"/>
    <n v="15915"/>
    <n v="0"/>
    <n v="0"/>
    <n v="0"/>
    <n v="27226.341861000001"/>
    <n v="0.36890299999999998"/>
  </r>
  <r>
    <x v="12"/>
    <x v="4"/>
    <x v="14"/>
    <x v="0"/>
    <n v="512956"/>
    <n v="0"/>
    <n v="0"/>
    <n v="379497.81150000001"/>
    <n v="92457.932157999996"/>
    <n v="0.90612499999999996"/>
  </r>
  <r>
    <x v="12"/>
    <x v="4"/>
    <x v="14"/>
    <x v="1"/>
    <n v="98"/>
    <n v="0"/>
    <n v="0"/>
    <n v="21083.211749999999"/>
    <n v="4059.751835"/>
    <n v="0.83916000000000002"/>
  </r>
  <r>
    <x v="12"/>
    <x v="4"/>
    <x v="14"/>
    <x v="2"/>
    <n v="0"/>
    <n v="0"/>
    <n v="0"/>
    <n v="21083.211749999999"/>
    <n v="35760.355651999998"/>
    <n v="0.37089800000000001"/>
  </r>
  <r>
    <x v="12"/>
    <x v="4"/>
    <x v="24"/>
    <x v="0"/>
    <n v="2569"/>
    <n v="0"/>
    <n v="0"/>
    <n v="0"/>
    <n v="33397.631653999997"/>
    <n v="7.1427000000000004E-2"/>
  </r>
  <r>
    <x v="12"/>
    <x v="4"/>
    <x v="24"/>
    <x v="1"/>
    <n v="0"/>
    <n v="0"/>
    <n v="0"/>
    <n v="0"/>
    <n v="504.04868099999999"/>
    <n v="0"/>
  </r>
  <r>
    <x v="12"/>
    <x v="4"/>
    <x v="24"/>
    <x v="2"/>
    <n v="0"/>
    <n v="0"/>
    <n v="0"/>
    <n v="0"/>
    <n v="27151.867317"/>
    <n v="0"/>
  </r>
  <r>
    <x v="12"/>
    <x v="4"/>
    <x v="15"/>
    <x v="0"/>
    <n v="88995"/>
    <n v="0"/>
    <n v="0"/>
    <n v="37326.738581999998"/>
    <n v="0"/>
    <n v="1"/>
  </r>
  <r>
    <x v="12"/>
    <x v="4"/>
    <x v="15"/>
    <x v="1"/>
    <n v="0"/>
    <n v="0"/>
    <n v="0"/>
    <n v="2666.1956129999999"/>
    <n v="0"/>
    <n v="1"/>
  </r>
  <r>
    <x v="12"/>
    <x v="4"/>
    <x v="15"/>
    <x v="2"/>
    <n v="31546"/>
    <n v="0"/>
    <n v="0"/>
    <n v="13330.978064999999"/>
    <n v="0"/>
    <n v="1"/>
  </r>
  <r>
    <x v="12"/>
    <x v="4"/>
    <x v="16"/>
    <x v="0"/>
    <n v="11654"/>
    <n v="0"/>
    <n v="0"/>
    <n v="92850.142649000001"/>
    <n v="99702.393137000006"/>
    <n v="0.51175700000000002"/>
  </r>
  <r>
    <x v="12"/>
    <x v="4"/>
    <x v="16"/>
    <x v="1"/>
    <n v="0"/>
    <n v="0"/>
    <n v="0"/>
    <n v="18.323719000000001"/>
    <n v="1537.4621050000001"/>
    <n v="1.1776999999999999E-2"/>
  </r>
  <r>
    <x v="12"/>
    <x v="4"/>
    <x v="16"/>
    <x v="2"/>
    <n v="27158"/>
    <n v="0"/>
    <n v="0"/>
    <n v="48578.831632000001"/>
    <n v="122179.033904"/>
    <n v="0.38267099999999998"/>
  </r>
  <r>
    <x v="12"/>
    <x v="4"/>
    <x v="17"/>
    <x v="0"/>
    <n v="173752"/>
    <n v="0"/>
    <n v="0"/>
    <n v="0"/>
    <n v="95857.140880000006"/>
    <n v="0.64445799999999998"/>
  </r>
  <r>
    <x v="12"/>
    <x v="4"/>
    <x v="17"/>
    <x v="1"/>
    <n v="0"/>
    <n v="0"/>
    <n v="0"/>
    <n v="0"/>
    <n v="1570.969709"/>
    <n v="0"/>
  </r>
  <r>
    <x v="12"/>
    <x v="4"/>
    <x v="17"/>
    <x v="2"/>
    <n v="0"/>
    <n v="0"/>
    <n v="0"/>
    <n v="0"/>
    <n v="81564.452476000006"/>
    <n v="0"/>
  </r>
  <r>
    <x v="12"/>
    <x v="7"/>
    <x v="26"/>
    <x v="0"/>
    <n v="1489.643266"/>
    <n v="0"/>
    <n v="101.738867337472"/>
    <n v="5152.1596460000001"/>
    <n v="63556.128177999999"/>
    <n v="9.5924999999999996E-2"/>
  </r>
  <r>
    <x v="12"/>
    <x v="7"/>
    <x v="26"/>
    <x v="1"/>
    <n v="47.966909999999999"/>
    <n v="0"/>
    <n v="3.2943104668414902"/>
    <n v="156.12604999999999"/>
    <n v="4108.9843350000001"/>
    <n v="4.8045999999999998E-2"/>
  </r>
  <r>
    <x v="12"/>
    <x v="7"/>
    <x v="26"/>
    <x v="2"/>
    <n v="7363.5602840000001"/>
    <n v="0"/>
    <n v="518.53058482194899"/>
    <n v="26151.113354000001"/>
    <n v="69505.063286999997"/>
    <n v="0.32870100000000002"/>
  </r>
  <r>
    <x v="12"/>
    <x v="7"/>
    <x v="27"/>
    <x v="0"/>
    <n v="17611.239412999999"/>
    <n v="0"/>
    <n v="91.441641067954194"/>
    <n v="8125.1866069999996"/>
    <n v="47600.614827999998"/>
    <n v="0.35174100000000003"/>
  </r>
  <r>
    <x v="12"/>
    <x v="7"/>
    <x v="27"/>
    <x v="1"/>
    <n v="119.68592"/>
    <n v="0"/>
    <n v="0.75380363825220098"/>
    <n v="63.231023999999998"/>
    <n v="3077.4401499999999"/>
    <n v="5.6321000000000003E-2"/>
  </r>
  <r>
    <x v="12"/>
    <x v="7"/>
    <x v="27"/>
    <x v="2"/>
    <n v="980.35379999999998"/>
    <n v="0"/>
    <n v="8.81465630389458"/>
    <n v="442.61716899999999"/>
    <n v="33152.350162000002"/>
    <n v="4.1399999999999999E-2"/>
  </r>
  <r>
    <x v="12"/>
    <x v="7"/>
    <x v="28"/>
    <x v="0"/>
    <n v="5559.6341640000001"/>
    <n v="0"/>
    <n v="30.303030303030301"/>
    <n v="1899.361277"/>
    <n v="35712.159532999998"/>
    <n v="0.17335700000000001"/>
  </r>
  <r>
    <x v="12"/>
    <x v="7"/>
    <x v="28"/>
    <x v="1"/>
    <n v="217.89594299999999"/>
    <n v="0"/>
    <n v="0"/>
    <n v="77.001132999999996"/>
    <n v="2203.1936999999998"/>
    <n v="0.118048"/>
  </r>
  <r>
    <x v="12"/>
    <x v="7"/>
    <x v="28"/>
    <x v="2"/>
    <n v="0"/>
    <n v="0"/>
    <n v="0"/>
    <n v="0"/>
    <n v="81967.289757000006"/>
    <n v="0"/>
  </r>
  <r>
    <x v="12"/>
    <x v="7"/>
    <x v="29"/>
    <x v="0"/>
    <n v="0"/>
    <n v="0"/>
    <n v="66.077015072302999"/>
    <n v="4680.837955"/>
    <n v="25998.309639999999"/>
    <n v="0.154395"/>
  </r>
  <r>
    <x v="12"/>
    <x v="7"/>
    <x v="29"/>
    <x v="1"/>
    <n v="0"/>
    <n v="0"/>
    <n v="0"/>
    <n v="0"/>
    <n v="1702.047904"/>
    <n v="0"/>
  </r>
  <r>
    <x v="12"/>
    <x v="7"/>
    <x v="29"/>
    <x v="2"/>
    <n v="0"/>
    <n v="0"/>
    <n v="388.56944957416198"/>
    <n v="25957.374114999999"/>
    <n v="44832.684674999997"/>
    <n v="0.37013800000000002"/>
  </r>
  <r>
    <x v="12"/>
    <x v="7"/>
    <x v="30"/>
    <x v="0"/>
    <n v="4851.9810280000002"/>
    <n v="0"/>
    <n v="0"/>
    <n v="3368.1464580000002"/>
    <n v="51057.642720000003"/>
    <n v="0.13867099999999999"/>
  </r>
  <r>
    <x v="12"/>
    <x v="7"/>
    <x v="30"/>
    <x v="1"/>
    <n v="0"/>
    <n v="0"/>
    <n v="0"/>
    <n v="0"/>
    <n v="3300.9413909999998"/>
    <n v="0"/>
  </r>
  <r>
    <x v="12"/>
    <x v="7"/>
    <x v="30"/>
    <x v="2"/>
    <n v="8998.1138140000003"/>
    <n v="0"/>
    <n v="0"/>
    <n v="6284.4683919999998"/>
    <n v="35560.062744000003"/>
    <n v="0.30058499999999999"/>
  </r>
  <r>
    <x v="12"/>
    <x v="7"/>
    <x v="31"/>
    <x v="0"/>
    <n v="1334.9936170000001"/>
    <n v="0"/>
    <n v="50.707369302321801"/>
    <n v="890.55501700000002"/>
    <n v="13296.261125999999"/>
    <n v="0.146171"/>
  </r>
  <r>
    <x v="12"/>
    <x v="7"/>
    <x v="31"/>
    <x v="1"/>
    <n v="647.66526999999996"/>
    <n v="0"/>
    <n v="16.111566807825099"/>
    <n v="364.31796200000002"/>
    <n v="859.62015399999996"/>
    <n v="0.54462299999999997"/>
  </r>
  <r>
    <x v="12"/>
    <x v="7"/>
    <x v="31"/>
    <x v="2"/>
    <n v="1678.4622859999999"/>
    <n v="0"/>
    <n v="108.433589142378"/>
    <n v="1173.9134309999999"/>
    <n v="9260.4330059999993"/>
    <n v="0.24226700000000001"/>
  </r>
  <r>
    <x v="12"/>
    <x v="7"/>
    <x v="32"/>
    <x v="0"/>
    <n v="963.66509099999996"/>
    <n v="0"/>
    <n v="33.760085603921098"/>
    <n v="1336.9510419999999"/>
    <n v="33506.578035999999"/>
    <n v="6.5130999999999994E-2"/>
  </r>
  <r>
    <x v="12"/>
    <x v="7"/>
    <x v="32"/>
    <x v="1"/>
    <n v="99.676631999999998"/>
    <n v="0"/>
    <n v="4.2166165401497802"/>
    <n v="174.384919"/>
    <n v="2166.242788"/>
    <n v="0.11383699999999999"/>
  </r>
  <r>
    <x v="12"/>
    <x v="7"/>
    <x v="32"/>
    <x v="2"/>
    <n v="316.04367999999999"/>
    <n v="0"/>
    <n v="12.023297855929099"/>
    <n v="465.02644900000001"/>
    <n v="23336.291174999998"/>
    <n v="3.2868000000000001E-2"/>
  </r>
  <r>
    <x v="12"/>
    <x v="5"/>
    <x v="18"/>
    <x v="0"/>
    <n v="0"/>
    <n v="0"/>
    <n v="0"/>
    <n v="0"/>
    <n v="44619.649516999998"/>
    <n v="0"/>
  </r>
  <r>
    <x v="12"/>
    <x v="5"/>
    <x v="18"/>
    <x v="1"/>
    <n v="0"/>
    <n v="0"/>
    <n v="0"/>
    <n v="0"/>
    <n v="3480.2296390000001"/>
    <n v="0"/>
  </r>
  <r>
    <x v="12"/>
    <x v="5"/>
    <x v="18"/>
    <x v="2"/>
    <n v="0"/>
    <n v="0"/>
    <n v="0"/>
    <n v="0"/>
    <n v="60565.637888999998"/>
    <n v="0"/>
  </r>
  <r>
    <x v="12"/>
    <x v="5"/>
    <x v="19"/>
    <x v="0"/>
    <n v="0"/>
    <n v="0"/>
    <n v="0"/>
    <n v="25.582851000000002"/>
    <n v="68534.890098999997"/>
    <n v="3.7300000000000001E-4"/>
  </r>
  <r>
    <x v="12"/>
    <x v="5"/>
    <x v="19"/>
    <x v="1"/>
    <n v="0"/>
    <n v="0"/>
    <n v="0"/>
    <n v="0"/>
    <n v="6203.4041340000003"/>
    <n v="0"/>
  </r>
  <r>
    <x v="12"/>
    <x v="5"/>
    <x v="19"/>
    <x v="2"/>
    <n v="0"/>
    <n v="0"/>
    <n v="0"/>
    <n v="0.37414900000000001"/>
    <n v="19832.360369999999"/>
    <n v="1.8E-5"/>
  </r>
  <r>
    <x v="12"/>
    <x v="6"/>
    <x v="25"/>
    <x v="0"/>
    <n v="1504"/>
    <n v="0"/>
    <n v="0"/>
    <n v="6085.97768"/>
    <n v="0"/>
    <n v="1"/>
  </r>
  <r>
    <x v="12"/>
    <x v="6"/>
    <x v="25"/>
    <x v="1"/>
    <n v="0"/>
    <n v="0"/>
    <n v="0"/>
    <n v="0"/>
    <n v="0"/>
    <m/>
  </r>
  <r>
    <x v="12"/>
    <x v="6"/>
    <x v="25"/>
    <x v="2"/>
    <n v="0"/>
    <n v="0"/>
    <n v="0"/>
    <n v="0"/>
    <n v="0"/>
    <m/>
  </r>
  <r>
    <x v="12"/>
    <x v="6"/>
    <x v="20"/>
    <x v="0"/>
    <n v="0"/>
    <n v="0"/>
    <n v="0"/>
    <n v="19007.860887999999"/>
    <n v="9595.5529320000005"/>
    <n v="0.66453099999999998"/>
  </r>
  <r>
    <x v="12"/>
    <x v="6"/>
    <x v="20"/>
    <x v="1"/>
    <n v="0"/>
    <n v="0"/>
    <n v="0"/>
    <n v="0"/>
    <n v="168.49655899999999"/>
    <n v="0"/>
  </r>
  <r>
    <x v="12"/>
    <x v="6"/>
    <x v="20"/>
    <x v="2"/>
    <n v="0"/>
    <n v="0"/>
    <n v="0"/>
    <n v="2299.5773009999998"/>
    <n v="2379.440916"/>
    <n v="0.49146499999999999"/>
  </r>
  <r>
    <x v="12"/>
    <x v="6"/>
    <x v="21"/>
    <x v="0"/>
    <n v="15706"/>
    <n v="0"/>
    <n v="0"/>
    <n v="7405.8498159999999"/>
    <n v="1044.492831"/>
    <n v="0.95676099999999997"/>
  </r>
  <r>
    <x v="12"/>
    <x v="6"/>
    <x v="21"/>
    <x v="1"/>
    <n v="0"/>
    <n v="0"/>
    <n v="0"/>
    <n v="0"/>
    <n v="120.847008"/>
    <n v="0"/>
  </r>
  <r>
    <x v="12"/>
    <x v="6"/>
    <x v="21"/>
    <x v="2"/>
    <n v="9379"/>
    <n v="0"/>
    <n v="0"/>
    <n v="1537.9641839999999"/>
    <n v="0"/>
    <n v="1"/>
  </r>
  <r>
    <x v="12"/>
    <x v="6"/>
    <x v="22"/>
    <x v="0"/>
    <n v="15581"/>
    <n v="0"/>
    <n v="0"/>
    <n v="0"/>
    <n v="0"/>
    <n v="1"/>
  </r>
  <r>
    <x v="12"/>
    <x v="6"/>
    <x v="22"/>
    <x v="1"/>
    <n v="0"/>
    <n v="0"/>
    <n v="0"/>
    <n v="0"/>
    <n v="0"/>
    <m/>
  </r>
  <r>
    <x v="12"/>
    <x v="6"/>
    <x v="22"/>
    <x v="2"/>
    <n v="0"/>
    <n v="0"/>
    <n v="0"/>
    <n v="0"/>
    <n v="0"/>
    <m/>
  </r>
  <r>
    <x v="13"/>
    <x v="0"/>
    <x v="0"/>
    <x v="0"/>
    <n v="761"/>
    <n v="0"/>
    <n v="0"/>
    <n v="0"/>
    <n v="3873.2506530000001"/>
    <n v="0.164212"/>
  </r>
  <r>
    <x v="13"/>
    <x v="0"/>
    <x v="0"/>
    <x v="1"/>
    <n v="952496"/>
    <n v="0"/>
    <n v="0"/>
    <n v="0"/>
    <n v="1005.28932"/>
    <n v="0.99894499999999997"/>
  </r>
  <r>
    <x v="13"/>
    <x v="0"/>
    <x v="0"/>
    <x v="2"/>
    <n v="25000"/>
    <n v="0"/>
    <n v="0"/>
    <n v="0"/>
    <n v="700.12611300000003"/>
    <n v="0.97275699999999998"/>
  </r>
  <r>
    <x v="13"/>
    <x v="0"/>
    <x v="1"/>
    <x v="0"/>
    <n v="50"/>
    <n v="0"/>
    <n v="0"/>
    <n v="0"/>
    <n v="33169.909695000002"/>
    <n v="1.505E-3"/>
  </r>
  <r>
    <x v="13"/>
    <x v="0"/>
    <x v="1"/>
    <x v="1"/>
    <n v="804600"/>
    <n v="0"/>
    <n v="0"/>
    <n v="0"/>
    <n v="28420.442964999998"/>
    <n v="0.96588200000000002"/>
  </r>
  <r>
    <x v="13"/>
    <x v="0"/>
    <x v="1"/>
    <x v="2"/>
    <n v="0"/>
    <n v="0"/>
    <n v="0"/>
    <n v="0"/>
    <n v="45986.808463000001"/>
    <n v="0"/>
  </r>
  <r>
    <x v="13"/>
    <x v="0"/>
    <x v="2"/>
    <x v="0"/>
    <n v="53"/>
    <n v="0"/>
    <n v="0"/>
    <n v="0"/>
    <n v="39192.736777999999"/>
    <n v="1.3500000000000001E-3"/>
  </r>
  <r>
    <x v="13"/>
    <x v="0"/>
    <x v="2"/>
    <x v="1"/>
    <n v="2710407"/>
    <n v="0"/>
    <n v="0"/>
    <n v="0"/>
    <n v="25852.668349"/>
    <n v="0.99055099999999996"/>
  </r>
  <r>
    <x v="13"/>
    <x v="0"/>
    <x v="2"/>
    <x v="2"/>
    <n v="0"/>
    <n v="0"/>
    <n v="0"/>
    <n v="0"/>
    <n v="373.36481800000001"/>
    <n v="0"/>
  </r>
  <r>
    <x v="13"/>
    <x v="0"/>
    <x v="3"/>
    <x v="0"/>
    <n v="30319"/>
    <n v="0"/>
    <n v="0"/>
    <n v="0"/>
    <n v="27359.098018000001"/>
    <n v="0.52565799999999996"/>
  </r>
  <r>
    <x v="13"/>
    <x v="0"/>
    <x v="3"/>
    <x v="1"/>
    <n v="0"/>
    <n v="0"/>
    <n v="0"/>
    <n v="0"/>
    <n v="15366.69916"/>
    <n v="0"/>
  </r>
  <r>
    <x v="13"/>
    <x v="0"/>
    <x v="3"/>
    <x v="2"/>
    <n v="0"/>
    <n v="0"/>
    <n v="0"/>
    <n v="0"/>
    <n v="4146.9527420000004"/>
    <n v="0"/>
  </r>
  <r>
    <x v="13"/>
    <x v="0"/>
    <x v="23"/>
    <x v="0"/>
    <n v="4223"/>
    <n v="0"/>
    <n v="0"/>
    <n v="0"/>
    <n v="17306.475353999998"/>
    <n v="0.19614899999999999"/>
  </r>
  <r>
    <x v="13"/>
    <x v="0"/>
    <x v="23"/>
    <x v="1"/>
    <n v="487083"/>
    <n v="0"/>
    <n v="0"/>
    <n v="0"/>
    <n v="9782.1295590000009"/>
    <n v="0.98031199999999996"/>
  </r>
  <r>
    <x v="13"/>
    <x v="0"/>
    <x v="23"/>
    <x v="2"/>
    <n v="0"/>
    <n v="0"/>
    <n v="0"/>
    <n v="0"/>
    <n v="2801.228204"/>
    <n v="0"/>
  </r>
  <r>
    <x v="13"/>
    <x v="0"/>
    <x v="4"/>
    <x v="0"/>
    <n v="18852"/>
    <n v="0"/>
    <n v="0"/>
    <n v="0"/>
    <n v="131631.73910000001"/>
    <n v="0.125275"/>
  </r>
  <r>
    <x v="13"/>
    <x v="0"/>
    <x v="4"/>
    <x v="1"/>
    <n v="1256524"/>
    <n v="0"/>
    <n v="0"/>
    <n v="0"/>
    <n v="728821.32137899997"/>
    <n v="0.63289899999999999"/>
  </r>
  <r>
    <x v="13"/>
    <x v="0"/>
    <x v="4"/>
    <x v="2"/>
    <n v="25000"/>
    <n v="0"/>
    <n v="0"/>
    <n v="0"/>
    <n v="14597.095687999999"/>
    <n v="0.631359"/>
  </r>
  <r>
    <x v="13"/>
    <x v="1"/>
    <x v="5"/>
    <x v="0"/>
    <n v="12400"/>
    <n v="0"/>
    <n v="0"/>
    <n v="518.13912600000003"/>
    <n v="34538.016931999999"/>
    <n v="0.27221200000000001"/>
  </r>
  <r>
    <x v="13"/>
    <x v="1"/>
    <x v="5"/>
    <x v="1"/>
    <n v="0"/>
    <n v="0"/>
    <n v="0"/>
    <n v="19.653414999999999"/>
    <n v="676.00851599999999"/>
    <n v="2.8250999999999998E-2"/>
  </r>
  <r>
    <x v="13"/>
    <x v="1"/>
    <x v="5"/>
    <x v="2"/>
    <n v="163268"/>
    <n v="0"/>
    <n v="0"/>
    <n v="13845.811109"/>
    <n v="36702.272375"/>
    <n v="0.82834600000000003"/>
  </r>
  <r>
    <x v="13"/>
    <x v="1"/>
    <x v="6"/>
    <x v="0"/>
    <n v="3700"/>
    <n v="0"/>
    <n v="0"/>
    <n v="0"/>
    <n v="16951.169149000001"/>
    <n v="0.17916599999999999"/>
  </r>
  <r>
    <x v="13"/>
    <x v="1"/>
    <x v="6"/>
    <x v="1"/>
    <n v="900"/>
    <n v="0"/>
    <n v="0"/>
    <n v="0"/>
    <n v="3298.1311679999999"/>
    <n v="0.21438099999999999"/>
  </r>
  <r>
    <x v="13"/>
    <x v="1"/>
    <x v="6"/>
    <x v="2"/>
    <n v="0"/>
    <n v="0"/>
    <n v="0"/>
    <n v="0"/>
    <n v="36343.863354000001"/>
    <n v="0"/>
  </r>
  <r>
    <x v="13"/>
    <x v="2"/>
    <x v="7"/>
    <x v="0"/>
    <n v="24354"/>
    <n v="0"/>
    <n v="0"/>
    <n v="50954.521722999998"/>
    <n v="21440.006732999998"/>
    <n v="0.77839400000000003"/>
  </r>
  <r>
    <x v="13"/>
    <x v="2"/>
    <x v="7"/>
    <x v="1"/>
    <n v="338"/>
    <n v="0"/>
    <n v="0"/>
    <n v="6347.5697250000003"/>
    <n v="3896.1030099999998"/>
    <n v="0.63180599999999998"/>
  </r>
  <r>
    <x v="13"/>
    <x v="2"/>
    <x v="7"/>
    <x v="2"/>
    <n v="0"/>
    <n v="0"/>
    <n v="0"/>
    <n v="21278.552082999999"/>
    <n v="19813.253315000002"/>
    <n v="0.51782899999999998"/>
  </r>
  <r>
    <x v="13"/>
    <x v="2"/>
    <x v="8"/>
    <x v="0"/>
    <n v="452401"/>
    <n v="0"/>
    <n v="0"/>
    <n v="210133.26268700001"/>
    <n v="69684.769098999997"/>
    <n v="0.90483000000000002"/>
  </r>
  <r>
    <x v="13"/>
    <x v="2"/>
    <x v="8"/>
    <x v="1"/>
    <n v="101379"/>
    <n v="0"/>
    <n v="0"/>
    <n v="43427.790983999999"/>
    <n v="16683.641241000001"/>
    <n v="0.89668899999999996"/>
  </r>
  <r>
    <x v="13"/>
    <x v="2"/>
    <x v="8"/>
    <x v="2"/>
    <n v="200758"/>
    <n v="0"/>
    <n v="0"/>
    <n v="134705.299669"/>
    <n v="33282.265459000002"/>
    <n v="0.90974100000000002"/>
  </r>
  <r>
    <x v="13"/>
    <x v="2"/>
    <x v="9"/>
    <x v="0"/>
    <n v="175749"/>
    <n v="0"/>
    <n v="0"/>
    <n v="16377.205502000001"/>
    <n v="0"/>
    <n v="1"/>
  </r>
  <r>
    <x v="13"/>
    <x v="2"/>
    <x v="9"/>
    <x v="1"/>
    <n v="16452"/>
    <n v="0"/>
    <n v="0"/>
    <n v="1226.37907"/>
    <n v="0"/>
    <n v="1"/>
  </r>
  <r>
    <x v="13"/>
    <x v="2"/>
    <x v="9"/>
    <x v="2"/>
    <n v="14386"/>
    <n v="0"/>
    <n v="0"/>
    <n v="2528.955438"/>
    <n v="0"/>
    <n v="1"/>
  </r>
  <r>
    <x v="13"/>
    <x v="3"/>
    <x v="10"/>
    <x v="0"/>
    <n v="18729.490000000002"/>
    <n v="0"/>
    <n v="0"/>
    <n v="6846.0042819999999"/>
    <n v="304300.01685499999"/>
    <n v="7.7530000000000002E-2"/>
  </r>
  <r>
    <x v="13"/>
    <x v="3"/>
    <x v="10"/>
    <x v="1"/>
    <n v="0"/>
    <n v="0"/>
    <n v="0"/>
    <n v="106.858107"/>
    <n v="3009.1152980000002"/>
    <n v="3.4292999999999997E-2"/>
  </r>
  <r>
    <x v="13"/>
    <x v="3"/>
    <x v="10"/>
    <x v="2"/>
    <n v="39794.83"/>
    <n v="0"/>
    <n v="0"/>
    <n v="6727.2503210000004"/>
    <n v="602105.61170600005"/>
    <n v="7.1722999999999995E-2"/>
  </r>
  <r>
    <x v="13"/>
    <x v="3"/>
    <x v="11"/>
    <x v="0"/>
    <n v="32518.51"/>
    <n v="0"/>
    <n v="0"/>
    <n v="0"/>
    <n v="76698.876082999996"/>
    <n v="0.29774099999999998"/>
  </r>
  <r>
    <x v="13"/>
    <x v="3"/>
    <x v="11"/>
    <x v="1"/>
    <n v="17840"/>
    <n v="0"/>
    <n v="0"/>
    <n v="0"/>
    <n v="21691.295257000002"/>
    <n v="0.45128800000000002"/>
  </r>
  <r>
    <x v="13"/>
    <x v="3"/>
    <x v="11"/>
    <x v="2"/>
    <n v="416193.17"/>
    <n v="0"/>
    <n v="0"/>
    <n v="0"/>
    <n v="95407.893744999994"/>
    <n v="0.81351099999999998"/>
  </r>
  <r>
    <x v="13"/>
    <x v="3"/>
    <x v="12"/>
    <x v="0"/>
    <n v="133507"/>
    <n v="0"/>
    <n v="0"/>
    <n v="0"/>
    <n v="37861.062249000002"/>
    <n v="0.77906500000000001"/>
  </r>
  <r>
    <x v="13"/>
    <x v="3"/>
    <x v="12"/>
    <x v="1"/>
    <n v="0"/>
    <n v="0"/>
    <n v="0"/>
    <n v="0"/>
    <n v="526.80558699999995"/>
    <n v="0"/>
  </r>
  <r>
    <x v="13"/>
    <x v="3"/>
    <x v="12"/>
    <x v="2"/>
    <n v="25539"/>
    <n v="0"/>
    <n v="0"/>
    <n v="0"/>
    <n v="95164.427043999996"/>
    <n v="0.21158399999999999"/>
  </r>
  <r>
    <x v="13"/>
    <x v="3"/>
    <x v="13"/>
    <x v="0"/>
    <n v="66774"/>
    <n v="0"/>
    <n v="0"/>
    <n v="1.1207100000000001"/>
    <n v="295771.11812399997"/>
    <n v="0.18418300000000001"/>
  </r>
  <r>
    <x v="13"/>
    <x v="3"/>
    <x v="13"/>
    <x v="1"/>
    <n v="126320"/>
    <n v="0"/>
    <n v="0"/>
    <n v="1.6296569999999999"/>
    <n v="118293.721536"/>
    <n v="0.51640900000000001"/>
  </r>
  <r>
    <x v="13"/>
    <x v="3"/>
    <x v="13"/>
    <x v="2"/>
    <n v="0"/>
    <n v="0"/>
    <n v="0"/>
    <n v="0.24963299999999999"/>
    <n v="26628.7435"/>
    <n v="9.0000000000000002E-6"/>
  </r>
  <r>
    <x v="13"/>
    <x v="4"/>
    <x v="14"/>
    <x v="0"/>
    <n v="553024"/>
    <n v="0"/>
    <n v="0"/>
    <n v="287040.49695"/>
    <n v="98650.668441999995"/>
    <n v="0.89490800000000004"/>
  </r>
  <r>
    <x v="13"/>
    <x v="4"/>
    <x v="14"/>
    <x v="1"/>
    <n v="84"/>
    <n v="0"/>
    <n v="0"/>
    <n v="15946.694275"/>
    <n v="4331.6697969999996"/>
    <n v="0.78727000000000003"/>
  </r>
  <r>
    <x v="13"/>
    <x v="4"/>
    <x v="14"/>
    <x v="2"/>
    <n v="0"/>
    <n v="0"/>
    <n v="0"/>
    <n v="15946.694275"/>
    <n v="34975.441911000002"/>
    <n v="0.31315799999999999"/>
  </r>
  <r>
    <x v="13"/>
    <x v="4"/>
    <x v="24"/>
    <x v="0"/>
    <n v="0"/>
    <n v="0"/>
    <n v="0"/>
    <n v="0"/>
    <n v="35634.570340999999"/>
    <n v="0"/>
  </r>
  <r>
    <x v="13"/>
    <x v="4"/>
    <x v="24"/>
    <x v="1"/>
    <n v="0"/>
    <n v="0"/>
    <n v="0"/>
    <n v="0"/>
    <n v="537.80933800000003"/>
    <n v="0"/>
  </r>
  <r>
    <x v="13"/>
    <x v="4"/>
    <x v="24"/>
    <x v="2"/>
    <n v="0"/>
    <n v="0"/>
    <n v="0"/>
    <n v="0"/>
    <n v="26555.903620000001"/>
    <n v="0"/>
  </r>
  <r>
    <x v="13"/>
    <x v="4"/>
    <x v="15"/>
    <x v="0"/>
    <n v="54171"/>
    <n v="0"/>
    <n v="0"/>
    <n v="8732.0414999999994"/>
    <n v="0"/>
    <n v="1"/>
  </r>
  <r>
    <x v="13"/>
    <x v="4"/>
    <x v="15"/>
    <x v="1"/>
    <n v="0"/>
    <n v="0"/>
    <n v="0"/>
    <n v="623.71725000000004"/>
    <n v="0"/>
    <n v="1"/>
  </r>
  <r>
    <x v="13"/>
    <x v="4"/>
    <x v="15"/>
    <x v="2"/>
    <n v="4000"/>
    <n v="0"/>
    <n v="0"/>
    <n v="3118.5862499999998"/>
    <n v="0"/>
    <n v="1"/>
  </r>
  <r>
    <x v="13"/>
    <x v="4"/>
    <x v="16"/>
    <x v="0"/>
    <n v="40186"/>
    <n v="0"/>
    <n v="0"/>
    <n v="96686.731973999995"/>
    <n v="106380.355895"/>
    <n v="0.56267599999999995"/>
  </r>
  <r>
    <x v="13"/>
    <x v="4"/>
    <x v="16"/>
    <x v="1"/>
    <n v="0"/>
    <n v="0"/>
    <n v="0"/>
    <n v="19.080859"/>
    <n v="1640.4397200000001"/>
    <n v="1.1497E-2"/>
  </r>
  <r>
    <x v="13"/>
    <x v="4"/>
    <x v="16"/>
    <x v="2"/>
    <n v="84845"/>
    <n v="0"/>
    <n v="0"/>
    <n v="50586.120167000001"/>
    <n v="119497.293165"/>
    <n v="0.53125100000000003"/>
  </r>
  <r>
    <x v="13"/>
    <x v="4"/>
    <x v="17"/>
    <x v="0"/>
    <n v="29099"/>
    <n v="0"/>
    <n v="0"/>
    <n v="0"/>
    <n v="102277.552635"/>
    <n v="0.221493"/>
  </r>
  <r>
    <x v="13"/>
    <x v="4"/>
    <x v="17"/>
    <x v="1"/>
    <n v="0"/>
    <n v="0"/>
    <n v="0"/>
    <n v="0"/>
    <n v="1676.191628"/>
    <n v="0"/>
  </r>
  <r>
    <x v="13"/>
    <x v="4"/>
    <x v="17"/>
    <x v="2"/>
    <n v="0"/>
    <n v="0"/>
    <n v="0"/>
    <n v="0"/>
    <n v="79774.172196"/>
    <n v="0"/>
  </r>
  <r>
    <x v="13"/>
    <x v="7"/>
    <x v="26"/>
    <x v="0"/>
    <n v="3751.9227770000002"/>
    <n v="0"/>
    <n v="461.00796858641098"/>
    <n v="5918.8499439999996"/>
    <n v="67813.051644000006"/>
    <n v="0.12998599999999999"/>
  </r>
  <r>
    <x v="13"/>
    <x v="7"/>
    <x v="26"/>
    <x v="1"/>
    <n v="298.70714099999998"/>
    <n v="0"/>
    <n v="51.302970757658699"/>
    <n v="629.66488800000002"/>
    <n v="4384.1998389999999"/>
    <n v="0.182643"/>
  </r>
  <r>
    <x v="13"/>
    <x v="7"/>
    <x v="26"/>
    <x v="2"/>
    <n v="10611.271492"/>
    <n v="0"/>
    <n v="1714.8415606559299"/>
    <n v="20590.041828000001"/>
    <n v="67979.477809000004"/>
    <n v="0.326239"/>
  </r>
  <r>
    <x v="13"/>
    <x v="7"/>
    <x v="27"/>
    <x v="0"/>
    <n v="11438.542645"/>
    <n v="0"/>
    <n v="162.15643404693199"/>
    <n v="3973.270822"/>
    <n v="50788.854578999999"/>
    <n v="0.234679"/>
  </r>
  <r>
    <x v="13"/>
    <x v="7"/>
    <x v="27"/>
    <x v="1"/>
    <n v="197.15080900000001"/>
    <n v="0"/>
    <n v="3.4929603369459499"/>
    <n v="76.409053999999998"/>
    <n v="3283.563897"/>
    <n v="7.7810000000000004E-2"/>
  </r>
  <r>
    <x v="13"/>
    <x v="7"/>
    <x v="27"/>
    <x v="2"/>
    <n v="8631.3992699999999"/>
    <n v="0"/>
    <n v="147.85060561612201"/>
    <n v="3311.0590179999999"/>
    <n v="32424.680240000002"/>
    <n v="0.27160000000000001"/>
  </r>
  <r>
    <x v="13"/>
    <x v="7"/>
    <x v="28"/>
    <x v="0"/>
    <n v="9034.3735699999997"/>
    <n v="0"/>
    <n v="0"/>
    <n v="1696.4484319999999"/>
    <n v="38104.122893"/>
    <n v="0.21973599999999999"/>
  </r>
  <r>
    <x v="13"/>
    <x v="7"/>
    <x v="28"/>
    <x v="1"/>
    <n v="203.53654700000001"/>
    <n v="0"/>
    <n v="0"/>
    <n v="50.893453000000001"/>
    <n v="2350.7613259999998"/>
    <n v="9.7661999999999999E-2"/>
  </r>
  <r>
    <x v="13"/>
    <x v="7"/>
    <x v="28"/>
    <x v="2"/>
    <n v="1.8125"/>
    <n v="0"/>
    <n v="0"/>
    <n v="0"/>
    <n v="80168.167491999993"/>
    <n v="2.1999999999999999E-5"/>
  </r>
  <r>
    <x v="13"/>
    <x v="7"/>
    <x v="29"/>
    <x v="0"/>
    <n v="1116.382096"/>
    <n v="0"/>
    <n v="895.11721993699496"/>
    <n v="10552.250305"/>
    <n v="28089.925158999999"/>
    <n v="0.30904300000000001"/>
  </r>
  <r>
    <x v="13"/>
    <x v="7"/>
    <x v="29"/>
    <x v="1"/>
    <n v="0"/>
    <n v="0"/>
    <n v="0"/>
    <n v="0"/>
    <n v="1816.049307"/>
    <n v="0"/>
  </r>
  <r>
    <x v="13"/>
    <x v="7"/>
    <x v="29"/>
    <x v="2"/>
    <n v="991.39314200000001"/>
    <n v="0"/>
    <n v="1449.17978006301"/>
    <n v="15184.94556"/>
    <n v="45362.302667999997"/>
    <n v="0.27982400000000002"/>
  </r>
  <r>
    <x v="13"/>
    <x v="7"/>
    <x v="30"/>
    <x v="0"/>
    <n v="6645.8031119999996"/>
    <n v="0"/>
    <n v="395.59327490441302"/>
    <n v="3251.5487459999999"/>
    <n v="54477.430610000003"/>
    <n v="0.158914"/>
  </r>
  <r>
    <x v="13"/>
    <x v="7"/>
    <x v="30"/>
    <x v="1"/>
    <n v="323.285394"/>
    <n v="0"/>
    <n v="23.338985536899401"/>
    <n v="176.714606"/>
    <n v="3522.0350170000002"/>
    <n v="0.12936700000000001"/>
  </r>
  <r>
    <x v="13"/>
    <x v="7"/>
    <x v="30"/>
    <x v="2"/>
    <n v="8594.0511569999999"/>
    <n v="0"/>
    <n v="620.56773955868698"/>
    <n v="4700.6085139999996"/>
    <n v="34779.545285"/>
    <n v="0.28576400000000002"/>
  </r>
  <r>
    <x v="13"/>
    <x v="7"/>
    <x v="31"/>
    <x v="0"/>
    <n v="1574.591277"/>
    <n v="0"/>
    <n v="33.045819291007497"/>
    <n v="718.95960400000001"/>
    <n v="14186.830888"/>
    <n v="0.14089099999999999"/>
  </r>
  <r>
    <x v="13"/>
    <x v="7"/>
    <x v="31"/>
    <x v="1"/>
    <n v="974.154403"/>
    <n v="0"/>
    <n v="39.123847800081002"/>
    <n v="490.19972999999999"/>
    <n v="917.19662000000005"/>
    <n v="0.62109800000000004"/>
  </r>
  <r>
    <x v="13"/>
    <x v="7"/>
    <x v="31"/>
    <x v="2"/>
    <n v="1621.3154569999999"/>
    <n v="0"/>
    <n v="86.230332908911507"/>
    <n v="816.99955"/>
    <n v="9057.1732510000002"/>
    <n v="0.217976"/>
  </r>
  <r>
    <x v="13"/>
    <x v="7"/>
    <x v="32"/>
    <x v="0"/>
    <n v="1495.6655940000001"/>
    <n v="0"/>
    <n v="33.0198694758489"/>
    <n v="980.07977000000005"/>
    <n v="35750.813837000002"/>
    <n v="6.5572000000000005E-2"/>
  </r>
  <r>
    <x v="13"/>
    <x v="7"/>
    <x v="32"/>
    <x v="1"/>
    <n v="364.50484899999998"/>
    <n v="0"/>
    <n v="9.6582498849046292"/>
    <n v="255.67298400000001"/>
    <n v="2311.3354810000001"/>
    <n v="0.214144"/>
  </r>
  <r>
    <x v="13"/>
    <x v="7"/>
    <x v="32"/>
    <x v="2"/>
    <n v="718.32584599999996"/>
    <n v="0"/>
    <n v="19.821880639246402"/>
    <n v="553.95813099999998"/>
    <n v="22824.076593000002"/>
    <n v="5.3578000000000001E-2"/>
  </r>
  <r>
    <x v="13"/>
    <x v="5"/>
    <x v="18"/>
    <x v="0"/>
    <n v="0"/>
    <n v="0"/>
    <n v="0"/>
    <n v="0"/>
    <n v="47608.227307000001"/>
    <n v="0"/>
  </r>
  <r>
    <x v="13"/>
    <x v="5"/>
    <x v="18"/>
    <x v="1"/>
    <n v="0"/>
    <n v="0"/>
    <n v="0"/>
    <n v="0"/>
    <n v="3713.3318060000001"/>
    <n v="0"/>
  </r>
  <r>
    <x v="13"/>
    <x v="5"/>
    <x v="18"/>
    <x v="2"/>
    <n v="250"/>
    <n v="0"/>
    <n v="0"/>
    <n v="0"/>
    <n v="59236.266282999997"/>
    <n v="4.202E-3"/>
  </r>
  <r>
    <x v="13"/>
    <x v="5"/>
    <x v="19"/>
    <x v="0"/>
    <n v="0"/>
    <n v="0"/>
    <n v="0"/>
    <n v="20.007391999999999"/>
    <n v="73125.285868000006"/>
    <n v="2.7300000000000002E-4"/>
  </r>
  <r>
    <x v="13"/>
    <x v="5"/>
    <x v="19"/>
    <x v="1"/>
    <n v="0"/>
    <n v="0"/>
    <n v="0"/>
    <n v="0"/>
    <n v="6618.9017009999998"/>
    <n v="0"/>
  </r>
  <r>
    <x v="13"/>
    <x v="5"/>
    <x v="19"/>
    <x v="2"/>
    <n v="250"/>
    <n v="0"/>
    <n v="0"/>
    <n v="0.29260799999999998"/>
    <n v="19397.054515"/>
    <n v="1.2739E-2"/>
  </r>
  <r>
    <x v="13"/>
    <x v="6"/>
    <x v="25"/>
    <x v="0"/>
    <n v="7420"/>
    <n v="0"/>
    <n v="0"/>
    <n v="9717.3238099999999"/>
    <n v="0"/>
    <n v="1"/>
  </r>
  <r>
    <x v="13"/>
    <x v="6"/>
    <x v="25"/>
    <x v="1"/>
    <n v="0"/>
    <n v="0"/>
    <n v="0"/>
    <n v="0"/>
    <n v="0"/>
    <m/>
  </r>
  <r>
    <x v="13"/>
    <x v="6"/>
    <x v="25"/>
    <x v="2"/>
    <n v="0"/>
    <n v="0"/>
    <n v="0"/>
    <n v="0"/>
    <n v="0"/>
    <m/>
  </r>
  <r>
    <x v="13"/>
    <x v="6"/>
    <x v="20"/>
    <x v="0"/>
    <n v="0"/>
    <n v="0"/>
    <n v="0"/>
    <n v="21439.975482000002"/>
    <n v="10238.253102999999"/>
    <n v="0.67680399999999996"/>
  </r>
  <r>
    <x v="13"/>
    <x v="6"/>
    <x v="20"/>
    <x v="1"/>
    <n v="0"/>
    <n v="0"/>
    <n v="0"/>
    <n v="0"/>
    <n v="179.782284"/>
    <n v="0"/>
  </r>
  <r>
    <x v="13"/>
    <x v="6"/>
    <x v="20"/>
    <x v="2"/>
    <n v="0"/>
    <n v="0"/>
    <n v="0"/>
    <n v="2593.815329"/>
    <n v="2327.2139229999998"/>
    <n v="0.52708699999999997"/>
  </r>
  <r>
    <x v="13"/>
    <x v="6"/>
    <x v="21"/>
    <x v="0"/>
    <n v="17093"/>
    <n v="0"/>
    <n v="0"/>
    <n v="5523.2293989999998"/>
    <n v="1114.4518760000001"/>
    <n v="0.95303700000000002"/>
  </r>
  <r>
    <x v="13"/>
    <x v="6"/>
    <x v="21"/>
    <x v="1"/>
    <n v="0"/>
    <n v="0"/>
    <n v="0"/>
    <n v="0"/>
    <n v="128.941215"/>
    <n v="0"/>
  </r>
  <r>
    <x v="13"/>
    <x v="6"/>
    <x v="21"/>
    <x v="2"/>
    <n v="0"/>
    <n v="0"/>
    <n v="0"/>
    <n v="1147.0026009999999"/>
    <n v="0"/>
    <n v="1"/>
  </r>
  <r>
    <x v="13"/>
    <x v="6"/>
    <x v="22"/>
    <x v="0"/>
    <n v="5527"/>
    <n v="0"/>
    <n v="0"/>
    <n v="0"/>
    <n v="0"/>
    <n v="1"/>
  </r>
  <r>
    <x v="13"/>
    <x v="6"/>
    <x v="22"/>
    <x v="1"/>
    <n v="0"/>
    <n v="0"/>
    <n v="0"/>
    <n v="0"/>
    <n v="0"/>
    <m/>
  </r>
  <r>
    <x v="13"/>
    <x v="6"/>
    <x v="22"/>
    <x v="2"/>
    <n v="0"/>
    <n v="0"/>
    <n v="0"/>
    <n v="0"/>
    <n v="0"/>
    <m/>
  </r>
  <r>
    <x v="14"/>
    <x v="0"/>
    <x v="0"/>
    <x v="0"/>
    <n v="12000"/>
    <n v="0"/>
    <n v="0"/>
    <n v="0"/>
    <n v="4025.3821929999999"/>
    <n v="0.74881200000000003"/>
  </r>
  <r>
    <x v="14"/>
    <x v="0"/>
    <x v="0"/>
    <x v="1"/>
    <n v="486768"/>
    <n v="0"/>
    <n v="0"/>
    <n v="0"/>
    <n v="1044.774555"/>
    <n v="0.99785800000000002"/>
  </r>
  <r>
    <x v="14"/>
    <x v="0"/>
    <x v="0"/>
    <x v="2"/>
    <n v="11523"/>
    <n v="0"/>
    <n v="0"/>
    <n v="0"/>
    <n v="744.86453900000004"/>
    <n v="0.93928299999999998"/>
  </r>
  <r>
    <x v="14"/>
    <x v="0"/>
    <x v="1"/>
    <x v="0"/>
    <n v="3659"/>
    <n v="0"/>
    <n v="0"/>
    <n v="0"/>
    <n v="34472.740286"/>
    <n v="9.5956E-2"/>
  </r>
  <r>
    <x v="14"/>
    <x v="0"/>
    <x v="1"/>
    <x v="1"/>
    <n v="1289662"/>
    <n v="0"/>
    <n v="0"/>
    <n v="0"/>
    <n v="29536.726454"/>
    <n v="0.97760999999999998"/>
  </r>
  <r>
    <x v="14"/>
    <x v="0"/>
    <x v="1"/>
    <x v="2"/>
    <n v="0"/>
    <n v="0"/>
    <n v="0"/>
    <n v="0"/>
    <n v="48925.389617000001"/>
    <n v="0"/>
  </r>
  <r>
    <x v="14"/>
    <x v="0"/>
    <x v="2"/>
    <x v="0"/>
    <n v="17975"/>
    <n v="0"/>
    <n v="0"/>
    <n v="0"/>
    <n v="40732.128862999998"/>
    <n v="0.30618000000000001"/>
  </r>
  <r>
    <x v="14"/>
    <x v="0"/>
    <x v="2"/>
    <x v="1"/>
    <n v="3148079"/>
    <n v="0"/>
    <n v="0"/>
    <n v="0"/>
    <n v="26868.096110999999"/>
    <n v="0.991537"/>
  </r>
  <r>
    <x v="14"/>
    <x v="0"/>
    <x v="2"/>
    <x v="2"/>
    <n v="16300"/>
    <n v="0"/>
    <n v="0"/>
    <n v="0"/>
    <n v="397.22302500000001"/>
    <n v="0.97621000000000002"/>
  </r>
  <r>
    <x v="14"/>
    <x v="0"/>
    <x v="3"/>
    <x v="0"/>
    <n v="32060"/>
    <n v="0"/>
    <n v="0"/>
    <n v="0"/>
    <n v="28433.694547999999"/>
    <n v="0.529972"/>
  </r>
  <r>
    <x v="14"/>
    <x v="0"/>
    <x v="3"/>
    <x v="1"/>
    <n v="556"/>
    <n v="0"/>
    <n v="0"/>
    <n v="0"/>
    <n v="15970.264438"/>
    <n v="3.3642999999999999E-2"/>
  </r>
  <r>
    <x v="14"/>
    <x v="0"/>
    <x v="3"/>
    <x v="2"/>
    <n v="0"/>
    <n v="0"/>
    <n v="0"/>
    <n v="0"/>
    <n v="4411.9451950000002"/>
    <n v="0"/>
  </r>
  <r>
    <x v="14"/>
    <x v="0"/>
    <x v="23"/>
    <x v="0"/>
    <n v="32000"/>
    <n v="0"/>
    <n v="0"/>
    <n v="0"/>
    <n v="17986.230158999999"/>
    <n v="0.64017599999999997"/>
  </r>
  <r>
    <x v="14"/>
    <x v="0"/>
    <x v="23"/>
    <x v="1"/>
    <n v="473506"/>
    <n v="0"/>
    <n v="0"/>
    <n v="0"/>
    <n v="10166.346994"/>
    <n v="0.97897999999999996"/>
  </r>
  <r>
    <x v="14"/>
    <x v="0"/>
    <x v="23"/>
    <x v="2"/>
    <n v="68000"/>
    <n v="0"/>
    <n v="0"/>
    <n v="0"/>
    <n v="2980.2281539999999"/>
    <n v="0.958013"/>
  </r>
  <r>
    <x v="14"/>
    <x v="0"/>
    <x v="4"/>
    <x v="0"/>
    <n v="17242"/>
    <n v="0"/>
    <n v="0"/>
    <n v="0"/>
    <n v="136801.9026"/>
    <n v="0.111929"/>
  </r>
  <r>
    <x v="14"/>
    <x v="0"/>
    <x v="4"/>
    <x v="1"/>
    <n v="929359"/>
    <n v="0"/>
    <n v="0"/>
    <n v="0"/>
    <n v="757447.58902900002"/>
    <n v="0.55095700000000003"/>
  </r>
  <r>
    <x v="14"/>
    <x v="0"/>
    <x v="4"/>
    <x v="2"/>
    <n v="0"/>
    <n v="0"/>
    <n v="0"/>
    <n v="0"/>
    <n v="15529.857749999999"/>
    <n v="0"/>
  </r>
  <r>
    <x v="14"/>
    <x v="1"/>
    <x v="5"/>
    <x v="0"/>
    <n v="12100"/>
    <n v="0"/>
    <n v="0"/>
    <n v="140.94392199999999"/>
    <n v="35894.583332000002"/>
    <n v="0.254301"/>
  </r>
  <r>
    <x v="14"/>
    <x v="1"/>
    <x v="5"/>
    <x v="1"/>
    <n v="900"/>
    <n v="0"/>
    <n v="0"/>
    <n v="5.3461109999999996"/>
    <n v="702.56043"/>
    <n v="0.56305799999999995"/>
  </r>
  <r>
    <x v="14"/>
    <x v="1"/>
    <x v="5"/>
    <x v="2"/>
    <n v="283804"/>
    <n v="0"/>
    <n v="0"/>
    <n v="3766.3299670000001"/>
    <n v="39047.566809000004"/>
    <n v="0.88044800000000001"/>
  </r>
  <r>
    <x v="14"/>
    <x v="1"/>
    <x v="6"/>
    <x v="0"/>
    <n v="0"/>
    <n v="0"/>
    <n v="0"/>
    <n v="0"/>
    <n v="17616.968421000001"/>
    <n v="0"/>
  </r>
  <r>
    <x v="14"/>
    <x v="1"/>
    <x v="6"/>
    <x v="1"/>
    <n v="0"/>
    <n v="0"/>
    <n v="0"/>
    <n v="0"/>
    <n v="3427.6734609999999"/>
    <n v="0"/>
  </r>
  <r>
    <x v="14"/>
    <x v="1"/>
    <x v="6"/>
    <x v="2"/>
    <n v="0"/>
    <n v="0"/>
    <n v="0"/>
    <n v="0"/>
    <n v="38666.255263999999"/>
    <n v="0"/>
  </r>
  <r>
    <x v="14"/>
    <x v="2"/>
    <x v="7"/>
    <x v="0"/>
    <n v="21707"/>
    <n v="0"/>
    <n v="0"/>
    <n v="57988.626423000002"/>
    <n v="22282.116249999999"/>
    <n v="0.78149999999999997"/>
  </r>
  <r>
    <x v="14"/>
    <x v="2"/>
    <x v="7"/>
    <x v="1"/>
    <n v="0"/>
    <n v="0"/>
    <n v="0"/>
    <n v="7223.8309179999997"/>
    <n v="4049.1321330000001"/>
    <n v="0.64080999999999999"/>
  </r>
  <r>
    <x v="14"/>
    <x v="2"/>
    <x v="7"/>
    <x v="2"/>
    <n v="5922"/>
    <n v="0"/>
    <n v="0"/>
    <n v="24215.986449"/>
    <n v="21079.330580999998"/>
    <n v="0.58843299999999998"/>
  </r>
  <r>
    <x v="14"/>
    <x v="2"/>
    <x v="8"/>
    <x v="0"/>
    <n v="421229"/>
    <n v="0"/>
    <n v="0"/>
    <n v="228150.752117"/>
    <n v="72421.811489999993"/>
    <n v="0.89966500000000005"/>
  </r>
  <r>
    <x v="14"/>
    <x v="2"/>
    <x v="8"/>
    <x v="1"/>
    <n v="96811"/>
    <n v="0"/>
    <n v="0"/>
    <n v="47151.426905"/>
    <n v="17338.932690000001"/>
    <n v="0.89250499999999999"/>
  </r>
  <r>
    <x v="14"/>
    <x v="2"/>
    <x v="8"/>
    <x v="2"/>
    <n v="203401"/>
    <n v="0"/>
    <n v="0"/>
    <n v="146255.357388"/>
    <n v="35409.019656999997"/>
    <n v="0.90804399999999996"/>
  </r>
  <r>
    <x v="14"/>
    <x v="2"/>
    <x v="9"/>
    <x v="0"/>
    <n v="181374"/>
    <n v="0"/>
    <n v="0"/>
    <n v="15808.500421000001"/>
    <n v="0"/>
    <n v="1"/>
  </r>
  <r>
    <x v="14"/>
    <x v="2"/>
    <x v="9"/>
    <x v="1"/>
    <n v="7705"/>
    <n v="0"/>
    <n v="0"/>
    <n v="1183.792561"/>
    <n v="0"/>
    <n v="1"/>
  </r>
  <r>
    <x v="14"/>
    <x v="2"/>
    <x v="9"/>
    <x v="2"/>
    <n v="13990"/>
    <n v="0"/>
    <n v="0"/>
    <n v="2441.1364389999999"/>
    <n v="0"/>
    <n v="1"/>
  </r>
  <r>
    <x v="14"/>
    <x v="3"/>
    <x v="10"/>
    <x v="0"/>
    <n v="35704.800000000003"/>
    <n v="12274.8"/>
    <n v="0"/>
    <n v="6657.5618800000002"/>
    <n v="316252.15584100003"/>
    <n v="0.147313"/>
  </r>
  <r>
    <x v="14"/>
    <x v="3"/>
    <x v="10"/>
    <x v="1"/>
    <n v="0"/>
    <n v="0"/>
    <n v="0"/>
    <n v="103.916742"/>
    <n v="3127.3057760000002"/>
    <n v="3.2160000000000001E-2"/>
  </r>
  <r>
    <x v="14"/>
    <x v="3"/>
    <x v="10"/>
    <x v="2"/>
    <n v="40908.480000000003"/>
    <n v="0"/>
    <n v="50000"/>
    <n v="6542.076728"/>
    <n v="640580.47574599995"/>
    <n v="0.13204099999999999"/>
  </r>
  <r>
    <x v="14"/>
    <x v="3"/>
    <x v="11"/>
    <x v="0"/>
    <n v="80272"/>
    <n v="0"/>
    <n v="0"/>
    <n v="0"/>
    <n v="79711.414948000005"/>
    <n v="0.50175199999999998"/>
  </r>
  <r>
    <x v="14"/>
    <x v="3"/>
    <x v="11"/>
    <x v="1"/>
    <n v="6543"/>
    <n v="0"/>
    <n v="0"/>
    <n v="0"/>
    <n v="22543.274753999998"/>
    <n v="0.22495100000000001"/>
  </r>
  <r>
    <x v="14"/>
    <x v="3"/>
    <x v="11"/>
    <x v="2"/>
    <n v="611413.52"/>
    <n v="0"/>
    <n v="20000"/>
    <n v="0"/>
    <n v="101504.50814000001"/>
    <n v="0.86150599999999999"/>
  </r>
  <r>
    <x v="14"/>
    <x v="3"/>
    <x v="12"/>
    <x v="0"/>
    <n v="135493"/>
    <n v="0"/>
    <n v="0"/>
    <n v="11.180755"/>
    <n v="39348.149508000002"/>
    <n v="0.77496299999999996"/>
  </r>
  <r>
    <x v="14"/>
    <x v="3"/>
    <x v="12"/>
    <x v="1"/>
    <n v="0"/>
    <n v="0"/>
    <n v="0"/>
    <n v="0"/>
    <n v="547.49718499999994"/>
    <n v="0"/>
  </r>
  <r>
    <x v="14"/>
    <x v="3"/>
    <x v="12"/>
    <x v="2"/>
    <n v="12705"/>
    <n v="0"/>
    <n v="0"/>
    <n v="6.2012450000000001"/>
    <n v="101245.48379"/>
    <n v="0.111544"/>
  </r>
  <r>
    <x v="14"/>
    <x v="3"/>
    <x v="13"/>
    <x v="0"/>
    <n v="86839"/>
    <n v="0"/>
    <n v="0"/>
    <n v="0.44828400000000002"/>
    <n v="307388.26342799998"/>
    <n v="0.220277"/>
  </r>
  <r>
    <x v="14"/>
    <x v="3"/>
    <x v="13"/>
    <x v="1"/>
    <n v="97056"/>
    <n v="0"/>
    <n v="0"/>
    <n v="0.65186299999999997"/>
    <n v="122940.00126800001"/>
    <n v="0.44117299999999998"/>
  </r>
  <r>
    <x v="14"/>
    <x v="3"/>
    <x v="13"/>
    <x v="2"/>
    <n v="18300"/>
    <n v="0"/>
    <n v="0"/>
    <n v="9.9852999999999997E-2"/>
    <n v="28330.334160999999"/>
    <n v="0.39244899999999999"/>
  </r>
  <r>
    <x v="14"/>
    <x v="4"/>
    <x v="14"/>
    <x v="0"/>
    <n v="402104"/>
    <n v="0"/>
    <n v="0"/>
    <n v="209764.28880000001"/>
    <n v="102525.41847600001"/>
    <n v="0.85648599999999997"/>
  </r>
  <r>
    <x v="14"/>
    <x v="4"/>
    <x v="14"/>
    <x v="1"/>
    <n v="176"/>
    <n v="0"/>
    <n v="0"/>
    <n v="11653.571599999999"/>
    <n v="4501.8068869999997"/>
    <n v="0.72434600000000005"/>
  </r>
  <r>
    <x v="14"/>
    <x v="4"/>
    <x v="14"/>
    <x v="2"/>
    <n v="45"/>
    <n v="0"/>
    <n v="0"/>
    <n v="11653.571599999999"/>
    <n v="37210.390973000001"/>
    <n v="0.23919000000000001"/>
  </r>
  <r>
    <x v="14"/>
    <x v="4"/>
    <x v="24"/>
    <x v="0"/>
    <n v="0"/>
    <n v="0"/>
    <n v="0"/>
    <n v="0"/>
    <n v="37034.206600999998"/>
    <n v="0"/>
  </r>
  <r>
    <x v="14"/>
    <x v="4"/>
    <x v="24"/>
    <x v="1"/>
    <n v="0"/>
    <n v="0"/>
    <n v="0"/>
    <n v="0"/>
    <n v="558.93313599999999"/>
    <n v="0"/>
  </r>
  <r>
    <x v="14"/>
    <x v="4"/>
    <x v="24"/>
    <x v="2"/>
    <n v="0"/>
    <n v="0"/>
    <n v="0"/>
    <n v="0"/>
    <n v="28252.839775"/>
    <n v="0"/>
  </r>
  <r>
    <x v="14"/>
    <x v="4"/>
    <x v="15"/>
    <x v="0"/>
    <n v="23680"/>
    <n v="0"/>
    <n v="0"/>
    <n v="26769.465939999998"/>
    <n v="0"/>
    <n v="1"/>
  </r>
  <r>
    <x v="14"/>
    <x v="4"/>
    <x v="15"/>
    <x v="1"/>
    <n v="0"/>
    <n v="0"/>
    <n v="0"/>
    <n v="1912.1047100000001"/>
    <n v="0"/>
    <n v="1"/>
  </r>
  <r>
    <x v="14"/>
    <x v="4"/>
    <x v="15"/>
    <x v="2"/>
    <n v="45"/>
    <n v="0"/>
    <n v="0"/>
    <n v="9560.5235499999999"/>
    <n v="0"/>
    <n v="1"/>
  </r>
  <r>
    <x v="14"/>
    <x v="4"/>
    <x v="16"/>
    <x v="0"/>
    <n v="7173"/>
    <n v="0"/>
    <n v="0"/>
    <n v="90836.521003999995"/>
    <n v="110558.70860100001"/>
    <n v="0.46991500000000003"/>
  </r>
  <r>
    <x v="14"/>
    <x v="4"/>
    <x v="16"/>
    <x v="1"/>
    <n v="0"/>
    <n v="0"/>
    <n v="0"/>
    <n v="17.926335999999999"/>
    <n v="1704.8720639999999"/>
    <n v="1.0404999999999999E-2"/>
  </r>
  <r>
    <x v="14"/>
    <x v="4"/>
    <x v="16"/>
    <x v="2"/>
    <n v="125075"/>
    <n v="0"/>
    <n v="0"/>
    <n v="47525.312659000003"/>
    <n v="127133.23280500001"/>
    <n v="0.57584500000000005"/>
  </r>
  <r>
    <x v="14"/>
    <x v="4"/>
    <x v="17"/>
    <x v="0"/>
    <n v="140854"/>
    <n v="0"/>
    <n v="0"/>
    <n v="0"/>
    <n v="106294.757552"/>
    <n v="0.56991499999999995"/>
  </r>
  <r>
    <x v="14"/>
    <x v="4"/>
    <x v="17"/>
    <x v="1"/>
    <n v="0"/>
    <n v="0"/>
    <n v="0"/>
    <n v="0"/>
    <n v="1742.0282179999999"/>
    <n v="0"/>
  </r>
  <r>
    <x v="14"/>
    <x v="4"/>
    <x v="17"/>
    <x v="2"/>
    <n v="0"/>
    <n v="0"/>
    <n v="0"/>
    <n v="0"/>
    <n v="84871.783593999993"/>
    <n v="0"/>
  </r>
  <r>
    <x v="14"/>
    <x v="7"/>
    <x v="26"/>
    <x v="0"/>
    <n v="2972.4746180000002"/>
    <n v="0"/>
    <n v="633.18215951544505"/>
    <n v="4173.5811020000001"/>
    <n v="70476.577682000003"/>
    <n v="9.9406999999999995E-2"/>
  </r>
  <r>
    <x v="14"/>
    <x v="7"/>
    <x v="26"/>
    <x v="1"/>
    <n v="166.83887300000001"/>
    <n v="0"/>
    <n v="46.425205343332301"/>
    <n v="293.91416199999998"/>
    <n v="4556.4001770000004"/>
    <n v="0.100162"/>
  </r>
  <r>
    <x v="14"/>
    <x v="7"/>
    <x v="26"/>
    <x v="2"/>
    <n v="10109.413085"/>
    <n v="0"/>
    <n v="2179.5394984745599"/>
    <n v="14343.011112"/>
    <n v="72323.402054999999"/>
    <n v="0.26913100000000001"/>
  </r>
  <r>
    <x v="14"/>
    <x v="7"/>
    <x v="27"/>
    <x v="0"/>
    <n v="16828.772987"/>
    <n v="0"/>
    <n v="405.89967077568201"/>
    <n v="4015.1256079999998"/>
    <n v="52783.712992000001"/>
    <n v="0.28702899999999998"/>
  </r>
  <r>
    <x v="14"/>
    <x v="7"/>
    <x v="27"/>
    <x v="1"/>
    <n v="304.01804299999998"/>
    <n v="0"/>
    <n v="8.5180327787484096"/>
    <n v="77.213954000000001"/>
    <n v="3412.534024"/>
    <n v="0.102504"/>
  </r>
  <r>
    <x v="14"/>
    <x v="7"/>
    <x v="27"/>
    <x v="2"/>
    <n v="4809.2176719999998"/>
    <n v="0"/>
    <n v="118.665629778903"/>
    <n v="1138.9058219999999"/>
    <n v="34496.634295000003"/>
    <n v="0.149563"/>
  </r>
  <r>
    <x v="14"/>
    <x v="7"/>
    <x v="28"/>
    <x v="0"/>
    <n v="6563.0345939999997"/>
    <n v="0"/>
    <n v="288"/>
    <n v="1019.092074"/>
    <n v="39600.756961999999"/>
    <n v="0.16578799999999999"/>
  </r>
  <r>
    <x v="14"/>
    <x v="7"/>
    <x v="28"/>
    <x v="1"/>
    <n v="0"/>
    <n v="0"/>
    <n v="0"/>
    <n v="0"/>
    <n v="2443.0933169999998"/>
    <n v="0"/>
  </r>
  <r>
    <x v="14"/>
    <x v="7"/>
    <x v="28"/>
    <x v="2"/>
    <n v="792.43871799999999"/>
    <n v="0"/>
    <n v="0"/>
    <n v="127.386509"/>
    <n v="85290.955396000005"/>
    <n v="1.0669E-2"/>
  </r>
  <r>
    <x v="14"/>
    <x v="7"/>
    <x v="29"/>
    <x v="0"/>
    <n v="3441.147794"/>
    <n v="0"/>
    <n v="713.08649510754503"/>
    <n v="6229.9377770000001"/>
    <n v="29193.226739000002"/>
    <n v="0.262376"/>
  </r>
  <r>
    <x v="14"/>
    <x v="7"/>
    <x v="29"/>
    <x v="1"/>
    <n v="0"/>
    <n v="0"/>
    <n v="0"/>
    <n v="0"/>
    <n v="1887.3791530000001"/>
    <n v="0"/>
  </r>
  <r>
    <x v="14"/>
    <x v="7"/>
    <x v="29"/>
    <x v="2"/>
    <n v="6896.4116670000003"/>
    <n v="0"/>
    <n v="1462.27020489245"/>
    <n v="12665.258116999999"/>
    <n v="48260.977572999996"/>
    <n v="0.30344100000000002"/>
  </r>
  <r>
    <x v="14"/>
    <x v="7"/>
    <x v="30"/>
    <x v="0"/>
    <n v="13158.719655000001"/>
    <n v="0"/>
    <n v="363.423991790005"/>
    <n v="3109.3702290000001"/>
    <n v="56617.167008999997"/>
    <n v="0.22705500000000001"/>
  </r>
  <r>
    <x v="14"/>
    <x v="7"/>
    <x v="30"/>
    <x v="1"/>
    <n v="41.723832999999999"/>
    <n v="0"/>
    <n v="1.68028695343644"/>
    <n v="18.844667999999999"/>
    <n v="3660.3716909999998"/>
    <n v="1.6721E-2"/>
  </r>
  <r>
    <x v="14"/>
    <x v="7"/>
    <x v="30"/>
    <x v="2"/>
    <n v="11667.908998000001"/>
    <n v="0"/>
    <n v="328.37905458989201"/>
    <n v="2807.8555409999999"/>
    <n v="37001.976450000002"/>
    <n v="0.28576000000000001"/>
  </r>
  <r>
    <x v="14"/>
    <x v="7"/>
    <x v="31"/>
    <x v="0"/>
    <n v="2137.8002710000001"/>
    <n v="0"/>
    <n v="0.30391082037920902"/>
    <n v="412.27919200000002"/>
    <n v="14744.053909"/>
    <n v="0.14746799999999999"/>
  </r>
  <r>
    <x v="14"/>
    <x v="7"/>
    <x v="31"/>
    <x v="1"/>
    <n v="1099.1029619999999"/>
    <n v="0"/>
    <n v="0.45906635847156102"/>
    <n v="214.38517999999999"/>
    <n v="953.22179500000004"/>
    <n v="0.57955400000000001"/>
  </r>
  <r>
    <x v="14"/>
    <x v="7"/>
    <x v="31"/>
    <x v="2"/>
    <n v="3814.9133299999999"/>
    <n v="0"/>
    <n v="0.32035615448256299"/>
    <n v="709.12021100000004"/>
    <n v="9635.9313669999992"/>
    <n v="0.31951000000000002"/>
  </r>
  <r>
    <x v="14"/>
    <x v="7"/>
    <x v="32"/>
    <x v="0"/>
    <n v="1680.065014"/>
    <n v="0"/>
    <n v="67.099514511162695"/>
    <n v="640.28379800000005"/>
    <n v="37155.015849000003"/>
    <n v="6.0375999999999999E-2"/>
  </r>
  <r>
    <x v="14"/>
    <x v="7"/>
    <x v="32"/>
    <x v="1"/>
    <n v="604.57607700000005"/>
    <n v="0"/>
    <n v="26.654837031244998"/>
    <n v="255.875495"/>
    <n v="2402.118923"/>
    <n v="0.2697"/>
  </r>
  <r>
    <x v="14"/>
    <x v="7"/>
    <x v="32"/>
    <x v="2"/>
    <n v="652.26394000000005"/>
    <n v="0"/>
    <n v="30.828981790925599"/>
    <n v="293.95929000000001"/>
    <n v="24282.547044999999"/>
    <n v="3.8679999999999999E-2"/>
  </r>
  <r>
    <x v="14"/>
    <x v="5"/>
    <x v="18"/>
    <x v="0"/>
    <n v="0"/>
    <n v="0"/>
    <n v="0"/>
    <n v="0"/>
    <n v="49478.158685000002"/>
    <n v="0"/>
  </r>
  <r>
    <x v="14"/>
    <x v="5"/>
    <x v="18"/>
    <x v="1"/>
    <n v="0"/>
    <n v="0"/>
    <n v="0"/>
    <n v="0"/>
    <n v="3859.1821359999999"/>
    <n v="0"/>
  </r>
  <r>
    <x v="14"/>
    <x v="5"/>
    <x v="18"/>
    <x v="2"/>
    <n v="0"/>
    <n v="0"/>
    <n v="0"/>
    <n v="0"/>
    <n v="63021.494733"/>
    <n v="0"/>
  </r>
  <r>
    <x v="14"/>
    <x v="5"/>
    <x v="19"/>
    <x v="0"/>
    <n v="32000"/>
    <n v="0"/>
    <n v="0"/>
    <n v="12.703215"/>
    <n v="75997.463099999994"/>
    <n v="0.29638599999999998"/>
  </r>
  <r>
    <x v="14"/>
    <x v="5"/>
    <x v="19"/>
    <x v="1"/>
    <n v="0"/>
    <n v="0"/>
    <n v="0"/>
    <n v="0"/>
    <n v="6878.8755060000003"/>
    <n v="0"/>
  </r>
  <r>
    <x v="14"/>
    <x v="5"/>
    <x v="19"/>
    <x v="2"/>
    <n v="0"/>
    <n v="0"/>
    <n v="0"/>
    <n v="0.18578500000000001"/>
    <n v="20636.536461"/>
    <n v="9.0000000000000002E-6"/>
  </r>
  <r>
    <x v="14"/>
    <x v="6"/>
    <x v="25"/>
    <x v="0"/>
    <n v="7706"/>
    <n v="0"/>
    <n v="0"/>
    <n v="8351.7854000000007"/>
    <n v="0"/>
    <n v="1"/>
  </r>
  <r>
    <x v="14"/>
    <x v="6"/>
    <x v="25"/>
    <x v="1"/>
    <n v="0"/>
    <n v="0"/>
    <n v="0"/>
    <n v="0"/>
    <n v="0"/>
    <m/>
  </r>
  <r>
    <x v="14"/>
    <x v="6"/>
    <x v="25"/>
    <x v="2"/>
    <n v="0"/>
    <n v="0"/>
    <n v="0"/>
    <n v="0"/>
    <n v="0"/>
    <m/>
  </r>
  <r>
    <x v="14"/>
    <x v="6"/>
    <x v="20"/>
    <x v="0"/>
    <n v="0"/>
    <n v="0"/>
    <n v="0"/>
    <n v="12120.220495"/>
    <n v="10640.385923"/>
    <n v="0.53250799999999998"/>
  </r>
  <r>
    <x v="14"/>
    <x v="6"/>
    <x v="20"/>
    <x v="1"/>
    <n v="0"/>
    <n v="0"/>
    <n v="0"/>
    <n v="0"/>
    <n v="186.84367900000001"/>
    <n v="0"/>
  </r>
  <r>
    <x v="14"/>
    <x v="6"/>
    <x v="20"/>
    <x v="2"/>
    <n v="0"/>
    <n v="0"/>
    <n v="0"/>
    <n v="1466.308286"/>
    <n v="2475.9241120000002"/>
    <n v="0.371948"/>
  </r>
  <r>
    <x v="14"/>
    <x v="6"/>
    <x v="21"/>
    <x v="0"/>
    <n v="10263"/>
    <n v="0"/>
    <n v="0"/>
    <n v="6380.6970860000001"/>
    <n v="1158.2247420000001"/>
    <n v="0.93493800000000005"/>
  </r>
  <r>
    <x v="14"/>
    <x v="6"/>
    <x v="21"/>
    <x v="1"/>
    <n v="0"/>
    <n v="0"/>
    <n v="0"/>
    <n v="0"/>
    <n v="134.00570200000001"/>
    <n v="0"/>
  </r>
  <r>
    <x v="14"/>
    <x v="6"/>
    <x v="21"/>
    <x v="2"/>
    <n v="0"/>
    <n v="0"/>
    <n v="0"/>
    <n v="1325.0719140000001"/>
    <n v="0"/>
    <n v="1"/>
  </r>
  <r>
    <x v="14"/>
    <x v="6"/>
    <x v="22"/>
    <x v="0"/>
    <n v="14589"/>
    <n v="0"/>
    <n v="0"/>
    <n v="0"/>
    <n v="0"/>
    <n v="1"/>
  </r>
  <r>
    <x v="14"/>
    <x v="6"/>
    <x v="22"/>
    <x v="1"/>
    <n v="0"/>
    <n v="0"/>
    <n v="0"/>
    <n v="0"/>
    <n v="0"/>
    <m/>
  </r>
  <r>
    <x v="14"/>
    <x v="6"/>
    <x v="22"/>
    <x v="2"/>
    <n v="0"/>
    <n v="0"/>
    <n v="0"/>
    <n v="0"/>
    <n v="0"/>
    <m/>
  </r>
  <r>
    <x v="15"/>
    <x v="0"/>
    <x v="0"/>
    <x v="0"/>
    <n v="1698"/>
    <n v="0"/>
    <n v="0"/>
    <n v="0"/>
    <n v="3919.134004"/>
    <n v="0.30228899999999997"/>
  </r>
  <r>
    <x v="15"/>
    <x v="0"/>
    <x v="0"/>
    <x v="1"/>
    <n v="937977"/>
    <n v="0"/>
    <n v="0"/>
    <n v="0"/>
    <n v="1017.198191"/>
    <n v="0.99891600000000003"/>
  </r>
  <r>
    <x v="15"/>
    <x v="0"/>
    <x v="0"/>
    <x v="2"/>
    <n v="0"/>
    <n v="0"/>
    <n v="0"/>
    <n v="0"/>
    <n v="751.72055399999999"/>
    <n v="0"/>
  </r>
  <r>
    <x v="15"/>
    <x v="0"/>
    <x v="1"/>
    <x v="0"/>
    <n v="8913"/>
    <n v="0"/>
    <n v="0"/>
    <n v="0"/>
    <n v="33562.847500000003"/>
    <n v="0.20983599999999999"/>
  </r>
  <r>
    <x v="15"/>
    <x v="0"/>
    <x v="1"/>
    <x v="1"/>
    <n v="1015723"/>
    <n v="0"/>
    <n v="0"/>
    <n v="0"/>
    <n v="28757.117577000001"/>
    <n v="0.97246699999999997"/>
  </r>
  <r>
    <x v="15"/>
    <x v="0"/>
    <x v="1"/>
    <x v="2"/>
    <n v="0"/>
    <n v="0"/>
    <n v="0"/>
    <n v="0"/>
    <n v="49375.717471999997"/>
    <n v="0"/>
  </r>
  <r>
    <x v="15"/>
    <x v="0"/>
    <x v="2"/>
    <x v="0"/>
    <n v="21350"/>
    <n v="0"/>
    <n v="0"/>
    <n v="0"/>
    <n v="39657.022274000003"/>
    <n v="0.34995900000000002"/>
  </r>
  <r>
    <x v="15"/>
    <x v="0"/>
    <x v="2"/>
    <x v="1"/>
    <n v="2652087"/>
    <n v="0"/>
    <n v="0"/>
    <n v="0"/>
    <n v="26158.924556000002"/>
    <n v="0.990232"/>
  </r>
  <r>
    <x v="15"/>
    <x v="0"/>
    <x v="2"/>
    <x v="2"/>
    <n v="0"/>
    <n v="0"/>
    <n v="0"/>
    <n v="0"/>
    <n v="400.87921699999998"/>
    <n v="0"/>
  </r>
  <r>
    <x v="15"/>
    <x v="0"/>
    <x v="3"/>
    <x v="0"/>
    <n v="0"/>
    <n v="0"/>
    <n v="0"/>
    <n v="0"/>
    <n v="27683.199712000001"/>
    <n v="0"/>
  </r>
  <r>
    <x v="15"/>
    <x v="0"/>
    <x v="3"/>
    <x v="1"/>
    <n v="32641"/>
    <n v="0"/>
    <n v="0"/>
    <n v="0"/>
    <n v="15548.736347"/>
    <n v="0.67734300000000003"/>
  </r>
  <r>
    <x v="15"/>
    <x v="0"/>
    <x v="3"/>
    <x v="2"/>
    <n v="0"/>
    <n v="0"/>
    <n v="0"/>
    <n v="0"/>
    <n v="4452.5544129999998"/>
    <n v="0"/>
  </r>
  <r>
    <x v="15"/>
    <x v="0"/>
    <x v="23"/>
    <x v="0"/>
    <n v="0"/>
    <n v="0"/>
    <n v="0"/>
    <n v="0"/>
    <n v="17511.491540999999"/>
    <n v="0"/>
  </r>
  <r>
    <x v="15"/>
    <x v="0"/>
    <x v="23"/>
    <x v="1"/>
    <n v="780733"/>
    <n v="0"/>
    <n v="0"/>
    <n v="0"/>
    <n v="9898.0107459999999"/>
    <n v="0.98748000000000002"/>
  </r>
  <r>
    <x v="15"/>
    <x v="0"/>
    <x v="23"/>
    <x v="2"/>
    <n v="11608"/>
    <n v="0"/>
    <n v="0"/>
    <n v="0"/>
    <n v="3007.659306"/>
    <n v="0.79421600000000003"/>
  </r>
  <r>
    <x v="15"/>
    <x v="0"/>
    <x v="4"/>
    <x v="0"/>
    <n v="1909"/>
    <n v="0"/>
    <n v="0"/>
    <n v="0"/>
    <n v="133191.07667499999"/>
    <n v="1.413E-2"/>
  </r>
  <r>
    <x v="15"/>
    <x v="0"/>
    <x v="4"/>
    <x v="1"/>
    <n v="1117581"/>
    <n v="0"/>
    <n v="0"/>
    <n v="0"/>
    <n v="737455.09375500004"/>
    <n v="0.60245700000000002"/>
  </r>
  <r>
    <x v="15"/>
    <x v="0"/>
    <x v="4"/>
    <x v="2"/>
    <n v="0"/>
    <n v="0"/>
    <n v="0"/>
    <n v="0"/>
    <n v="15672.800455000001"/>
    <n v="0"/>
  </r>
  <r>
    <x v="15"/>
    <x v="1"/>
    <x v="5"/>
    <x v="0"/>
    <n v="159885"/>
    <n v="0"/>
    <n v="0"/>
    <n v="0"/>
    <n v="34947.161626000001"/>
    <n v="0.82062900000000005"/>
  </r>
  <r>
    <x v="15"/>
    <x v="1"/>
    <x v="5"/>
    <x v="1"/>
    <n v="0"/>
    <n v="0"/>
    <n v="0"/>
    <n v="0"/>
    <n v="684.01665700000001"/>
    <n v="0"/>
  </r>
  <r>
    <x v="15"/>
    <x v="1"/>
    <x v="5"/>
    <x v="2"/>
    <n v="174755"/>
    <n v="0"/>
    <n v="0"/>
    <n v="0"/>
    <n v="39406.975434"/>
    <n v="0.815994"/>
  </r>
  <r>
    <x v="15"/>
    <x v="1"/>
    <x v="6"/>
    <x v="0"/>
    <n v="0"/>
    <n v="0"/>
    <n v="0"/>
    <n v="0"/>
    <n v="17151.976304"/>
    <n v="0"/>
  </r>
  <r>
    <x v="15"/>
    <x v="1"/>
    <x v="6"/>
    <x v="1"/>
    <n v="0"/>
    <n v="0"/>
    <n v="0"/>
    <n v="0"/>
    <n v="3337.2015310000002"/>
    <n v="0"/>
  </r>
  <r>
    <x v="15"/>
    <x v="1"/>
    <x v="6"/>
    <x v="2"/>
    <n v="0"/>
    <n v="0"/>
    <n v="0"/>
    <n v="0"/>
    <n v="39022.154152000003"/>
    <n v="0"/>
  </r>
  <r>
    <x v="15"/>
    <x v="2"/>
    <x v="7"/>
    <x v="0"/>
    <n v="44650"/>
    <n v="0"/>
    <n v="0"/>
    <n v="63036.413266000003"/>
    <n v="21693.989613000002"/>
    <n v="0.83232300000000004"/>
  </r>
  <r>
    <x v="15"/>
    <x v="2"/>
    <x v="7"/>
    <x v="1"/>
    <n v="0"/>
    <n v="0"/>
    <n v="0"/>
    <n v="7852.6500660000002"/>
    <n v="3942.2570759999999"/>
    <n v="0.66576599999999997"/>
  </r>
  <r>
    <x v="15"/>
    <x v="2"/>
    <x v="7"/>
    <x v="2"/>
    <n v="1462"/>
    <n v="0"/>
    <n v="0"/>
    <n v="26323.936667999998"/>
    <n v="21273.352739999998"/>
    <n v="0.56637400000000004"/>
  </r>
  <r>
    <x v="15"/>
    <x v="2"/>
    <x v="8"/>
    <x v="0"/>
    <n v="704894"/>
    <n v="0"/>
    <n v="0"/>
    <n v="220265.046007"/>
    <n v="70510.269696000003"/>
    <n v="0.92918299999999998"/>
  </r>
  <r>
    <x v="15"/>
    <x v="2"/>
    <x v="8"/>
    <x v="1"/>
    <n v="0"/>
    <n v="0"/>
    <n v="0"/>
    <n v="45521.704925999999"/>
    <n v="16881.279204999999"/>
    <n v="0.72947899999999999"/>
  </r>
  <r>
    <x v="15"/>
    <x v="2"/>
    <x v="8"/>
    <x v="2"/>
    <n v="45848"/>
    <n v="0"/>
    <n v="0"/>
    <n v="141200.249068"/>
    <n v="35734.937715"/>
    <n v="0.83959700000000004"/>
  </r>
  <r>
    <x v="15"/>
    <x v="2"/>
    <x v="9"/>
    <x v="0"/>
    <n v="161766"/>
    <n v="0"/>
    <n v="0"/>
    <n v="15909.834777"/>
    <n v="0"/>
    <n v="1"/>
  </r>
  <r>
    <x v="15"/>
    <x v="2"/>
    <x v="9"/>
    <x v="1"/>
    <n v="0"/>
    <n v="0"/>
    <n v="0"/>
    <n v="1191.380811"/>
    <n v="0"/>
    <n v="1"/>
  </r>
  <r>
    <x v="15"/>
    <x v="2"/>
    <x v="9"/>
    <x v="2"/>
    <n v="4134"/>
    <n v="0"/>
    <n v="0"/>
    <n v="2456.784412"/>
    <n v="0"/>
    <n v="1"/>
  </r>
  <r>
    <x v="15"/>
    <x v="3"/>
    <x v="10"/>
    <x v="0"/>
    <n v="43603.843999999997"/>
    <n v="3510.54"/>
    <n v="0"/>
    <n v="7963.418756"/>
    <n v="307904.81957200001"/>
    <n v="0.15173600000000001"/>
  </r>
  <r>
    <x v="15"/>
    <x v="3"/>
    <x v="10"/>
    <x v="1"/>
    <n v="0"/>
    <n v="0"/>
    <n v="0"/>
    <n v="124.299638"/>
    <n v="3044.7619180000002"/>
    <n v="3.9222E-2"/>
  </r>
  <r>
    <x v="15"/>
    <x v="3"/>
    <x v="10"/>
    <x v="2"/>
    <n v="53170.61"/>
    <n v="0"/>
    <n v="0"/>
    <n v="7825.2816059999996"/>
    <n v="646476.62156400003"/>
    <n v="8.6216000000000001E-2"/>
  </r>
  <r>
    <x v="15"/>
    <x v="3"/>
    <x v="11"/>
    <x v="0"/>
    <n v="159835.34"/>
    <n v="0"/>
    <n v="0"/>
    <n v="0"/>
    <n v="77607.467281000005"/>
    <n v="0.673153"/>
  </r>
  <r>
    <x v="15"/>
    <x v="3"/>
    <x v="11"/>
    <x v="1"/>
    <n v="0"/>
    <n v="0"/>
    <n v="0"/>
    <n v="0"/>
    <n v="21948.254953"/>
    <n v="0"/>
  </r>
  <r>
    <x v="15"/>
    <x v="3"/>
    <x v="11"/>
    <x v="2"/>
    <n v="531942.39"/>
    <n v="0"/>
    <n v="0"/>
    <n v="0"/>
    <n v="102438.794158"/>
    <n v="0.83852099999999996"/>
  </r>
  <r>
    <x v="15"/>
    <x v="3"/>
    <x v="12"/>
    <x v="0"/>
    <n v="413565"/>
    <n v="0"/>
    <n v="0"/>
    <n v="0.64323799999999998"/>
    <n v="38309.572444999998"/>
    <n v="0.91522000000000003"/>
  </r>
  <r>
    <x v="15"/>
    <x v="3"/>
    <x v="12"/>
    <x v="1"/>
    <n v="0"/>
    <n v="0"/>
    <n v="0"/>
    <n v="0"/>
    <n v="533.04623800000002"/>
    <n v="0"/>
  </r>
  <r>
    <x v="15"/>
    <x v="3"/>
    <x v="12"/>
    <x v="2"/>
    <n v="0"/>
    <n v="0"/>
    <n v="0"/>
    <n v="0.35676200000000002"/>
    <n v="102177.38565"/>
    <n v="3.0000000000000001E-6"/>
  </r>
  <r>
    <x v="15"/>
    <x v="3"/>
    <x v="13"/>
    <x v="0"/>
    <n v="214938"/>
    <n v="0"/>
    <n v="0"/>
    <n v="0.37357000000000001"/>
    <n v="299274.88569199998"/>
    <n v="0.41799399999999998"/>
  </r>
  <r>
    <x v="15"/>
    <x v="3"/>
    <x v="13"/>
    <x v="1"/>
    <n v="0"/>
    <n v="0"/>
    <n v="0"/>
    <n v="0.54321900000000001"/>
    <n v="119695.05412"/>
    <n v="3.9999999999999998E-6"/>
  </r>
  <r>
    <x v="15"/>
    <x v="3"/>
    <x v="13"/>
    <x v="2"/>
    <n v="74500"/>
    <n v="0"/>
    <n v="0"/>
    <n v="8.3210999999999993E-2"/>
    <n v="28591.097309000001"/>
    <n v="0.72266200000000003"/>
  </r>
  <r>
    <x v="15"/>
    <x v="4"/>
    <x v="14"/>
    <x v="0"/>
    <n v="304463"/>
    <n v="0"/>
    <n v="0"/>
    <n v="190072.8"/>
    <n v="99819.305242000002"/>
    <n v="0.83205399999999996"/>
  </r>
  <r>
    <x v="15"/>
    <x v="4"/>
    <x v="14"/>
    <x v="1"/>
    <n v="0"/>
    <n v="0"/>
    <n v="0"/>
    <n v="10559.6"/>
    <n v="4382.9836789999999"/>
    <n v="0.70667800000000003"/>
  </r>
  <r>
    <x v="15"/>
    <x v="4"/>
    <x v="14"/>
    <x v="2"/>
    <n v="46"/>
    <n v="0"/>
    <n v="0"/>
    <n v="10559.6"/>
    <n v="37552.889535000002"/>
    <n v="0.220222"/>
  </r>
  <r>
    <x v="15"/>
    <x v="4"/>
    <x v="24"/>
    <x v="0"/>
    <n v="0"/>
    <n v="0"/>
    <n v="0"/>
    <n v="0"/>
    <n v="36056.705040000001"/>
    <n v="0"/>
  </r>
  <r>
    <x v="15"/>
    <x v="4"/>
    <x v="24"/>
    <x v="1"/>
    <n v="0"/>
    <n v="0"/>
    <n v="0"/>
    <n v="0"/>
    <n v="544.180342"/>
    <n v="0"/>
  </r>
  <r>
    <x v="15"/>
    <x v="4"/>
    <x v="24"/>
    <x v="2"/>
    <n v="0"/>
    <n v="0"/>
    <n v="0"/>
    <n v="0"/>
    <n v="28512.889635"/>
    <n v="0"/>
  </r>
  <r>
    <x v="15"/>
    <x v="4"/>
    <x v="15"/>
    <x v="0"/>
    <n v="14690"/>
    <n v="0"/>
    <n v="0"/>
    <n v="2881.9"/>
    <n v="0"/>
    <n v="1"/>
  </r>
  <r>
    <x v="15"/>
    <x v="4"/>
    <x v="15"/>
    <x v="1"/>
    <n v="0"/>
    <n v="0"/>
    <n v="0"/>
    <n v="205.85"/>
    <n v="0"/>
    <n v="1"/>
  </r>
  <r>
    <x v="15"/>
    <x v="4"/>
    <x v="15"/>
    <x v="2"/>
    <n v="6287"/>
    <n v="0"/>
    <n v="0"/>
    <n v="1029.25"/>
    <n v="0"/>
    <n v="1"/>
  </r>
  <r>
    <x v="15"/>
    <x v="4"/>
    <x v="16"/>
    <x v="0"/>
    <n v="84147"/>
    <n v="0"/>
    <n v="0"/>
    <n v="80431.618627999997"/>
    <n v="107640.560216"/>
    <n v="0.60458100000000004"/>
  </r>
  <r>
    <x v="15"/>
    <x v="4"/>
    <x v="16"/>
    <x v="1"/>
    <n v="0"/>
    <n v="0"/>
    <n v="0"/>
    <n v="15.872958000000001"/>
    <n v="1659.8727180000001"/>
    <n v="9.4719999999999995E-3"/>
  </r>
  <r>
    <x v="15"/>
    <x v="4"/>
    <x v="16"/>
    <x v="2"/>
    <n v="170089"/>
    <n v="0"/>
    <n v="0"/>
    <n v="42081.508414000004"/>
    <n v="128303.415331"/>
    <n v="0.62316199999999999"/>
  </r>
  <r>
    <x v="15"/>
    <x v="4"/>
    <x v="17"/>
    <x v="0"/>
    <n v="37824"/>
    <n v="0"/>
    <n v="0"/>
    <n v="0"/>
    <n v="103489.15427499999"/>
    <n v="0.26766000000000001"/>
  </r>
  <r>
    <x v="15"/>
    <x v="4"/>
    <x v="17"/>
    <x v="1"/>
    <n v="0"/>
    <n v="0"/>
    <n v="0"/>
    <n v="0"/>
    <n v="1696.048151"/>
    <n v="0"/>
  </r>
  <r>
    <x v="15"/>
    <x v="4"/>
    <x v="17"/>
    <x v="2"/>
    <n v="0"/>
    <n v="0"/>
    <n v="0"/>
    <n v="0"/>
    <n v="85652.975701999996"/>
    <n v="0"/>
  </r>
  <r>
    <x v="15"/>
    <x v="7"/>
    <x v="26"/>
    <x v="0"/>
    <n v="2822.1820379999999"/>
    <n v="0"/>
    <n v="520.35100179211497"/>
    <n v="3625.4765630000002"/>
    <n v="68616.379476000002"/>
    <n v="9.2188000000000006E-2"/>
  </r>
  <r>
    <x v="15"/>
    <x v="7"/>
    <x v="26"/>
    <x v="1"/>
    <n v="221.47498999999999"/>
    <n v="0"/>
    <n v="35.886275985663097"/>
    <n v="223.10624999999999"/>
    <n v="4436.1360020000002"/>
    <n v="9.7723000000000004E-2"/>
  </r>
  <r>
    <x v="15"/>
    <x v="7"/>
    <x v="26"/>
    <x v="2"/>
    <n v="10827.737462999999"/>
    <n v="0"/>
    <n v="1946.8304722222199"/>
    <n v="13999.917187999999"/>
    <n v="72989.094098000001"/>
    <n v="0.26837899999999998"/>
  </r>
  <r>
    <x v="15"/>
    <x v="7"/>
    <x v="27"/>
    <x v="0"/>
    <n v="13350.179539000001"/>
    <n v="0"/>
    <n v="74.842436974789905"/>
    <n v="3340.5934069999998"/>
    <n v="51390.510151000002"/>
    <n v="0.24598800000000001"/>
  </r>
  <r>
    <x v="15"/>
    <x v="7"/>
    <x v="27"/>
    <x v="1"/>
    <n v="4.9995219999999998"/>
    <n v="0"/>
    <n v="0"/>
    <n v="0"/>
    <n v="3322.4616919999999"/>
    <n v="1.5020000000000001E-3"/>
  </r>
  <r>
    <x v="15"/>
    <x v="7"/>
    <x v="27"/>
    <x v="2"/>
    <n v="8045.2942439999997"/>
    <n v="0"/>
    <n v="43.907563025210102"/>
    <n v="2024.0065930000001"/>
    <n v="34814.154409000002"/>
    <n v="0.225101"/>
  </r>
  <r>
    <x v="15"/>
    <x v="7"/>
    <x v="28"/>
    <x v="0"/>
    <n v="7635.6953579999999"/>
    <n v="0"/>
    <n v="288"/>
    <n v="630.52105300000005"/>
    <n v="38555.512437999998"/>
    <n v="0.18157999999999999"/>
  </r>
  <r>
    <x v="15"/>
    <x v="7"/>
    <x v="28"/>
    <x v="1"/>
    <n v="0"/>
    <n v="0"/>
    <n v="0"/>
    <n v="0"/>
    <n v="2378.6089449999999"/>
    <n v="0"/>
  </r>
  <r>
    <x v="15"/>
    <x v="7"/>
    <x v="28"/>
    <x v="2"/>
    <n v="3201.1134310000002"/>
    <n v="0"/>
    <n v="0"/>
    <n v="256.87894699999998"/>
    <n v="86076.005720999994"/>
    <n v="3.8621999999999997E-2"/>
  </r>
  <r>
    <x v="15"/>
    <x v="7"/>
    <x v="29"/>
    <x v="0"/>
    <n v="3514.8929880000001"/>
    <n v="0"/>
    <n v="526.16891487889302"/>
    <n v="6642.649367"/>
    <n v="28422.684385"/>
    <n v="0.27319599999999999"/>
  </r>
  <r>
    <x v="15"/>
    <x v="7"/>
    <x v="29"/>
    <x v="1"/>
    <n v="33.75"/>
    <n v="0"/>
    <n v="0"/>
    <n v="0"/>
    <n v="1837.5626130000001"/>
    <n v="1.8034999999999999E-2"/>
  </r>
  <r>
    <x v="15"/>
    <x v="7"/>
    <x v="29"/>
    <x v="2"/>
    <n v="7896.7411229999998"/>
    <n v="0"/>
    <n v="1126.68778512111"/>
    <n v="14560.150632999999"/>
    <n v="48705.189929"/>
    <n v="0.326241"/>
  </r>
  <r>
    <x v="15"/>
    <x v="7"/>
    <x v="30"/>
    <x v="0"/>
    <n v="5625.6570890000003"/>
    <n v="0"/>
    <n v="74.988461538461493"/>
    <n v="1842.7920859999999"/>
    <n v="55122.781839000003"/>
    <n v="0.12037399999999999"/>
  </r>
  <r>
    <x v="15"/>
    <x v="7"/>
    <x v="30"/>
    <x v="1"/>
    <n v="112.846841"/>
    <n v="0"/>
    <n v="1.1192307692307699"/>
    <n v="23.625540000000001"/>
    <n v="3563.7577919999999"/>
    <n v="3.7172999999999998E-2"/>
  </r>
  <r>
    <x v="15"/>
    <x v="7"/>
    <x v="30"/>
    <x v="2"/>
    <n v="14357.301818"/>
    <n v="0"/>
    <n v="185.79230769230799"/>
    <n v="4701.4823740000002"/>
    <n v="37342.556685000003"/>
    <n v="0.34008699999999997"/>
  </r>
  <r>
    <x v="15"/>
    <x v="7"/>
    <x v="31"/>
    <x v="0"/>
    <n v="2596.3182830000001"/>
    <n v="0"/>
    <n v="55.117581187010103"/>
    <n v="311.2"/>
    <n v="14354.891103"/>
    <n v="0.17107700000000001"/>
  </r>
  <r>
    <x v="15"/>
    <x v="7"/>
    <x v="31"/>
    <x v="1"/>
    <n v="1730.0406680000001"/>
    <n v="0"/>
    <n v="40"/>
    <n v="211.17142899999999"/>
    <n v="928.06192599999997"/>
    <n v="0.68099799999999999"/>
  </r>
  <r>
    <x v="15"/>
    <x v="7"/>
    <x v="31"/>
    <x v="2"/>
    <n v="4050.048241"/>
    <n v="0"/>
    <n v="84.882418812989897"/>
    <n v="489.028571"/>
    <n v="9724.6241370000007"/>
    <n v="0.32225799999999999"/>
  </r>
  <r>
    <x v="15"/>
    <x v="7"/>
    <x v="32"/>
    <x v="0"/>
    <n v="1249.2037660000001"/>
    <n v="0"/>
    <n v="0"/>
    <n v="869.53846199999998"/>
    <n v="36174.325580999997"/>
    <n v="5.5329000000000003E-2"/>
  </r>
  <r>
    <x v="15"/>
    <x v="7"/>
    <x v="32"/>
    <x v="1"/>
    <n v="373.50338799999997"/>
    <n v="0"/>
    <n v="0"/>
    <n v="260.861538"/>
    <n v="2338.7160520000002"/>
    <n v="0.213369"/>
  </r>
  <r>
    <x v="15"/>
    <x v="7"/>
    <x v="32"/>
    <x v="2"/>
    <n v="35.029940000000003"/>
    <n v="0"/>
    <n v="0"/>
    <n v="0"/>
    <n v="24506.052824999999"/>
    <n v="1.4270000000000001E-3"/>
  </r>
  <r>
    <x v="15"/>
    <x v="5"/>
    <x v="18"/>
    <x v="0"/>
    <n v="0"/>
    <n v="0"/>
    <n v="0"/>
    <n v="0"/>
    <n v="48172.204492999997"/>
    <n v="0"/>
  </r>
  <r>
    <x v="15"/>
    <x v="5"/>
    <x v="18"/>
    <x v="1"/>
    <n v="0"/>
    <n v="0"/>
    <n v="0"/>
    <n v="0"/>
    <n v="3757.320725"/>
    <n v="0"/>
  </r>
  <r>
    <x v="15"/>
    <x v="5"/>
    <x v="18"/>
    <x v="2"/>
    <n v="0"/>
    <n v="0"/>
    <n v="0"/>
    <n v="0"/>
    <n v="63601.568488999997"/>
    <n v="0"/>
  </r>
  <r>
    <x v="15"/>
    <x v="5"/>
    <x v="19"/>
    <x v="0"/>
    <n v="33184"/>
    <n v="0"/>
    <n v="0"/>
    <n v="0"/>
    <n v="73991.543558000005"/>
    <n v="0.30962200000000001"/>
  </r>
  <r>
    <x v="15"/>
    <x v="5"/>
    <x v="19"/>
    <x v="1"/>
    <n v="0"/>
    <n v="0"/>
    <n v="0"/>
    <n v="0"/>
    <n v="6697.3106180000004"/>
    <n v="0"/>
  </r>
  <r>
    <x v="15"/>
    <x v="5"/>
    <x v="19"/>
    <x v="2"/>
    <n v="0"/>
    <n v="0"/>
    <n v="0"/>
    <n v="0"/>
    <n v="20826.482973999999"/>
    <n v="0"/>
  </r>
  <r>
    <x v="15"/>
    <x v="6"/>
    <x v="25"/>
    <x v="0"/>
    <n v="6814"/>
    <n v="0"/>
    <n v="0"/>
    <n v="8543"/>
    <n v="0"/>
    <n v="1"/>
  </r>
  <r>
    <x v="15"/>
    <x v="6"/>
    <x v="25"/>
    <x v="1"/>
    <n v="0"/>
    <n v="0"/>
    <n v="0"/>
    <n v="0"/>
    <n v="0"/>
    <m/>
  </r>
  <r>
    <x v="15"/>
    <x v="6"/>
    <x v="25"/>
    <x v="2"/>
    <n v="0"/>
    <n v="0"/>
    <n v="0"/>
    <n v="0"/>
    <n v="0"/>
    <m/>
  </r>
  <r>
    <x v="15"/>
    <x v="6"/>
    <x v="20"/>
    <x v="0"/>
    <n v="0"/>
    <n v="0"/>
    <n v="0"/>
    <n v="13548.855034"/>
    <n v="10359.537625999999"/>
    <n v="0.56669800000000004"/>
  </r>
  <r>
    <x v="15"/>
    <x v="6"/>
    <x v="20"/>
    <x v="1"/>
    <n v="0"/>
    <n v="0"/>
    <n v="0"/>
    <n v="0"/>
    <n v="181.912023"/>
    <n v="0"/>
  </r>
  <r>
    <x v="15"/>
    <x v="6"/>
    <x v="20"/>
    <x v="2"/>
    <n v="0"/>
    <n v="0"/>
    <n v="0"/>
    <n v="1639.1449660000001"/>
    <n v="2498.7134569999998"/>
    <n v="0.39613300000000001"/>
  </r>
  <r>
    <x v="15"/>
    <x v="6"/>
    <x v="21"/>
    <x v="0"/>
    <n v="23287"/>
    <n v="0"/>
    <n v="0"/>
    <n v="8371.5003059999999"/>
    <n v="1127.65391"/>
    <n v="0.96560500000000005"/>
  </r>
  <r>
    <x v="15"/>
    <x v="6"/>
    <x v="21"/>
    <x v="1"/>
    <n v="0"/>
    <n v="0"/>
    <n v="0"/>
    <n v="0"/>
    <n v="130.46868000000001"/>
    <n v="0"/>
  </r>
  <r>
    <x v="15"/>
    <x v="6"/>
    <x v="21"/>
    <x v="2"/>
    <n v="0"/>
    <n v="0"/>
    <n v="0"/>
    <n v="1738.4996940000001"/>
    <n v="0"/>
    <n v="1"/>
  </r>
  <r>
    <x v="15"/>
    <x v="6"/>
    <x v="22"/>
    <x v="0"/>
    <n v="12900"/>
    <n v="0"/>
    <n v="0"/>
    <n v="0"/>
    <n v="0"/>
    <n v="1"/>
  </r>
  <r>
    <x v="15"/>
    <x v="6"/>
    <x v="22"/>
    <x v="1"/>
    <n v="0"/>
    <n v="0"/>
    <n v="0"/>
    <n v="0"/>
    <n v="0"/>
    <m/>
  </r>
  <r>
    <x v="15"/>
    <x v="6"/>
    <x v="22"/>
    <x v="2"/>
    <n v="0"/>
    <n v="0"/>
    <n v="0"/>
    <n v="0"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5">
  <r>
    <n v="4115"/>
    <x v="0"/>
  </r>
  <r>
    <n v="134808"/>
    <x v="0"/>
  </r>
  <r>
    <n v="0"/>
    <x v="0"/>
  </r>
  <r>
    <n v="7996"/>
    <x v="1"/>
  </r>
  <r>
    <n v="367220"/>
    <x v="1"/>
  </r>
  <r>
    <n v="9998"/>
    <x v="1"/>
  </r>
  <r>
    <n v="49883"/>
    <x v="2"/>
  </r>
  <r>
    <n v="1666870"/>
    <x v="2"/>
  </r>
  <r>
    <n v="16752"/>
    <x v="2"/>
  </r>
  <r>
    <n v="9404"/>
    <x v="3"/>
  </r>
  <r>
    <n v="17882"/>
    <x v="3"/>
  </r>
  <r>
    <n v="4"/>
    <x v="3"/>
  </r>
  <r>
    <n v="11777"/>
    <x v="4"/>
  </r>
  <r>
    <n v="615758"/>
    <x v="4"/>
  </r>
  <r>
    <n v="476"/>
    <x v="4"/>
  </r>
  <r>
    <n v="44975"/>
    <x v="5"/>
  </r>
  <r>
    <n v="0"/>
    <x v="5"/>
  </r>
  <r>
    <n v="97642"/>
    <x v="5"/>
  </r>
  <r>
    <n v="25000"/>
    <x v="6"/>
  </r>
  <r>
    <n v="0"/>
    <x v="6"/>
  </r>
  <r>
    <n v="0"/>
    <x v="6"/>
  </r>
  <r>
    <n v="33885"/>
    <x v="7"/>
  </r>
  <r>
    <n v="2573"/>
    <x v="7"/>
  </r>
  <r>
    <n v="1491"/>
    <x v="7"/>
  </r>
  <r>
    <n v="554018"/>
    <x v="8"/>
  </r>
  <r>
    <n v="118552"/>
    <x v="8"/>
  </r>
  <r>
    <n v="112422"/>
    <x v="8"/>
  </r>
  <r>
    <n v="16361"/>
    <x v="9"/>
  </r>
  <r>
    <n v="2375"/>
    <x v="9"/>
  </r>
  <r>
    <n v="2086"/>
    <x v="9"/>
  </r>
  <r>
    <n v="22296"/>
    <x v="10"/>
  </r>
  <r>
    <n v="0"/>
    <x v="10"/>
  </r>
  <r>
    <n v="3500"/>
    <x v="10"/>
  </r>
  <r>
    <n v="37504"/>
    <x v="11"/>
  </r>
  <r>
    <n v="38833"/>
    <x v="11"/>
  </r>
  <r>
    <n v="199956"/>
    <x v="11"/>
  </r>
  <r>
    <n v="14339"/>
    <x v="12"/>
  </r>
  <r>
    <n v="13900"/>
    <x v="12"/>
  </r>
  <r>
    <n v="358"/>
    <x v="12"/>
  </r>
  <r>
    <n v="81481"/>
    <x v="13"/>
  </r>
  <r>
    <n v="1082"/>
    <x v="13"/>
  </r>
  <r>
    <n v="1438"/>
    <x v="13"/>
  </r>
  <r>
    <n v="347561"/>
    <x v="14"/>
  </r>
  <r>
    <n v="0"/>
    <x v="14"/>
  </r>
  <r>
    <n v="61253"/>
    <x v="14"/>
  </r>
  <r>
    <n v="62160"/>
    <x v="15"/>
  </r>
  <r>
    <n v="0"/>
    <x v="15"/>
  </r>
  <r>
    <n v="113451"/>
    <x v="15"/>
  </r>
  <r>
    <n v="0"/>
    <x v="16"/>
  </r>
  <r>
    <n v="0"/>
    <x v="16"/>
  </r>
  <r>
    <n v="10004"/>
    <x v="16"/>
  </r>
  <r>
    <n v="172506"/>
    <x v="17"/>
  </r>
  <r>
    <n v="0"/>
    <x v="17"/>
  </r>
  <r>
    <n v="52420"/>
    <x v="17"/>
  </r>
  <r>
    <n v="0"/>
    <x v="18"/>
  </r>
  <r>
    <n v="0"/>
    <x v="18"/>
  </r>
  <r>
    <n v="5000"/>
    <x v="18"/>
  </r>
  <r>
    <n v="900"/>
    <x v="19"/>
  </r>
  <r>
    <n v="0"/>
    <x v="19"/>
  </r>
  <r>
    <n v="0"/>
    <x v="19"/>
  </r>
  <r>
    <n v="2586"/>
    <x v="20"/>
  </r>
  <r>
    <n v="0"/>
    <x v="20"/>
  </r>
  <r>
    <n v="0"/>
    <x v="20"/>
  </r>
  <r>
    <n v="9770"/>
    <x v="21"/>
  </r>
  <r>
    <n v="0"/>
    <x v="21"/>
  </r>
  <r>
    <n v="200"/>
    <x v="21"/>
  </r>
  <r>
    <n v="13556"/>
    <x v="22"/>
  </r>
  <r>
    <n v="0"/>
    <x v="22"/>
  </r>
  <r>
    <n v="221"/>
    <x v="22"/>
  </r>
  <r>
    <n v="7615"/>
    <x v="23"/>
  </r>
  <r>
    <n v="117340"/>
    <x v="23"/>
  </r>
  <r>
    <n v="64565"/>
    <x v="23"/>
  </r>
  <r>
    <n v="37953"/>
    <x v="24"/>
  </r>
  <r>
    <n v="388800"/>
    <x v="24"/>
  </r>
  <r>
    <n v="11090"/>
    <x v="24"/>
  </r>
  <r>
    <n v="97963"/>
    <x v="25"/>
  </r>
  <r>
    <n v="1547857"/>
    <x v="25"/>
  </r>
  <r>
    <n v="49488"/>
    <x v="25"/>
  </r>
  <r>
    <n v="20592"/>
    <x v="26"/>
  </r>
  <r>
    <n v="0"/>
    <x v="26"/>
  </r>
  <r>
    <n v="1708"/>
    <x v="26"/>
  </r>
  <r>
    <n v="29325"/>
    <x v="27"/>
  </r>
  <r>
    <n v="44716"/>
    <x v="27"/>
  </r>
  <r>
    <n v="7392"/>
    <x v="27"/>
  </r>
  <r>
    <n v="64953"/>
    <x v="28"/>
  </r>
  <r>
    <n v="675967"/>
    <x v="28"/>
  </r>
  <r>
    <n v="2777"/>
    <x v="28"/>
  </r>
  <r>
    <n v="21769"/>
    <x v="29"/>
  </r>
  <r>
    <n v="5995"/>
    <x v="29"/>
  </r>
  <r>
    <n v="160191"/>
    <x v="29"/>
  </r>
  <r>
    <n v="13355"/>
    <x v="30"/>
  </r>
  <r>
    <n v="0"/>
    <x v="30"/>
  </r>
  <r>
    <n v="703"/>
    <x v="30"/>
  </r>
  <r>
    <n v="13614"/>
    <x v="31"/>
  </r>
  <r>
    <n v="475"/>
    <x v="31"/>
  </r>
  <r>
    <n v="7978"/>
    <x v="31"/>
  </r>
  <r>
    <n v="685788.8"/>
    <x v="32"/>
  </r>
  <r>
    <n v="102766"/>
    <x v="32"/>
  </r>
  <r>
    <n v="148842.20000000001"/>
    <x v="32"/>
  </r>
  <r>
    <n v="59578"/>
    <x v="33"/>
  </r>
  <r>
    <n v="1821"/>
    <x v="33"/>
  </r>
  <r>
    <n v="3452"/>
    <x v="33"/>
  </r>
  <r>
    <n v="48488"/>
    <x v="34"/>
  </r>
  <r>
    <n v="0"/>
    <x v="34"/>
  </r>
  <r>
    <n v="95"/>
    <x v="34"/>
  </r>
  <r>
    <n v="85463"/>
    <x v="35"/>
  </r>
  <r>
    <n v="4995"/>
    <x v="35"/>
  </r>
  <r>
    <n v="248900"/>
    <x v="35"/>
  </r>
  <r>
    <n v="0"/>
    <x v="36"/>
  </r>
  <r>
    <n v="0"/>
    <x v="36"/>
  </r>
  <r>
    <n v="0"/>
    <x v="36"/>
  </r>
  <r>
    <n v="151285.5"/>
    <x v="37"/>
  </r>
  <r>
    <n v="23090"/>
    <x v="37"/>
  </r>
  <r>
    <n v="5036.5"/>
    <x v="37"/>
  </r>
  <r>
    <n v="341888.3"/>
    <x v="38"/>
  </r>
  <r>
    <n v="1199"/>
    <x v="38"/>
  </r>
  <r>
    <n v="23831.7"/>
    <x v="38"/>
  </r>
  <r>
    <n v="1200"/>
    <x v="39"/>
  </r>
  <r>
    <n v="0"/>
    <x v="39"/>
  </r>
  <r>
    <n v="0"/>
    <x v="39"/>
  </r>
  <r>
    <n v="66259"/>
    <x v="40"/>
  </r>
  <r>
    <n v="5663"/>
    <x v="40"/>
  </r>
  <r>
    <n v="21879"/>
    <x v="40"/>
  </r>
  <r>
    <n v="700"/>
    <x v="41"/>
  </r>
  <r>
    <n v="288"/>
    <x v="41"/>
  </r>
  <r>
    <n v="135379"/>
    <x v="41"/>
  </r>
  <r>
    <n v="55806"/>
    <x v="42"/>
  </r>
  <r>
    <n v="397"/>
    <x v="42"/>
  </r>
  <r>
    <n v="152"/>
    <x v="42"/>
  </r>
  <r>
    <n v="126"/>
    <x v="43"/>
  </r>
  <r>
    <n v="0"/>
    <x v="43"/>
  </r>
  <r>
    <n v="2194"/>
    <x v="43"/>
  </r>
  <r>
    <n v="2630"/>
    <x v="44"/>
  </r>
  <r>
    <n v="0"/>
    <x v="44"/>
  </r>
  <r>
    <n v="138"/>
    <x v="44"/>
  </r>
  <r>
    <n v="13552"/>
    <x v="45"/>
  </r>
  <r>
    <n v="0"/>
    <x v="45"/>
  </r>
  <r>
    <n v="80"/>
    <x v="45"/>
  </r>
  <r>
    <n v="8851"/>
    <x v="46"/>
  </r>
  <r>
    <n v="0"/>
    <x v="46"/>
  </r>
  <r>
    <n v="782"/>
    <x v="46"/>
  </r>
  <r>
    <n v="5420"/>
    <x v="47"/>
  </r>
  <r>
    <n v="121042"/>
    <x v="47"/>
  </r>
  <r>
    <n v="25503"/>
    <x v="47"/>
  </r>
  <r>
    <n v="8781"/>
    <x v="48"/>
  </r>
  <r>
    <n v="275940"/>
    <x v="48"/>
  </r>
  <r>
    <n v="8407"/>
    <x v="48"/>
  </r>
  <r>
    <n v="117809"/>
    <x v="49"/>
  </r>
  <r>
    <n v="1491840"/>
    <x v="49"/>
  </r>
  <r>
    <n v="107669"/>
    <x v="49"/>
  </r>
  <r>
    <n v="32521"/>
    <x v="50"/>
  </r>
  <r>
    <n v="179"/>
    <x v="50"/>
  </r>
  <r>
    <n v="775"/>
    <x v="50"/>
  </r>
  <r>
    <n v="14051"/>
    <x v="51"/>
  </r>
  <r>
    <n v="83693"/>
    <x v="51"/>
  </r>
  <r>
    <n v="5130"/>
    <x v="51"/>
  </r>
  <r>
    <n v="100772"/>
    <x v="52"/>
  </r>
  <r>
    <n v="628752"/>
    <x v="52"/>
  </r>
  <r>
    <n v="13269"/>
    <x v="52"/>
  </r>
  <r>
    <n v="6990"/>
    <x v="53"/>
  </r>
  <r>
    <n v="0"/>
    <x v="53"/>
  </r>
  <r>
    <n v="155330"/>
    <x v="53"/>
  </r>
  <r>
    <n v="11249"/>
    <x v="54"/>
  </r>
  <r>
    <n v="0"/>
    <x v="54"/>
  </r>
  <r>
    <n v="0"/>
    <x v="54"/>
  </r>
  <r>
    <n v="14395"/>
    <x v="55"/>
  </r>
  <r>
    <n v="298"/>
    <x v="55"/>
  </r>
  <r>
    <n v="1903"/>
    <x v="55"/>
  </r>
  <r>
    <n v="652398.28"/>
    <x v="56"/>
  </r>
  <r>
    <n v="55888"/>
    <x v="56"/>
  </r>
  <r>
    <n v="64686.2"/>
    <x v="56"/>
  </r>
  <r>
    <n v="130945"/>
    <x v="57"/>
  </r>
  <r>
    <n v="103623"/>
    <x v="57"/>
  </r>
  <r>
    <n v="35859"/>
    <x v="57"/>
  </r>
  <r>
    <n v="24301"/>
    <x v="58"/>
  </r>
  <r>
    <n v="3484"/>
    <x v="58"/>
  </r>
  <r>
    <n v="1103"/>
    <x v="58"/>
  </r>
  <r>
    <n v="19074"/>
    <x v="59"/>
  </r>
  <r>
    <n v="5223"/>
    <x v="59"/>
  </r>
  <r>
    <n v="286762"/>
    <x v="59"/>
  </r>
  <r>
    <n v="7917"/>
    <x v="60"/>
  </r>
  <r>
    <n v="0"/>
    <x v="60"/>
  </r>
  <r>
    <n v="0"/>
    <x v="60"/>
  </r>
  <r>
    <n v="84728.4"/>
    <x v="61"/>
  </r>
  <r>
    <n v="22288"/>
    <x v="61"/>
  </r>
  <r>
    <n v="14313.5"/>
    <x v="61"/>
  </r>
  <r>
    <n v="363046.68"/>
    <x v="62"/>
  </r>
  <r>
    <n v="12516"/>
    <x v="62"/>
  </r>
  <r>
    <n v="3983.7"/>
    <x v="62"/>
  </r>
  <r>
    <n v="1196"/>
    <x v="63"/>
  </r>
  <r>
    <n v="0"/>
    <x v="63"/>
  </r>
  <r>
    <n v="12"/>
    <x v="63"/>
  </r>
  <r>
    <n v="72077"/>
    <x v="64"/>
  </r>
  <r>
    <n v="5389"/>
    <x v="64"/>
  </r>
  <r>
    <n v="8316"/>
    <x v="64"/>
  </r>
  <r>
    <n v="6322"/>
    <x v="65"/>
  </r>
  <r>
    <n v="2469"/>
    <x v="65"/>
  </r>
  <r>
    <n v="155090"/>
    <x v="65"/>
  </r>
  <r>
    <n v="88605"/>
    <x v="66"/>
  </r>
  <r>
    <n v="501"/>
    <x v="66"/>
  </r>
  <r>
    <n v="159"/>
    <x v="66"/>
  </r>
  <r>
    <n v="0"/>
    <x v="67"/>
  </r>
  <r>
    <n v="0"/>
    <x v="67"/>
  </r>
  <r>
    <n v="0"/>
    <x v="67"/>
  </r>
  <r>
    <n v="0"/>
    <x v="68"/>
  </r>
  <r>
    <n v="0"/>
    <x v="68"/>
  </r>
  <r>
    <n v="0"/>
    <x v="68"/>
  </r>
  <r>
    <n v="0"/>
    <x v="69"/>
  </r>
  <r>
    <n v="0"/>
    <x v="69"/>
  </r>
  <r>
    <n v="0"/>
    <x v="69"/>
  </r>
  <r>
    <n v="0"/>
    <x v="70"/>
  </r>
  <r>
    <n v="0"/>
    <x v="70"/>
  </r>
  <r>
    <n v="0"/>
    <x v="70"/>
  </r>
  <r>
    <n v="0"/>
    <x v="71"/>
  </r>
  <r>
    <n v="0"/>
    <x v="71"/>
  </r>
  <r>
    <n v="0"/>
    <x v="71"/>
  </r>
  <r>
    <n v="0"/>
    <x v="72"/>
  </r>
  <r>
    <n v="0"/>
    <x v="72"/>
  </r>
  <r>
    <n v="0"/>
    <x v="72"/>
  </r>
  <r>
    <n v="0"/>
    <x v="73"/>
  </r>
  <r>
    <n v="0"/>
    <x v="73"/>
  </r>
  <r>
    <n v="0"/>
    <x v="73"/>
  </r>
  <r>
    <n v="0"/>
    <x v="74"/>
  </r>
  <r>
    <n v="0"/>
    <x v="74"/>
  </r>
  <r>
    <n v="0"/>
    <x v="74"/>
  </r>
  <r>
    <n v="93.6"/>
    <x v="75"/>
  </r>
  <r>
    <n v="0"/>
    <x v="75"/>
  </r>
  <r>
    <n v="414"/>
    <x v="75"/>
  </r>
  <r>
    <n v="8700"/>
    <x v="76"/>
  </r>
  <r>
    <n v="100"/>
    <x v="76"/>
  </r>
  <r>
    <n v="967"/>
    <x v="76"/>
  </r>
  <r>
    <n v="0"/>
    <x v="77"/>
  </r>
  <r>
    <n v="0"/>
    <x v="77"/>
  </r>
  <r>
    <n v="0"/>
    <x v="77"/>
  </r>
  <r>
    <n v="6560"/>
    <x v="78"/>
  </r>
  <r>
    <n v="0"/>
    <x v="78"/>
  </r>
  <r>
    <n v="338"/>
    <x v="78"/>
  </r>
  <r>
    <n v="7845"/>
    <x v="79"/>
  </r>
  <r>
    <n v="0"/>
    <x v="79"/>
  </r>
  <r>
    <n v="243"/>
    <x v="79"/>
  </r>
  <r>
    <n v="11747"/>
    <x v="80"/>
  </r>
  <r>
    <n v="186424"/>
    <x v="80"/>
  </r>
  <r>
    <n v="27631"/>
    <x v="80"/>
  </r>
  <r>
    <n v="7557"/>
    <x v="81"/>
  </r>
  <r>
    <n v="230685"/>
    <x v="81"/>
  </r>
  <r>
    <n v="5374"/>
    <x v="81"/>
  </r>
  <r>
    <n v="76870"/>
    <x v="82"/>
  </r>
  <r>
    <n v="1554870"/>
    <x v="82"/>
  </r>
  <r>
    <n v="81091"/>
    <x v="82"/>
  </r>
  <r>
    <n v="10824"/>
    <x v="83"/>
  </r>
  <r>
    <n v="26403"/>
    <x v="83"/>
  </r>
  <r>
    <n v="32"/>
    <x v="83"/>
  </r>
  <r>
    <n v="2780"/>
    <x v="84"/>
  </r>
  <r>
    <n v="106288"/>
    <x v="84"/>
  </r>
  <r>
    <n v="0"/>
    <x v="84"/>
  </r>
  <r>
    <n v="55981"/>
    <x v="85"/>
  </r>
  <r>
    <n v="767912"/>
    <x v="85"/>
  </r>
  <r>
    <n v="2207"/>
    <x v="85"/>
  </r>
  <r>
    <n v="5306"/>
    <x v="86"/>
  </r>
  <r>
    <n v="0"/>
    <x v="86"/>
  </r>
  <r>
    <n v="161343"/>
    <x v="86"/>
  </r>
  <r>
    <n v="19251"/>
    <x v="87"/>
  </r>
  <r>
    <n v="0"/>
    <x v="87"/>
  </r>
  <r>
    <n v="0"/>
    <x v="87"/>
  </r>
  <r>
    <n v="14737"/>
    <x v="88"/>
  </r>
  <r>
    <n v="946"/>
    <x v="88"/>
  </r>
  <r>
    <n v="946"/>
    <x v="88"/>
  </r>
  <r>
    <n v="548741.19999999995"/>
    <x v="89"/>
  </r>
  <r>
    <n v="107200"/>
    <x v="89"/>
  </r>
  <r>
    <n v="170322.88"/>
    <x v="89"/>
  </r>
  <r>
    <n v="37822"/>
    <x v="90"/>
  </r>
  <r>
    <n v="3286"/>
    <x v="90"/>
  </r>
  <r>
    <n v="11749"/>
    <x v="90"/>
  </r>
  <r>
    <n v="12546"/>
    <x v="91"/>
  </r>
  <r>
    <n v="0"/>
    <x v="91"/>
  </r>
  <r>
    <n v="0"/>
    <x v="91"/>
  </r>
  <r>
    <n v="9175"/>
    <x v="92"/>
  </r>
  <r>
    <n v="5588"/>
    <x v="92"/>
  </r>
  <r>
    <n v="312070"/>
    <x v="92"/>
  </r>
  <r>
    <n v="6536"/>
    <x v="93"/>
  </r>
  <r>
    <n v="3000"/>
    <x v="93"/>
  </r>
  <r>
    <n v="35088"/>
    <x v="93"/>
  </r>
  <r>
    <n v="93001"/>
    <x v="94"/>
  </r>
  <r>
    <n v="28621"/>
    <x v="94"/>
  </r>
  <r>
    <n v="35922.9"/>
    <x v="94"/>
  </r>
  <r>
    <n v="277129.2"/>
    <x v="95"/>
  </r>
  <r>
    <n v="0"/>
    <x v="95"/>
  </r>
  <r>
    <n v="172247.78"/>
    <x v="95"/>
  </r>
  <r>
    <n v="37774"/>
    <x v="96"/>
  </r>
  <r>
    <n v="0"/>
    <x v="96"/>
  </r>
  <r>
    <n v="2"/>
    <x v="96"/>
  </r>
  <r>
    <n v="333621"/>
    <x v="97"/>
  </r>
  <r>
    <n v="0"/>
    <x v="97"/>
  </r>
  <r>
    <n v="13404"/>
    <x v="97"/>
  </r>
  <r>
    <n v="1362"/>
    <x v="98"/>
  </r>
  <r>
    <n v="0"/>
    <x v="98"/>
  </r>
  <r>
    <n v="24768"/>
    <x v="98"/>
  </r>
  <r>
    <n v="2125"/>
    <x v="99"/>
  </r>
  <r>
    <n v="0"/>
    <x v="99"/>
  </r>
  <r>
    <n v="1288"/>
    <x v="99"/>
  </r>
  <r>
    <n v="0"/>
    <x v="100"/>
  </r>
  <r>
    <n v="0"/>
    <x v="100"/>
  </r>
  <r>
    <n v="0"/>
    <x v="100"/>
  </r>
  <r>
    <n v="0"/>
    <x v="101"/>
  </r>
  <r>
    <n v="0"/>
    <x v="101"/>
  </r>
  <r>
    <n v="0"/>
    <x v="101"/>
  </r>
  <r>
    <n v="0"/>
    <x v="102"/>
  </r>
  <r>
    <n v="0"/>
    <x v="102"/>
  </r>
  <r>
    <n v="0"/>
    <x v="102"/>
  </r>
  <r>
    <n v="0"/>
    <x v="103"/>
  </r>
  <r>
    <n v="0"/>
    <x v="103"/>
  </r>
  <r>
    <n v="0"/>
    <x v="103"/>
  </r>
  <r>
    <n v="0"/>
    <x v="104"/>
  </r>
  <r>
    <n v="0"/>
    <x v="104"/>
  </r>
  <r>
    <n v="0"/>
    <x v="104"/>
  </r>
  <r>
    <n v="0"/>
    <x v="105"/>
  </r>
  <r>
    <n v="0"/>
    <x v="105"/>
  </r>
  <r>
    <n v="0"/>
    <x v="105"/>
  </r>
  <r>
    <n v="0"/>
    <x v="106"/>
  </r>
  <r>
    <n v="0"/>
    <x v="106"/>
  </r>
  <r>
    <n v="0"/>
    <x v="106"/>
  </r>
  <r>
    <n v="0"/>
    <x v="107"/>
  </r>
  <r>
    <n v="0"/>
    <x v="107"/>
  </r>
  <r>
    <n v="0"/>
    <x v="107"/>
  </r>
  <r>
    <n v="854"/>
    <x v="108"/>
  </r>
  <r>
    <n v="0"/>
    <x v="108"/>
  </r>
  <r>
    <n v="355.6"/>
    <x v="108"/>
  </r>
  <r>
    <n v="8672"/>
    <x v="109"/>
  </r>
  <r>
    <n v="24"/>
    <x v="109"/>
  </r>
  <r>
    <n v="1028"/>
    <x v="109"/>
  </r>
  <r>
    <n v="0"/>
    <x v="110"/>
  </r>
  <r>
    <n v="0"/>
    <x v="110"/>
  </r>
  <r>
    <n v="0"/>
    <x v="110"/>
  </r>
  <r>
    <n v="13687"/>
    <x v="111"/>
  </r>
  <r>
    <n v="35"/>
    <x v="111"/>
  </r>
  <r>
    <n v="198"/>
    <x v="111"/>
  </r>
  <r>
    <n v="7669"/>
    <x v="112"/>
  </r>
  <r>
    <n v="78"/>
    <x v="112"/>
  </r>
  <r>
    <n v="161"/>
    <x v="112"/>
  </r>
  <r>
    <n v="42840"/>
    <x v="113"/>
  </r>
  <r>
    <n v="141465"/>
    <x v="113"/>
  </r>
  <r>
    <n v="12000"/>
    <x v="113"/>
  </r>
  <r>
    <n v="44789"/>
    <x v="114"/>
  </r>
  <r>
    <n v="469494"/>
    <x v="114"/>
  </r>
  <r>
    <n v="4083"/>
    <x v="114"/>
  </r>
  <r>
    <n v="164578"/>
    <x v="115"/>
  </r>
  <r>
    <n v="2086168"/>
    <x v="115"/>
  </r>
  <r>
    <n v="188152"/>
    <x v="115"/>
  </r>
  <r>
    <n v="5"/>
    <x v="116"/>
  </r>
  <r>
    <n v="27200"/>
    <x v="116"/>
  </r>
  <r>
    <n v="0"/>
    <x v="116"/>
  </r>
  <r>
    <n v="0"/>
    <x v="117"/>
  </r>
  <r>
    <n v="81740"/>
    <x v="117"/>
  </r>
  <r>
    <n v="0"/>
    <x v="117"/>
  </r>
  <r>
    <n v="24000"/>
    <x v="118"/>
  </r>
  <r>
    <n v="534951"/>
    <x v="118"/>
  </r>
  <r>
    <n v="2000"/>
    <x v="118"/>
  </r>
  <r>
    <n v="28301"/>
    <x v="119"/>
  </r>
  <r>
    <n v="0"/>
    <x v="119"/>
  </r>
  <r>
    <n v="108748"/>
    <x v="119"/>
  </r>
  <r>
    <n v="2950"/>
    <x v="120"/>
  </r>
  <r>
    <n v="16118"/>
    <x v="120"/>
  </r>
  <r>
    <n v="0"/>
    <x v="120"/>
  </r>
  <r>
    <n v="5046"/>
    <x v="121"/>
  </r>
  <r>
    <n v="0"/>
    <x v="121"/>
  </r>
  <r>
    <n v="454"/>
    <x v="121"/>
  </r>
  <r>
    <n v="631049"/>
    <x v="122"/>
  </r>
  <r>
    <n v="55202"/>
    <x v="122"/>
  </r>
  <r>
    <n v="255333.32"/>
    <x v="122"/>
  </r>
  <r>
    <n v="41790"/>
    <x v="123"/>
  </r>
  <r>
    <n v="53891"/>
    <x v="123"/>
  </r>
  <r>
    <n v="9671"/>
    <x v="123"/>
  </r>
  <r>
    <n v="31971"/>
    <x v="124"/>
  </r>
  <r>
    <n v="0"/>
    <x v="124"/>
  </r>
  <r>
    <n v="0"/>
    <x v="124"/>
  </r>
  <r>
    <n v="43673"/>
    <x v="125"/>
  </r>
  <r>
    <n v="12"/>
    <x v="125"/>
  </r>
  <r>
    <n v="340432"/>
    <x v="125"/>
  </r>
  <r>
    <n v="52149"/>
    <x v="126"/>
  </r>
  <r>
    <n v="0"/>
    <x v="126"/>
  </r>
  <r>
    <n v="35505"/>
    <x v="126"/>
  </r>
  <r>
    <n v="72682"/>
    <x v="127"/>
  </r>
  <r>
    <n v="59782"/>
    <x v="127"/>
  </r>
  <r>
    <n v="30459.599999999999"/>
    <x v="127"/>
  </r>
  <r>
    <n v="130996"/>
    <x v="128"/>
  </r>
  <r>
    <n v="9"/>
    <x v="128"/>
  </r>
  <r>
    <n v="61298.92"/>
    <x v="128"/>
  </r>
  <r>
    <n v="0"/>
    <x v="129"/>
  </r>
  <r>
    <n v="0"/>
    <x v="129"/>
  </r>
  <r>
    <n v="0"/>
    <x v="129"/>
  </r>
  <r>
    <n v="34702"/>
    <x v="130"/>
  </r>
  <r>
    <n v="0"/>
    <x v="130"/>
  </r>
  <r>
    <n v="30751"/>
    <x v="130"/>
  </r>
  <r>
    <n v="367602"/>
    <x v="131"/>
  </r>
  <r>
    <n v="0"/>
    <x v="131"/>
  </r>
  <r>
    <n v="177554"/>
    <x v="131"/>
  </r>
  <r>
    <n v="0"/>
    <x v="132"/>
  </r>
  <r>
    <n v="0"/>
    <x v="132"/>
  </r>
  <r>
    <n v="981"/>
    <x v="132"/>
  </r>
  <r>
    <n v="0"/>
    <x v="133"/>
  </r>
  <r>
    <n v="0"/>
    <x v="133"/>
  </r>
  <r>
    <n v="0"/>
    <x v="133"/>
  </r>
  <r>
    <n v="0"/>
    <x v="134"/>
  </r>
  <r>
    <n v="0"/>
    <x v="134"/>
  </r>
  <r>
    <n v="0"/>
    <x v="134"/>
  </r>
  <r>
    <n v="0"/>
    <x v="135"/>
  </r>
  <r>
    <n v="0"/>
    <x v="135"/>
  </r>
  <r>
    <n v="0"/>
    <x v="135"/>
  </r>
  <r>
    <n v="0"/>
    <x v="136"/>
  </r>
  <r>
    <n v="0"/>
    <x v="136"/>
  </r>
  <r>
    <n v="0"/>
    <x v="136"/>
  </r>
  <r>
    <n v="0"/>
    <x v="137"/>
  </r>
  <r>
    <n v="0"/>
    <x v="137"/>
  </r>
  <r>
    <n v="0"/>
    <x v="137"/>
  </r>
  <r>
    <n v="0"/>
    <x v="138"/>
  </r>
  <r>
    <n v="0"/>
    <x v="138"/>
  </r>
  <r>
    <n v="0"/>
    <x v="138"/>
  </r>
  <r>
    <n v="0"/>
    <x v="139"/>
  </r>
  <r>
    <n v="0"/>
    <x v="139"/>
  </r>
  <r>
    <n v="0"/>
    <x v="139"/>
  </r>
  <r>
    <n v="0"/>
    <x v="140"/>
  </r>
  <r>
    <n v="0"/>
    <x v="140"/>
  </r>
  <r>
    <n v="500"/>
    <x v="140"/>
  </r>
  <r>
    <n v="0"/>
    <x v="141"/>
  </r>
  <r>
    <n v="0"/>
    <x v="141"/>
  </r>
  <r>
    <n v="678.4"/>
    <x v="141"/>
  </r>
  <r>
    <n v="9105"/>
    <x v="142"/>
  </r>
  <r>
    <n v="3"/>
    <x v="142"/>
  </r>
  <r>
    <n v="962"/>
    <x v="142"/>
  </r>
  <r>
    <n v="0"/>
    <x v="143"/>
  </r>
  <r>
    <n v="0"/>
    <x v="143"/>
  </r>
  <r>
    <n v="0"/>
    <x v="143"/>
  </r>
  <r>
    <n v="11546"/>
    <x v="144"/>
  </r>
  <r>
    <n v="119"/>
    <x v="144"/>
  </r>
  <r>
    <n v="481"/>
    <x v="144"/>
  </r>
  <r>
    <n v="11933"/>
    <x v="145"/>
  </r>
  <r>
    <n v="620"/>
    <x v="145"/>
  </r>
  <r>
    <n v="981"/>
    <x v="145"/>
  </r>
  <r>
    <n v="6007"/>
    <x v="146"/>
  </r>
  <r>
    <n v="214077"/>
    <x v="146"/>
  </r>
  <r>
    <n v="3394"/>
    <x v="146"/>
  </r>
  <r>
    <n v="5408"/>
    <x v="147"/>
  </r>
  <r>
    <n v="489649"/>
    <x v="147"/>
  </r>
  <r>
    <n v="2216"/>
    <x v="147"/>
  </r>
  <r>
    <n v="6414"/>
    <x v="148"/>
  </r>
  <r>
    <n v="1996940"/>
    <x v="148"/>
  </r>
  <r>
    <n v="171552"/>
    <x v="148"/>
  </r>
  <r>
    <n v="0"/>
    <x v="149"/>
  </r>
  <r>
    <n v="32000"/>
    <x v="149"/>
  </r>
  <r>
    <n v="234"/>
    <x v="149"/>
  </r>
  <r>
    <n v="0"/>
    <x v="150"/>
  </r>
  <r>
    <n v="167101"/>
    <x v="150"/>
  </r>
  <r>
    <n v="0"/>
    <x v="150"/>
  </r>
  <r>
    <n v="37674"/>
    <x v="151"/>
  </r>
  <r>
    <n v="1060615"/>
    <x v="151"/>
  </r>
  <r>
    <n v="546"/>
    <x v="151"/>
  </r>
  <r>
    <n v="63532"/>
    <x v="152"/>
  </r>
  <r>
    <n v="0"/>
    <x v="152"/>
  </r>
  <r>
    <n v="113422"/>
    <x v="152"/>
  </r>
  <r>
    <n v="16029"/>
    <x v="153"/>
  </r>
  <r>
    <n v="0"/>
    <x v="153"/>
  </r>
  <r>
    <n v="2518"/>
    <x v="153"/>
  </r>
  <r>
    <n v="20451"/>
    <x v="154"/>
  </r>
  <r>
    <n v="2500"/>
    <x v="154"/>
  </r>
  <r>
    <n v="6530"/>
    <x v="154"/>
  </r>
  <r>
    <n v="712191"/>
    <x v="155"/>
  </r>
  <r>
    <n v="55431"/>
    <x v="155"/>
  </r>
  <r>
    <n v="152270.32"/>
    <x v="155"/>
  </r>
  <r>
    <n v="50235"/>
    <x v="156"/>
  </r>
  <r>
    <n v="8042"/>
    <x v="156"/>
  </r>
  <r>
    <n v="12882"/>
    <x v="156"/>
  </r>
  <r>
    <n v="22368"/>
    <x v="157"/>
  </r>
  <r>
    <n v="0"/>
    <x v="157"/>
  </r>
  <r>
    <n v="0"/>
    <x v="157"/>
  </r>
  <r>
    <n v="73275"/>
    <x v="158"/>
  </r>
  <r>
    <n v="0"/>
    <x v="158"/>
  </r>
  <r>
    <n v="348527"/>
    <x v="158"/>
  </r>
  <r>
    <n v="11451"/>
    <x v="159"/>
  </r>
  <r>
    <n v="2763"/>
    <x v="159"/>
  </r>
  <r>
    <n v="12879"/>
    <x v="159"/>
  </r>
  <r>
    <n v="46037"/>
    <x v="160"/>
  </r>
  <r>
    <n v="44652"/>
    <x v="160"/>
  </r>
  <r>
    <n v="16269.6"/>
    <x v="160"/>
  </r>
  <r>
    <n v="183892"/>
    <x v="161"/>
  </r>
  <r>
    <n v="0"/>
    <x v="161"/>
  </r>
  <r>
    <n v="27589.919999999998"/>
    <x v="161"/>
  </r>
  <r>
    <n v="0"/>
    <x v="162"/>
  </r>
  <r>
    <n v="0"/>
    <x v="162"/>
  </r>
  <r>
    <n v="0"/>
    <x v="162"/>
  </r>
  <r>
    <n v="27000"/>
    <x v="163"/>
  </r>
  <r>
    <n v="0"/>
    <x v="163"/>
  </r>
  <r>
    <n v="0"/>
    <x v="163"/>
  </r>
  <r>
    <n v="402944"/>
    <x v="164"/>
  </r>
  <r>
    <n v="0"/>
    <x v="164"/>
  </r>
  <r>
    <n v="187015"/>
    <x v="164"/>
  </r>
  <r>
    <n v="0"/>
    <x v="165"/>
  </r>
  <r>
    <n v="0"/>
    <x v="165"/>
  </r>
  <r>
    <n v="8297"/>
    <x v="165"/>
  </r>
  <r>
    <n v="0"/>
    <x v="166"/>
  </r>
  <r>
    <n v="0"/>
    <x v="166"/>
  </r>
  <r>
    <n v="0"/>
    <x v="166"/>
  </r>
  <r>
    <n v="0"/>
    <x v="167"/>
  </r>
  <r>
    <n v="0"/>
    <x v="167"/>
  </r>
  <r>
    <n v="0"/>
    <x v="167"/>
  </r>
  <r>
    <n v="0"/>
    <x v="168"/>
  </r>
  <r>
    <n v="0"/>
    <x v="168"/>
  </r>
  <r>
    <n v="0"/>
    <x v="168"/>
  </r>
  <r>
    <n v="0"/>
    <x v="169"/>
  </r>
  <r>
    <n v="0"/>
    <x v="169"/>
  </r>
  <r>
    <n v="0"/>
    <x v="169"/>
  </r>
  <r>
    <n v="0"/>
    <x v="170"/>
  </r>
  <r>
    <n v="0"/>
    <x v="170"/>
  </r>
  <r>
    <n v="0"/>
    <x v="170"/>
  </r>
  <r>
    <n v="0"/>
    <x v="171"/>
  </r>
  <r>
    <n v="0"/>
    <x v="171"/>
  </r>
  <r>
    <n v="0"/>
    <x v="171"/>
  </r>
  <r>
    <n v="0"/>
    <x v="172"/>
  </r>
  <r>
    <n v="0"/>
    <x v="172"/>
  </r>
  <r>
    <n v="0"/>
    <x v="172"/>
  </r>
  <r>
    <n v="0"/>
    <x v="173"/>
  </r>
  <r>
    <n v="0"/>
    <x v="173"/>
  </r>
  <r>
    <n v="500"/>
    <x v="173"/>
  </r>
  <r>
    <n v="0"/>
    <x v="174"/>
  </r>
  <r>
    <n v="0"/>
    <x v="174"/>
  </r>
  <r>
    <n v="678.4"/>
    <x v="174"/>
  </r>
  <r>
    <n v="9338"/>
    <x v="175"/>
  </r>
  <r>
    <n v="5"/>
    <x v="175"/>
  </r>
  <r>
    <n v="977"/>
    <x v="175"/>
  </r>
  <r>
    <n v="0"/>
    <x v="176"/>
  </r>
  <r>
    <n v="0"/>
    <x v="176"/>
  </r>
  <r>
    <n v="0"/>
    <x v="176"/>
  </r>
  <r>
    <n v="12698"/>
    <x v="177"/>
  </r>
  <r>
    <n v="135"/>
    <x v="177"/>
  </r>
  <r>
    <n v="663"/>
    <x v="177"/>
  </r>
  <r>
    <n v="13166"/>
    <x v="178"/>
  </r>
  <r>
    <n v="140"/>
    <x v="178"/>
  </r>
  <r>
    <n v="700"/>
    <x v="178"/>
  </r>
  <r>
    <n v="4790"/>
    <x v="179"/>
  </r>
  <r>
    <n v="201431"/>
    <x v="179"/>
  </r>
  <r>
    <n v="22695"/>
    <x v="179"/>
  </r>
  <r>
    <n v="6128"/>
    <x v="180"/>
  </r>
  <r>
    <n v="341469"/>
    <x v="180"/>
  </r>
  <r>
    <n v="2625"/>
    <x v="180"/>
  </r>
  <r>
    <n v="7414"/>
    <x v="181"/>
  </r>
  <r>
    <n v="1798046"/>
    <x v="181"/>
  </r>
  <r>
    <n v="23413"/>
    <x v="181"/>
  </r>
  <r>
    <n v="0"/>
    <x v="182"/>
  </r>
  <r>
    <n v="34000"/>
    <x v="182"/>
  </r>
  <r>
    <n v="58"/>
    <x v="182"/>
  </r>
  <r>
    <n v="0"/>
    <x v="183"/>
  </r>
  <r>
    <n v="243419"/>
    <x v="183"/>
  </r>
  <r>
    <n v="0"/>
    <x v="183"/>
  </r>
  <r>
    <n v="44041"/>
    <x v="184"/>
  </r>
  <r>
    <n v="747359"/>
    <x v="184"/>
  </r>
  <r>
    <n v="25121"/>
    <x v="184"/>
  </r>
  <r>
    <n v="42359"/>
    <x v="185"/>
  </r>
  <r>
    <n v="0"/>
    <x v="185"/>
  </r>
  <r>
    <n v="136249"/>
    <x v="185"/>
  </r>
  <r>
    <n v="16420"/>
    <x v="186"/>
  </r>
  <r>
    <n v="0"/>
    <x v="186"/>
  </r>
  <r>
    <n v="0"/>
    <x v="186"/>
  </r>
  <r>
    <n v="4898"/>
    <x v="187"/>
  </r>
  <r>
    <n v="0"/>
    <x v="187"/>
  </r>
  <r>
    <n v="0"/>
    <x v="187"/>
  </r>
  <r>
    <n v="686444"/>
    <x v="188"/>
  </r>
  <r>
    <n v="112735"/>
    <x v="188"/>
  </r>
  <r>
    <n v="149734.20000000001"/>
    <x v="188"/>
  </r>
  <r>
    <n v="78032"/>
    <x v="189"/>
  </r>
  <r>
    <n v="8321"/>
    <x v="189"/>
  </r>
  <r>
    <n v="13271"/>
    <x v="189"/>
  </r>
  <r>
    <n v="30696"/>
    <x v="190"/>
  </r>
  <r>
    <n v="0"/>
    <x v="190"/>
  </r>
  <r>
    <n v="0"/>
    <x v="190"/>
  </r>
  <r>
    <n v="39646"/>
    <x v="191"/>
  </r>
  <r>
    <n v="3600"/>
    <x v="191"/>
  </r>
  <r>
    <n v="456732"/>
    <x v="191"/>
  </r>
  <r>
    <n v="114470"/>
    <x v="192"/>
  </r>
  <r>
    <n v="11"/>
    <x v="192"/>
  </r>
  <r>
    <n v="70331"/>
    <x v="192"/>
  </r>
  <r>
    <n v="76350"/>
    <x v="193"/>
  </r>
  <r>
    <n v="15795"/>
    <x v="193"/>
  </r>
  <r>
    <n v="20391"/>
    <x v="193"/>
  </r>
  <r>
    <n v="254891"/>
    <x v="194"/>
  </r>
  <r>
    <n v="0"/>
    <x v="194"/>
  </r>
  <r>
    <n v="22771.200000000001"/>
    <x v="194"/>
  </r>
  <r>
    <n v="0"/>
    <x v="195"/>
  </r>
  <r>
    <n v="0"/>
    <x v="195"/>
  </r>
  <r>
    <n v="0"/>
    <x v="195"/>
  </r>
  <r>
    <n v="0"/>
    <x v="196"/>
  </r>
  <r>
    <n v="0"/>
    <x v="196"/>
  </r>
  <r>
    <n v="9381"/>
    <x v="196"/>
  </r>
  <r>
    <n v="423298"/>
    <x v="197"/>
  </r>
  <r>
    <n v="0"/>
    <x v="197"/>
  </r>
  <r>
    <n v="259023"/>
    <x v="197"/>
  </r>
  <r>
    <n v="49936"/>
    <x v="198"/>
  </r>
  <r>
    <n v="0"/>
    <x v="198"/>
  </r>
  <r>
    <n v="0"/>
    <x v="198"/>
  </r>
  <r>
    <n v="9891.6599380890493"/>
    <x v="199"/>
  </r>
  <r>
    <n v="1535.9616598489499"/>
    <x v="199"/>
  </r>
  <r>
    <n v="32418.137287097401"/>
    <x v="199"/>
  </r>
  <r>
    <n v="17572.002700035799"/>
    <x v="200"/>
  </r>
  <r>
    <n v="77.535983468734798"/>
    <x v="200"/>
  </r>
  <r>
    <n v="19321.743416495501"/>
    <x v="200"/>
  </r>
  <r>
    <n v="7020.7803523205303"/>
    <x v="201"/>
  </r>
  <r>
    <n v="18.607262562077299"/>
    <x v="201"/>
  </r>
  <r>
    <n v="2307.6123851174002"/>
    <x v="201"/>
  </r>
  <r>
    <n v="2175.8436405387001"/>
    <x v="202"/>
  </r>
  <r>
    <n v="65.078745632351399"/>
    <x v="202"/>
  </r>
  <r>
    <n v="25874.604813828901"/>
    <x v="202"/>
  </r>
  <r>
    <n v="9230.5472360648291"/>
    <x v="203"/>
  </r>
  <r>
    <n v="32.278986596432901"/>
    <x v="203"/>
  </r>
  <r>
    <n v="10993.184657338699"/>
    <x v="203"/>
  </r>
  <r>
    <n v="2536.0148150168102"/>
    <x v="204"/>
  </r>
  <r>
    <n v="802.86262221881395"/>
    <x v="204"/>
  </r>
  <r>
    <n v="2684.2382827643801"/>
    <x v="204"/>
  </r>
  <r>
    <n v="2874.41017784826"/>
    <x v="205"/>
  </r>
  <r>
    <n v="318.44582400532897"/>
    <x v="205"/>
  </r>
  <r>
    <n v="1704.0332131110499"/>
    <x v="205"/>
  </r>
  <r>
    <n v="0"/>
    <x v="206"/>
  </r>
  <r>
    <n v="0"/>
    <x v="206"/>
  </r>
  <r>
    <n v="0"/>
    <x v="206"/>
  </r>
  <r>
    <n v="0"/>
    <x v="207"/>
  </r>
  <r>
    <n v="0"/>
    <x v="207"/>
  </r>
  <r>
    <n v="1184"/>
    <x v="207"/>
  </r>
  <r>
    <n v="8783"/>
    <x v="208"/>
  </r>
  <r>
    <n v="0"/>
    <x v="208"/>
  </r>
  <r>
    <n v="0"/>
    <x v="208"/>
  </r>
  <r>
    <n v="25247"/>
    <x v="209"/>
  </r>
  <r>
    <n v="268"/>
    <x v="209"/>
  </r>
  <r>
    <n v="1343"/>
    <x v="209"/>
  </r>
  <r>
    <n v="6290"/>
    <x v="210"/>
  </r>
  <r>
    <n v="249150"/>
    <x v="210"/>
  </r>
  <r>
    <n v="2395"/>
    <x v="210"/>
  </r>
  <r>
    <n v="6208"/>
    <x v="211"/>
  </r>
  <r>
    <n v="361430"/>
    <x v="211"/>
  </r>
  <r>
    <n v="2083"/>
    <x v="211"/>
  </r>
  <r>
    <n v="8436"/>
    <x v="212"/>
  </r>
  <r>
    <n v="1958709"/>
    <x v="212"/>
  </r>
  <r>
    <n v="17528"/>
    <x v="212"/>
  </r>
  <r>
    <n v="0"/>
    <x v="213"/>
  </r>
  <r>
    <n v="38838"/>
    <x v="213"/>
  </r>
  <r>
    <n v="0"/>
    <x v="213"/>
  </r>
  <r>
    <n v="0"/>
    <x v="214"/>
  </r>
  <r>
    <n v="494574"/>
    <x v="214"/>
  </r>
  <r>
    <n v="0"/>
    <x v="214"/>
  </r>
  <r>
    <n v="39027"/>
    <x v="215"/>
  </r>
  <r>
    <n v="800006"/>
    <x v="215"/>
  </r>
  <r>
    <n v="546"/>
    <x v="215"/>
  </r>
  <r>
    <n v="30207"/>
    <x v="216"/>
  </r>
  <r>
    <n v="3195"/>
    <x v="216"/>
  </r>
  <r>
    <n v="110078"/>
    <x v="216"/>
  </r>
  <r>
    <n v="18214"/>
    <x v="217"/>
  </r>
  <r>
    <n v="0"/>
    <x v="217"/>
  </r>
  <r>
    <n v="5300"/>
    <x v="217"/>
  </r>
  <r>
    <n v="26300"/>
    <x v="218"/>
  </r>
  <r>
    <n v="0"/>
    <x v="218"/>
  </r>
  <r>
    <n v="2500"/>
    <x v="218"/>
  </r>
  <r>
    <n v="605968"/>
    <x v="219"/>
  </r>
  <r>
    <n v="98946"/>
    <x v="219"/>
  </r>
  <r>
    <n v="191190.44"/>
    <x v="219"/>
  </r>
  <r>
    <n v="42961"/>
    <x v="220"/>
  </r>
  <r>
    <n v="4351"/>
    <x v="220"/>
  </r>
  <r>
    <n v="7895"/>
    <x v="220"/>
  </r>
  <r>
    <n v="42366"/>
    <x v="221"/>
  </r>
  <r>
    <n v="0"/>
    <x v="221"/>
  </r>
  <r>
    <n v="0"/>
    <x v="221"/>
  </r>
  <r>
    <n v="19087"/>
    <x v="222"/>
  </r>
  <r>
    <n v="4652"/>
    <x v="222"/>
  </r>
  <r>
    <n v="378574"/>
    <x v="222"/>
  </r>
  <r>
    <n v="114664"/>
    <x v="223"/>
  </r>
  <r>
    <n v="0"/>
    <x v="223"/>
  </r>
  <r>
    <n v="12509"/>
    <x v="223"/>
  </r>
  <r>
    <n v="87579"/>
    <x v="224"/>
  </r>
  <r>
    <n v="23247"/>
    <x v="224"/>
  </r>
  <r>
    <n v="18603.7"/>
    <x v="224"/>
  </r>
  <r>
    <n v="485366"/>
    <x v="225"/>
  </r>
  <r>
    <n v="0"/>
    <x v="225"/>
  </r>
  <r>
    <n v="149927.14000000001"/>
    <x v="225"/>
  </r>
  <r>
    <n v="0"/>
    <x v="226"/>
  </r>
  <r>
    <n v="0"/>
    <x v="226"/>
  </r>
  <r>
    <n v="0"/>
    <x v="226"/>
  </r>
  <r>
    <n v="0"/>
    <x v="227"/>
  </r>
  <r>
    <n v="0"/>
    <x v="227"/>
  </r>
  <r>
    <n v="31040"/>
    <x v="227"/>
  </r>
  <r>
    <n v="33641"/>
    <x v="228"/>
  </r>
  <r>
    <n v="0"/>
    <x v="228"/>
  </r>
  <r>
    <n v="51076"/>
    <x v="228"/>
  </r>
  <r>
    <n v="32415"/>
    <x v="229"/>
  </r>
  <r>
    <n v="0"/>
    <x v="229"/>
  </r>
  <r>
    <n v="178"/>
    <x v="229"/>
  </r>
  <r>
    <n v="9858.8088938676992"/>
    <x v="230"/>
  </r>
  <r>
    <n v="1530.8606004993701"/>
    <x v="230"/>
  </r>
  <r>
    <n v="32310.473895082501"/>
    <x v="230"/>
  </r>
  <r>
    <n v="17782.060651207201"/>
    <x v="231"/>
  </r>
  <r>
    <n v="78.462858458884298"/>
    <x v="231"/>
  </r>
  <r>
    <n v="19552.717990333898"/>
    <x v="231"/>
  </r>
  <r>
    <n v="6516.5033426383497"/>
    <x v="232"/>
  </r>
  <r>
    <n v="19.225795714667601"/>
    <x v="232"/>
  </r>
  <r>
    <n v="2384.3208616469901"/>
    <x v="232"/>
  </r>
  <r>
    <n v="2178.2366444556001"/>
    <x v="233"/>
  </r>
  <r>
    <n v="65.1503195682279"/>
    <x v="233"/>
  </r>
  <r>
    <n v="25903.061835976201"/>
    <x v="233"/>
  </r>
  <r>
    <n v="10843.9707638201"/>
    <x v="234"/>
  </r>
  <r>
    <n v="37.921087231950999"/>
    <x v="234"/>
  </r>
  <r>
    <n v="12914.702668948001"/>
    <x v="234"/>
  </r>
  <r>
    <n v="2382.6041651176802"/>
    <x v="235"/>
  </r>
  <r>
    <n v="758.43724599781399"/>
    <x v="235"/>
  </r>
  <r>
    <n v="3002.1434688845002"/>
    <x v="235"/>
  </r>
  <r>
    <n v="2277.8246150873101"/>
    <x v="236"/>
  </r>
  <r>
    <n v="252.352201533775"/>
    <x v="236"/>
  </r>
  <r>
    <n v="1350.3600939293599"/>
    <x v="236"/>
  </r>
  <r>
    <n v="0"/>
    <x v="237"/>
  </r>
  <r>
    <n v="0"/>
    <x v="237"/>
  </r>
  <r>
    <n v="0"/>
    <x v="237"/>
  </r>
  <r>
    <n v="320"/>
    <x v="238"/>
  </r>
  <r>
    <n v="0"/>
    <x v="238"/>
  </r>
  <r>
    <n v="502.8"/>
    <x v="238"/>
  </r>
  <r>
    <n v="8046"/>
    <x v="239"/>
  </r>
  <r>
    <n v="0"/>
    <x v="239"/>
  </r>
  <r>
    <n v="0"/>
    <x v="239"/>
  </r>
  <r>
    <n v="32510"/>
    <x v="240"/>
  </r>
  <r>
    <n v="0"/>
    <x v="240"/>
  </r>
  <r>
    <n v="610"/>
    <x v="240"/>
  </r>
  <r>
    <n v="5426"/>
    <x v="241"/>
  </r>
  <r>
    <n v="222884"/>
    <x v="241"/>
  </r>
  <r>
    <n v="4896"/>
    <x v="241"/>
  </r>
  <r>
    <n v="5863"/>
    <x v="242"/>
  </r>
  <r>
    <n v="358949"/>
    <x v="242"/>
  </r>
  <r>
    <n v="2161"/>
    <x v="242"/>
  </r>
  <r>
    <n v="9131"/>
    <x v="243"/>
  </r>
  <r>
    <n v="1938259"/>
    <x v="243"/>
  </r>
  <r>
    <n v="16844"/>
    <x v="243"/>
  </r>
  <r>
    <n v="33144"/>
    <x v="244"/>
  </r>
  <r>
    <n v="64"/>
    <x v="244"/>
  </r>
  <r>
    <n v="0"/>
    <x v="244"/>
  </r>
  <r>
    <n v="2649"/>
    <x v="245"/>
  </r>
  <r>
    <n v="261802"/>
    <x v="245"/>
  </r>
  <r>
    <n v="475"/>
    <x v="245"/>
  </r>
  <r>
    <n v="50230"/>
    <x v="246"/>
  </r>
  <r>
    <n v="660312"/>
    <x v="246"/>
  </r>
  <r>
    <n v="546"/>
    <x v="246"/>
  </r>
  <r>
    <n v="37815"/>
    <x v="247"/>
  </r>
  <r>
    <n v="2611"/>
    <x v="247"/>
  </r>
  <r>
    <n v="108743"/>
    <x v="247"/>
  </r>
  <r>
    <n v="0"/>
    <x v="248"/>
  </r>
  <r>
    <n v="14588"/>
    <x v="248"/>
  </r>
  <r>
    <n v="0"/>
    <x v="248"/>
  </r>
  <r>
    <n v="28735"/>
    <x v="249"/>
  </r>
  <r>
    <n v="0"/>
    <x v="249"/>
  </r>
  <r>
    <n v="0"/>
    <x v="249"/>
  </r>
  <r>
    <n v="637891"/>
    <x v="250"/>
  </r>
  <r>
    <n v="56362"/>
    <x v="250"/>
  </r>
  <r>
    <n v="224738.44"/>
    <x v="250"/>
  </r>
  <r>
    <n v="48393"/>
    <x v="251"/>
  </r>
  <r>
    <n v="5344"/>
    <x v="251"/>
  </r>
  <r>
    <n v="12580"/>
    <x v="251"/>
  </r>
  <r>
    <n v="66890"/>
    <x v="252"/>
  </r>
  <r>
    <n v="0"/>
    <x v="252"/>
  </r>
  <r>
    <n v="0"/>
    <x v="252"/>
  </r>
  <r>
    <n v="21949"/>
    <x v="253"/>
  </r>
  <r>
    <n v="7253"/>
    <x v="253"/>
  </r>
  <r>
    <n v="329680"/>
    <x v="253"/>
  </r>
  <r>
    <n v="99407"/>
    <x v="254"/>
  </r>
  <r>
    <n v="238"/>
    <x v="254"/>
  </r>
  <r>
    <n v="41114"/>
    <x v="254"/>
  </r>
  <r>
    <n v="80529"/>
    <x v="255"/>
  </r>
  <r>
    <n v="19696"/>
    <x v="255"/>
  </r>
  <r>
    <n v="17728.7"/>
    <x v="255"/>
  </r>
  <r>
    <n v="551833"/>
    <x v="256"/>
  </r>
  <r>
    <n v="0"/>
    <x v="256"/>
  </r>
  <r>
    <n v="69218.14"/>
    <x v="256"/>
  </r>
  <r>
    <n v="0"/>
    <x v="257"/>
  </r>
  <r>
    <n v="0"/>
    <x v="257"/>
  </r>
  <r>
    <n v="0"/>
    <x v="257"/>
  </r>
  <r>
    <n v="8990"/>
    <x v="258"/>
  </r>
  <r>
    <n v="0"/>
    <x v="258"/>
  </r>
  <r>
    <n v="14753"/>
    <x v="258"/>
  </r>
  <r>
    <n v="120600"/>
    <x v="259"/>
  </r>
  <r>
    <n v="0"/>
    <x v="259"/>
  </r>
  <r>
    <n v="2526"/>
    <x v="259"/>
  </r>
  <r>
    <n v="0"/>
    <x v="260"/>
  </r>
  <r>
    <n v="0"/>
    <x v="260"/>
  </r>
  <r>
    <n v="0"/>
    <x v="260"/>
  </r>
  <r>
    <n v="4359.877606"/>
    <x v="261"/>
  </r>
  <r>
    <n v="615.48378200000002"/>
    <x v="261"/>
  </r>
  <r>
    <n v="7931.585658"/>
    <x v="261"/>
  </r>
  <r>
    <n v="8164.0268880000003"/>
    <x v="262"/>
  </r>
  <r>
    <n v="65.547736999999998"/>
    <x v="262"/>
  </r>
  <r>
    <n v="14103.948280000001"/>
    <x v="262"/>
  </r>
  <r>
    <n v="4787.701196"/>
    <x v="263"/>
  </r>
  <r>
    <n v="17.640771000000001"/>
    <x v="263"/>
  </r>
  <r>
    <n v="2143.3225830000001"/>
    <x v="263"/>
  </r>
  <r>
    <n v="414.295661"/>
    <x v="264"/>
  </r>
  <r>
    <n v="67.574742999999998"/>
    <x v="264"/>
  </r>
  <r>
    <n v="0"/>
    <x v="264"/>
  </r>
  <r>
    <n v="6020.8830470000003"/>
    <x v="265"/>
  </r>
  <r>
    <n v="44.526471999999998"/>
    <x v="265"/>
  </r>
  <r>
    <n v="11881.786227000001"/>
    <x v="265"/>
  </r>
  <r>
    <n v="641.54224999999997"/>
    <x v="266"/>
  </r>
  <r>
    <n v="164.39118999999999"/>
    <x v="266"/>
  </r>
  <r>
    <n v="1220.6400799999999"/>
    <x v="266"/>
  </r>
  <r>
    <n v="785.76704500000005"/>
    <x v="267"/>
  </r>
  <r>
    <n v="86.632003999999995"/>
    <x v="267"/>
  </r>
  <r>
    <n v="586.03635599999996"/>
    <x v="267"/>
  </r>
  <r>
    <n v="0"/>
    <x v="268"/>
  </r>
  <r>
    <n v="0"/>
    <x v="268"/>
  </r>
  <r>
    <n v="0"/>
    <x v="268"/>
  </r>
  <r>
    <n v="0"/>
    <x v="269"/>
  </r>
  <r>
    <n v="0"/>
    <x v="269"/>
  </r>
  <r>
    <n v="1742.8"/>
    <x v="269"/>
  </r>
  <r>
    <n v="0"/>
    <x v="270"/>
  </r>
  <r>
    <n v="0"/>
    <x v="270"/>
  </r>
  <r>
    <n v="0"/>
    <x v="270"/>
  </r>
  <r>
    <n v="7718"/>
    <x v="271"/>
  </r>
  <r>
    <n v="0"/>
    <x v="271"/>
  </r>
  <r>
    <n v="0"/>
    <x v="271"/>
  </r>
  <r>
    <n v="19698"/>
    <x v="272"/>
  </r>
  <r>
    <n v="0"/>
    <x v="272"/>
  </r>
  <r>
    <n v="289"/>
    <x v="272"/>
  </r>
  <r>
    <n v="0"/>
    <x v="273"/>
  </r>
  <r>
    <n v="0"/>
    <x v="273"/>
  </r>
  <r>
    <n v="0"/>
    <x v="273"/>
  </r>
  <r>
    <n v="0"/>
    <x v="274"/>
  </r>
  <r>
    <n v="160128"/>
    <x v="274"/>
  </r>
  <r>
    <n v="0"/>
    <x v="274"/>
  </r>
  <r>
    <n v="514"/>
    <x v="275"/>
  </r>
  <r>
    <n v="330211"/>
    <x v="275"/>
  </r>
  <r>
    <n v="15"/>
    <x v="275"/>
  </r>
  <r>
    <n v="7212"/>
    <x v="276"/>
  </r>
  <r>
    <n v="1729672"/>
    <x v="276"/>
  </r>
  <r>
    <n v="1440"/>
    <x v="276"/>
  </r>
  <r>
    <n v="37971"/>
    <x v="277"/>
  </r>
  <r>
    <n v="90"/>
    <x v="277"/>
  </r>
  <r>
    <n v="1"/>
    <x v="277"/>
  </r>
  <r>
    <n v="19115"/>
    <x v="278"/>
  </r>
  <r>
    <n v="846006"/>
    <x v="278"/>
  </r>
  <r>
    <n v="36"/>
    <x v="278"/>
  </r>
  <r>
    <n v="13112"/>
    <x v="279"/>
  </r>
  <r>
    <n v="714125"/>
    <x v="279"/>
  </r>
  <r>
    <n v="0"/>
    <x v="279"/>
  </r>
  <r>
    <n v="30137"/>
    <x v="280"/>
  </r>
  <r>
    <n v="185"/>
    <x v="280"/>
  </r>
  <r>
    <n v="165753"/>
    <x v="280"/>
  </r>
  <r>
    <n v="175"/>
    <x v="281"/>
  </r>
  <r>
    <n v="0"/>
    <x v="281"/>
  </r>
  <r>
    <n v="0"/>
    <x v="281"/>
  </r>
  <r>
    <n v="28730"/>
    <x v="282"/>
  </r>
  <r>
    <n v="1"/>
    <x v="282"/>
  </r>
  <r>
    <n v="0"/>
    <x v="282"/>
  </r>
  <r>
    <n v="423199"/>
    <x v="283"/>
  </r>
  <r>
    <n v="128194.98"/>
    <x v="283"/>
  </r>
  <r>
    <n v="101802"/>
    <x v="283"/>
  </r>
  <r>
    <n v="51690"/>
    <x v="284"/>
  </r>
  <r>
    <n v="65012"/>
    <x v="284"/>
  </r>
  <r>
    <n v="130001"/>
    <x v="284"/>
  </r>
  <r>
    <n v="55662"/>
    <x v="285"/>
  </r>
  <r>
    <n v="0"/>
    <x v="285"/>
  </r>
  <r>
    <n v="12756"/>
    <x v="285"/>
  </r>
  <r>
    <n v="24199"/>
    <x v="286"/>
  </r>
  <r>
    <n v="13612"/>
    <x v="286"/>
  </r>
  <r>
    <n v="373405"/>
    <x v="286"/>
  </r>
  <r>
    <n v="75438"/>
    <x v="287"/>
  </r>
  <r>
    <n v="0"/>
    <x v="287"/>
  </r>
  <r>
    <n v="18452"/>
    <x v="287"/>
  </r>
  <r>
    <n v="138998.5"/>
    <x v="288"/>
  </r>
  <r>
    <n v="36760.65"/>
    <x v="288"/>
  </r>
  <r>
    <n v="18069.5"/>
    <x v="288"/>
  </r>
  <r>
    <n v="208757.5"/>
    <x v="289"/>
  </r>
  <r>
    <n v="295.13"/>
    <x v="289"/>
  </r>
  <r>
    <n v="1245.5"/>
    <x v="289"/>
  </r>
  <r>
    <n v="0"/>
    <x v="290"/>
  </r>
  <r>
    <n v="0"/>
    <x v="290"/>
  </r>
  <r>
    <n v="0"/>
    <x v="290"/>
  </r>
  <r>
    <n v="7939"/>
    <x v="291"/>
  </r>
  <r>
    <n v="0"/>
    <x v="291"/>
  </r>
  <r>
    <n v="0"/>
    <x v="291"/>
  </r>
  <r>
    <n v="421765"/>
    <x v="292"/>
  </r>
  <r>
    <n v="0"/>
    <x v="292"/>
  </r>
  <r>
    <n v="91014"/>
    <x v="292"/>
  </r>
  <r>
    <n v="146440"/>
    <x v="293"/>
  </r>
  <r>
    <n v="0"/>
    <x v="293"/>
  </r>
  <r>
    <n v="0"/>
    <x v="293"/>
  </r>
  <r>
    <n v="4099.9810180000004"/>
    <x v="294"/>
  </r>
  <r>
    <n v="558.186238"/>
    <x v="294"/>
  </r>
  <r>
    <n v="5328.9645819999996"/>
    <x v="294"/>
  </r>
  <r>
    <n v="4879.6971510000003"/>
    <x v="295"/>
  </r>
  <r>
    <n v="58.587113000000002"/>
    <x v="295"/>
  </r>
  <r>
    <n v="11800.433736000001"/>
    <x v="295"/>
  </r>
  <r>
    <n v="924.77488200000005"/>
    <x v="296"/>
  </r>
  <r>
    <n v="4.9096630000000001"/>
    <x v="296"/>
  </r>
  <r>
    <n v="550.23395500000004"/>
    <x v="296"/>
  </r>
  <r>
    <n v="888.30023600000004"/>
    <x v="297"/>
  </r>
  <r>
    <n v="94.375467999999998"/>
    <x v="297"/>
  </r>
  <r>
    <n v="796.44791599999996"/>
    <x v="297"/>
  </r>
  <r>
    <n v="5169.3187390000003"/>
    <x v="298"/>
  </r>
  <r>
    <n v="47.019449999999999"/>
    <x v="298"/>
  </r>
  <r>
    <n v="11965.713651"/>
    <x v="298"/>
  </r>
  <r>
    <n v="102.37460900000001"/>
    <x v="299"/>
  </r>
  <r>
    <n v="53.819124000000002"/>
    <x v="299"/>
  </r>
  <r>
    <n v="34.441256000000003"/>
    <x v="299"/>
  </r>
  <r>
    <n v="466.99282399999998"/>
    <x v="300"/>
  </r>
  <r>
    <n v="51.182769999999998"/>
    <x v="300"/>
  </r>
  <r>
    <n v="435.19261699999998"/>
    <x v="300"/>
  </r>
  <r>
    <n v="0"/>
    <x v="301"/>
  </r>
  <r>
    <n v="0"/>
    <x v="301"/>
  </r>
  <r>
    <n v="0"/>
    <x v="301"/>
  </r>
  <r>
    <n v="90"/>
    <x v="302"/>
  </r>
  <r>
    <n v="2.6"/>
    <x v="302"/>
  </r>
  <r>
    <n v="210"/>
    <x v="302"/>
  </r>
  <r>
    <n v="1721"/>
    <x v="303"/>
  </r>
  <r>
    <n v="0"/>
    <x v="303"/>
  </r>
  <r>
    <n v="17"/>
    <x v="303"/>
  </r>
  <r>
    <n v="0"/>
    <x v="304"/>
  </r>
  <r>
    <n v="0"/>
    <x v="304"/>
  </r>
  <r>
    <n v="0"/>
    <x v="304"/>
  </r>
  <r>
    <n v="13666"/>
    <x v="305"/>
  </r>
  <r>
    <n v="0"/>
    <x v="305"/>
  </r>
  <r>
    <n v="138"/>
    <x v="305"/>
  </r>
  <r>
    <n v="13096"/>
    <x v="306"/>
  </r>
  <r>
    <n v="0"/>
    <x v="306"/>
  </r>
  <r>
    <n v="56"/>
    <x v="306"/>
  </r>
  <r>
    <n v="0"/>
    <x v="307"/>
  </r>
  <r>
    <n v="618151"/>
    <x v="307"/>
  </r>
  <r>
    <n v="8436"/>
    <x v="307"/>
  </r>
  <r>
    <n v="0"/>
    <x v="308"/>
  </r>
  <r>
    <n v="424778"/>
    <x v="308"/>
  </r>
  <r>
    <n v="2000"/>
    <x v="308"/>
  </r>
  <r>
    <n v="0"/>
    <x v="309"/>
  </r>
  <r>
    <n v="2340192"/>
    <x v="309"/>
  </r>
  <r>
    <n v="33668"/>
    <x v="309"/>
  </r>
  <r>
    <n v="82"/>
    <x v="310"/>
  </r>
  <r>
    <n v="36163"/>
    <x v="310"/>
  </r>
  <r>
    <n v="623"/>
    <x v="310"/>
  </r>
  <r>
    <n v="2552"/>
    <x v="311"/>
  </r>
  <r>
    <n v="579988"/>
    <x v="311"/>
  </r>
  <r>
    <n v="0"/>
    <x v="311"/>
  </r>
  <r>
    <n v="10937"/>
    <x v="312"/>
  </r>
  <r>
    <n v="88460"/>
    <x v="312"/>
  </r>
  <r>
    <n v="800"/>
    <x v="312"/>
  </r>
  <r>
    <n v="20140"/>
    <x v="313"/>
  </r>
  <r>
    <n v="519"/>
    <x v="313"/>
  </r>
  <r>
    <n v="161095"/>
    <x v="313"/>
  </r>
  <r>
    <n v="0"/>
    <x v="314"/>
  </r>
  <r>
    <n v="0"/>
    <x v="314"/>
  </r>
  <r>
    <n v="0"/>
    <x v="314"/>
  </r>
  <r>
    <n v="35080"/>
    <x v="315"/>
  </r>
  <r>
    <n v="0"/>
    <x v="315"/>
  </r>
  <r>
    <n v="1667"/>
    <x v="315"/>
  </r>
  <r>
    <n v="174649.38"/>
    <x v="316"/>
  </r>
  <r>
    <n v="88786"/>
    <x v="316"/>
  </r>
  <r>
    <n v="126015.7"/>
    <x v="316"/>
  </r>
  <r>
    <n v="438310"/>
    <x v="317"/>
  </r>
  <r>
    <n v="65333"/>
    <x v="317"/>
  </r>
  <r>
    <n v="136602"/>
    <x v="317"/>
  </r>
  <r>
    <n v="61120.24"/>
    <x v="318"/>
  </r>
  <r>
    <n v="0"/>
    <x v="318"/>
  </r>
  <r>
    <n v="4852.2299999999996"/>
    <x v="318"/>
  </r>
  <r>
    <n v="185594.76"/>
    <x v="319"/>
  </r>
  <r>
    <n v="0"/>
    <x v="319"/>
  </r>
  <r>
    <n v="266803.77"/>
    <x v="319"/>
  </r>
  <r>
    <n v="82941"/>
    <x v="320"/>
  </r>
  <r>
    <n v="0"/>
    <x v="320"/>
  </r>
  <r>
    <n v="12979"/>
    <x v="320"/>
  </r>
  <r>
    <n v="109853.65"/>
    <x v="321"/>
  </r>
  <r>
    <n v="70578"/>
    <x v="321"/>
  </r>
  <r>
    <n v="23278.75"/>
    <x v="321"/>
  </r>
  <r>
    <n v="514547.53"/>
    <x v="322"/>
  </r>
  <r>
    <n v="257"/>
    <x v="322"/>
  </r>
  <r>
    <n v="1158.95"/>
    <x v="322"/>
  </r>
  <r>
    <n v="0"/>
    <x v="323"/>
  </r>
  <r>
    <n v="0"/>
    <x v="323"/>
  </r>
  <r>
    <n v="0"/>
    <x v="323"/>
  </r>
  <r>
    <n v="30186"/>
    <x v="324"/>
  </r>
  <r>
    <n v="0"/>
    <x v="324"/>
  </r>
  <r>
    <n v="0"/>
    <x v="324"/>
  </r>
  <r>
    <n v="11074"/>
    <x v="325"/>
  </r>
  <r>
    <n v="0"/>
    <x v="325"/>
  </r>
  <r>
    <n v="127137"/>
    <x v="325"/>
  </r>
  <r>
    <n v="173023"/>
    <x v="326"/>
  </r>
  <r>
    <n v="0"/>
    <x v="326"/>
  </r>
  <r>
    <n v="0"/>
    <x v="326"/>
  </r>
  <r>
    <n v="2609.8744489999999"/>
    <x v="327"/>
  </r>
  <r>
    <n v="546.17356299999994"/>
    <x v="327"/>
  </r>
  <r>
    <n v="4132.44373"/>
    <x v="327"/>
  </r>
  <r>
    <n v="7073.7326979999998"/>
    <x v="328"/>
  </r>
  <r>
    <n v="24.128367000000001"/>
    <x v="328"/>
  </r>
  <r>
    <n v="13509.352967999999"/>
    <x v="328"/>
  </r>
  <r>
    <n v="0"/>
    <x v="329"/>
  </r>
  <r>
    <n v="0"/>
    <x v="329"/>
  </r>
  <r>
    <n v="209.067565"/>
    <x v="329"/>
  </r>
  <r>
    <n v="0"/>
    <x v="330"/>
  </r>
  <r>
    <n v="0"/>
    <x v="330"/>
  </r>
  <r>
    <n v="0"/>
    <x v="330"/>
  </r>
  <r>
    <n v="2245.7128349999998"/>
    <x v="331"/>
  </r>
  <r>
    <n v="0"/>
    <x v="331"/>
  </r>
  <r>
    <n v="8067.693303"/>
    <x v="331"/>
  </r>
  <r>
    <n v="1643.4057459999999"/>
    <x v="332"/>
  </r>
  <r>
    <n v="525.84328800000003"/>
    <x v="332"/>
  </r>
  <r>
    <n v="2230.0978620000001"/>
    <x v="332"/>
  </r>
  <r>
    <n v="261.21762200000001"/>
    <x v="333"/>
  </r>
  <r>
    <n v="29.491963999999999"/>
    <x v="333"/>
  </r>
  <r>
    <n v="227.72163"/>
    <x v="333"/>
  </r>
  <r>
    <n v="0"/>
    <x v="334"/>
  </r>
  <r>
    <n v="0"/>
    <x v="334"/>
  </r>
  <r>
    <n v="0"/>
    <x v="334"/>
  </r>
  <r>
    <n v="50.6"/>
    <x v="335"/>
  </r>
  <r>
    <n v="0"/>
    <x v="335"/>
  </r>
  <r>
    <n v="319"/>
    <x v="335"/>
  </r>
  <r>
    <n v="1947"/>
    <x v="336"/>
  </r>
  <r>
    <n v="10"/>
    <x v="336"/>
  </r>
  <r>
    <n v="56"/>
    <x v="336"/>
  </r>
  <r>
    <n v="0"/>
    <x v="337"/>
  </r>
  <r>
    <n v="0"/>
    <x v="337"/>
  </r>
  <r>
    <n v="0"/>
    <x v="337"/>
  </r>
  <r>
    <n v="17306"/>
    <x v="338"/>
  </r>
  <r>
    <n v="250"/>
    <x v="338"/>
  </r>
  <r>
    <n v="1324"/>
    <x v="338"/>
  </r>
  <r>
    <n v="20944"/>
    <x v="339"/>
  </r>
  <r>
    <n v="140"/>
    <x v="339"/>
  </r>
  <r>
    <n v="250"/>
    <x v="339"/>
  </r>
  <r>
    <n v="0"/>
    <x v="340"/>
  </r>
  <r>
    <n v="755452"/>
    <x v="340"/>
  </r>
  <r>
    <n v="2000"/>
    <x v="340"/>
  </r>
  <r>
    <n v="0"/>
    <x v="341"/>
  </r>
  <r>
    <n v="584157"/>
    <x v="341"/>
  </r>
  <r>
    <n v="2000"/>
    <x v="341"/>
  </r>
  <r>
    <n v="5909"/>
    <x v="342"/>
  </r>
  <r>
    <n v="2227056"/>
    <x v="342"/>
  </r>
  <r>
    <n v="30000"/>
    <x v="342"/>
  </r>
  <r>
    <n v="774"/>
    <x v="343"/>
  </r>
  <r>
    <n v="33750"/>
    <x v="343"/>
  </r>
  <r>
    <n v="0"/>
    <x v="343"/>
  </r>
  <r>
    <n v="7339"/>
    <x v="344"/>
  </r>
  <r>
    <n v="339212"/>
    <x v="344"/>
  </r>
  <r>
    <n v="0"/>
    <x v="344"/>
  </r>
  <r>
    <n v="14588"/>
    <x v="345"/>
  </r>
  <r>
    <n v="76889"/>
    <x v="345"/>
  </r>
  <r>
    <n v="800"/>
    <x v="345"/>
  </r>
  <r>
    <n v="7659"/>
    <x v="346"/>
  </r>
  <r>
    <n v="0"/>
    <x v="346"/>
  </r>
  <r>
    <n v="134895"/>
    <x v="346"/>
  </r>
  <r>
    <n v="0"/>
    <x v="347"/>
  </r>
  <r>
    <n v="0"/>
    <x v="347"/>
  </r>
  <r>
    <n v="0"/>
    <x v="347"/>
  </r>
  <r>
    <n v="28825"/>
    <x v="348"/>
  </r>
  <r>
    <n v="0"/>
    <x v="348"/>
  </r>
  <r>
    <n v="1445"/>
    <x v="348"/>
  </r>
  <r>
    <n v="235387.54"/>
    <x v="349"/>
  </r>
  <r>
    <n v="92500"/>
    <x v="349"/>
  </r>
  <r>
    <n v="285189.98"/>
    <x v="349"/>
  </r>
  <r>
    <n v="615686"/>
    <x v="350"/>
  </r>
  <r>
    <n v="7312"/>
    <x v="350"/>
  </r>
  <r>
    <n v="8566"/>
    <x v="350"/>
  </r>
  <r>
    <n v="25381"/>
    <x v="351"/>
  </r>
  <r>
    <n v="0"/>
    <x v="351"/>
  </r>
  <r>
    <n v="7555.04"/>
    <x v="351"/>
  </r>
  <r>
    <n v="168789"/>
    <x v="352"/>
  </r>
  <r>
    <n v="0"/>
    <x v="352"/>
  </r>
  <r>
    <n v="360402.96"/>
    <x v="352"/>
  </r>
  <r>
    <n v="62212"/>
    <x v="353"/>
  </r>
  <r>
    <n v="11159"/>
    <x v="353"/>
  </r>
  <r>
    <n v="14578"/>
    <x v="353"/>
  </r>
  <r>
    <n v="148488.95000000001"/>
    <x v="354"/>
  </r>
  <r>
    <n v="59892"/>
    <x v="354"/>
  </r>
  <r>
    <n v="19024.650000000001"/>
    <x v="354"/>
  </r>
  <r>
    <n v="484930.99"/>
    <x v="355"/>
  </r>
  <r>
    <n v="170"/>
    <x v="355"/>
  </r>
  <r>
    <n v="55.13"/>
    <x v="355"/>
  </r>
  <r>
    <n v="0"/>
    <x v="356"/>
  </r>
  <r>
    <n v="0"/>
    <x v="356"/>
  </r>
  <r>
    <n v="0"/>
    <x v="356"/>
  </r>
  <r>
    <n v="129023"/>
    <x v="357"/>
  </r>
  <r>
    <n v="0"/>
    <x v="357"/>
  </r>
  <r>
    <n v="359"/>
    <x v="357"/>
  </r>
  <r>
    <n v="24579"/>
    <x v="358"/>
  </r>
  <r>
    <n v="2649"/>
    <x v="358"/>
  </r>
  <r>
    <n v="118886"/>
    <x v="358"/>
  </r>
  <r>
    <n v="24293"/>
    <x v="359"/>
  </r>
  <r>
    <n v="0"/>
    <x v="359"/>
  </r>
  <r>
    <n v="0"/>
    <x v="359"/>
  </r>
  <r>
    <n v="4778.1324880000002"/>
    <x v="360"/>
  </r>
  <r>
    <n v="261.53905400000002"/>
    <x v="360"/>
  </r>
  <r>
    <n v="4152.6893799999998"/>
    <x v="360"/>
  </r>
  <r>
    <n v="33595.677801999998"/>
    <x v="361"/>
  </r>
  <r>
    <n v="0"/>
    <x v="361"/>
  </r>
  <r>
    <n v="1833.3793209999999"/>
    <x v="361"/>
  </r>
  <r>
    <n v="4615.3953289999999"/>
    <x v="362"/>
  </r>
  <r>
    <n v="0"/>
    <x v="362"/>
  </r>
  <r>
    <n v="839.48166500000002"/>
    <x v="362"/>
  </r>
  <r>
    <n v="365.59480100000002"/>
    <x v="363"/>
  </r>
  <r>
    <n v="0"/>
    <x v="363"/>
  </r>
  <r>
    <n v="0"/>
    <x v="363"/>
  </r>
  <r>
    <n v="13754.525234000001"/>
    <x v="364"/>
  </r>
  <r>
    <n v="0"/>
    <x v="364"/>
  </r>
  <r>
    <n v="3151.3653490000002"/>
    <x v="364"/>
  </r>
  <r>
    <n v="2078.192137"/>
    <x v="365"/>
  </r>
  <r>
    <n v="433.69314600000001"/>
    <x v="365"/>
  </r>
  <r>
    <n v="1595.26378"/>
    <x v="365"/>
  </r>
  <r>
    <n v="1368.294318"/>
    <x v="366"/>
  </r>
  <r>
    <n v="46.781801000000002"/>
    <x v="366"/>
  </r>
  <r>
    <n v="231.632993"/>
    <x v="366"/>
  </r>
  <r>
    <n v="0"/>
    <x v="367"/>
  </r>
  <r>
    <n v="0"/>
    <x v="367"/>
  </r>
  <r>
    <n v="0"/>
    <x v="367"/>
  </r>
  <r>
    <n v="99.8"/>
    <x v="368"/>
  </r>
  <r>
    <n v="0"/>
    <x v="368"/>
  </r>
  <r>
    <n v="582.6"/>
    <x v="368"/>
  </r>
  <r>
    <n v="8000"/>
    <x v="369"/>
  </r>
  <r>
    <n v="0"/>
    <x v="369"/>
  </r>
  <r>
    <n v="4745"/>
    <x v="369"/>
  </r>
  <r>
    <n v="0"/>
    <x v="370"/>
  </r>
  <r>
    <n v="0"/>
    <x v="370"/>
  </r>
  <r>
    <n v="0"/>
    <x v="370"/>
  </r>
  <r>
    <n v="16911"/>
    <x v="371"/>
  </r>
  <r>
    <n v="0"/>
    <x v="371"/>
  </r>
  <r>
    <n v="1894"/>
    <x v="371"/>
  </r>
  <r>
    <n v="0"/>
    <x v="372"/>
  </r>
  <r>
    <n v="0"/>
    <x v="372"/>
  </r>
  <r>
    <n v="7880"/>
    <x v="372"/>
  </r>
  <r>
    <n v="9036"/>
    <x v="373"/>
  </r>
  <r>
    <n v="430168"/>
    <x v="373"/>
  </r>
  <r>
    <n v="0"/>
    <x v="373"/>
  </r>
  <r>
    <n v="0"/>
    <x v="374"/>
  </r>
  <r>
    <n v="797160"/>
    <x v="374"/>
  </r>
  <r>
    <n v="250"/>
    <x v="374"/>
  </r>
  <r>
    <n v="0"/>
    <x v="375"/>
  </r>
  <r>
    <n v="2623738"/>
    <x v="375"/>
  </r>
  <r>
    <n v="300"/>
    <x v="375"/>
  </r>
  <r>
    <n v="35983"/>
    <x v="376"/>
  </r>
  <r>
    <n v="0"/>
    <x v="376"/>
  </r>
  <r>
    <n v="0"/>
    <x v="376"/>
  </r>
  <r>
    <n v="3732"/>
    <x v="377"/>
  </r>
  <r>
    <n v="548412"/>
    <x v="377"/>
  </r>
  <r>
    <n v="0"/>
    <x v="377"/>
  </r>
  <r>
    <n v="11635"/>
    <x v="378"/>
  </r>
  <r>
    <n v="1046785"/>
    <x v="378"/>
  </r>
  <r>
    <n v="10"/>
    <x v="378"/>
  </r>
  <r>
    <n v="0"/>
    <x v="379"/>
  </r>
  <r>
    <n v="0"/>
    <x v="379"/>
  </r>
  <r>
    <n v="218376"/>
    <x v="379"/>
  </r>
  <r>
    <n v="0"/>
    <x v="380"/>
  </r>
  <r>
    <n v="0"/>
    <x v="380"/>
  </r>
  <r>
    <n v="0"/>
    <x v="380"/>
  </r>
  <r>
    <n v="0"/>
    <x v="381"/>
  </r>
  <r>
    <n v="0"/>
    <x v="381"/>
  </r>
  <r>
    <n v="0"/>
    <x v="381"/>
  </r>
  <r>
    <n v="225280"/>
    <x v="382"/>
  </r>
  <r>
    <n v="102955"/>
    <x v="382"/>
  </r>
  <r>
    <n v="221810"/>
    <x v="382"/>
  </r>
  <r>
    <n v="391950"/>
    <x v="383"/>
  </r>
  <r>
    <n v="8643"/>
    <x v="383"/>
  </r>
  <r>
    <n v="15795"/>
    <x v="383"/>
  </r>
  <r>
    <n v="34059"/>
    <x v="384"/>
  </r>
  <r>
    <n v="0"/>
    <x v="384"/>
  </r>
  <r>
    <n v="3604.3"/>
    <x v="384"/>
  </r>
  <r>
    <n v="163077"/>
    <x v="385"/>
  </r>
  <r>
    <n v="6017"/>
    <x v="385"/>
  </r>
  <r>
    <n v="257727.7"/>
    <x v="385"/>
  </r>
  <r>
    <n v="128447"/>
    <x v="386"/>
  </r>
  <r>
    <n v="780"/>
    <x v="386"/>
  </r>
  <r>
    <n v="106207"/>
    <x v="386"/>
  </r>
  <r>
    <n v="131051"/>
    <x v="387"/>
  </r>
  <r>
    <n v="40666"/>
    <x v="387"/>
  </r>
  <r>
    <n v="15915"/>
    <x v="387"/>
  </r>
  <r>
    <n v="512956"/>
    <x v="388"/>
  </r>
  <r>
    <n v="98"/>
    <x v="388"/>
  </r>
  <r>
    <n v="0"/>
    <x v="388"/>
  </r>
  <r>
    <n v="2569"/>
    <x v="389"/>
  </r>
  <r>
    <n v="0"/>
    <x v="389"/>
  </r>
  <r>
    <n v="0"/>
    <x v="389"/>
  </r>
  <r>
    <n v="88995"/>
    <x v="390"/>
  </r>
  <r>
    <n v="0"/>
    <x v="390"/>
  </r>
  <r>
    <n v="31546"/>
    <x v="390"/>
  </r>
  <r>
    <n v="11654"/>
    <x v="391"/>
  </r>
  <r>
    <n v="0"/>
    <x v="391"/>
  </r>
  <r>
    <n v="27158"/>
    <x v="391"/>
  </r>
  <r>
    <n v="173752"/>
    <x v="392"/>
  </r>
  <r>
    <n v="0"/>
    <x v="392"/>
  </r>
  <r>
    <n v="0"/>
    <x v="392"/>
  </r>
  <r>
    <n v="1489.643266"/>
    <x v="393"/>
  </r>
  <r>
    <n v="47.966909999999999"/>
    <x v="393"/>
  </r>
  <r>
    <n v="7363.5602840000001"/>
    <x v="393"/>
  </r>
  <r>
    <n v="17611.239412999999"/>
    <x v="394"/>
  </r>
  <r>
    <n v="119.68592"/>
    <x v="394"/>
  </r>
  <r>
    <n v="980.35379999999998"/>
    <x v="394"/>
  </r>
  <r>
    <n v="5559.6341640000001"/>
    <x v="395"/>
  </r>
  <r>
    <n v="217.89594299999999"/>
    <x v="395"/>
  </r>
  <r>
    <n v="0"/>
    <x v="395"/>
  </r>
  <r>
    <n v="0"/>
    <x v="396"/>
  </r>
  <r>
    <n v="0"/>
    <x v="396"/>
  </r>
  <r>
    <n v="0"/>
    <x v="396"/>
  </r>
  <r>
    <n v="4851.9810280000002"/>
    <x v="397"/>
  </r>
  <r>
    <n v="0"/>
    <x v="397"/>
  </r>
  <r>
    <n v="8998.1138140000003"/>
    <x v="397"/>
  </r>
  <r>
    <n v="1334.9936170000001"/>
    <x v="398"/>
  </r>
  <r>
    <n v="647.66526999999996"/>
    <x v="398"/>
  </r>
  <r>
    <n v="1678.4622859999999"/>
    <x v="398"/>
  </r>
  <r>
    <n v="963.66509099999996"/>
    <x v="399"/>
  </r>
  <r>
    <n v="99.676631999999998"/>
    <x v="399"/>
  </r>
  <r>
    <n v="316.04367999999999"/>
    <x v="399"/>
  </r>
  <r>
    <n v="0"/>
    <x v="400"/>
  </r>
  <r>
    <n v="0"/>
    <x v="400"/>
  </r>
  <r>
    <n v="0"/>
    <x v="400"/>
  </r>
  <r>
    <n v="0"/>
    <x v="401"/>
  </r>
  <r>
    <n v="0"/>
    <x v="401"/>
  </r>
  <r>
    <n v="0"/>
    <x v="401"/>
  </r>
  <r>
    <n v="1504"/>
    <x v="402"/>
  </r>
  <r>
    <n v="0"/>
    <x v="402"/>
  </r>
  <r>
    <n v="0"/>
    <x v="402"/>
  </r>
  <r>
    <n v="0"/>
    <x v="403"/>
  </r>
  <r>
    <n v="0"/>
    <x v="403"/>
  </r>
  <r>
    <n v="0"/>
    <x v="403"/>
  </r>
  <r>
    <n v="15706"/>
    <x v="404"/>
  </r>
  <r>
    <n v="0"/>
    <x v="404"/>
  </r>
  <r>
    <n v="9379"/>
    <x v="404"/>
  </r>
  <r>
    <n v="15581"/>
    <x v="405"/>
  </r>
  <r>
    <n v="0"/>
    <x v="405"/>
  </r>
  <r>
    <n v="0"/>
    <x v="405"/>
  </r>
  <r>
    <n v="761"/>
    <x v="406"/>
  </r>
  <r>
    <n v="952496"/>
    <x v="406"/>
  </r>
  <r>
    <n v="25000"/>
    <x v="406"/>
  </r>
  <r>
    <n v="50"/>
    <x v="407"/>
  </r>
  <r>
    <n v="804600"/>
    <x v="407"/>
  </r>
  <r>
    <n v="0"/>
    <x v="407"/>
  </r>
  <r>
    <n v="53"/>
    <x v="408"/>
  </r>
  <r>
    <n v="2710407"/>
    <x v="408"/>
  </r>
  <r>
    <n v="0"/>
    <x v="408"/>
  </r>
  <r>
    <n v="30319"/>
    <x v="409"/>
  </r>
  <r>
    <n v="0"/>
    <x v="409"/>
  </r>
  <r>
    <n v="0"/>
    <x v="409"/>
  </r>
  <r>
    <n v="4223"/>
    <x v="410"/>
  </r>
  <r>
    <n v="487083"/>
    <x v="410"/>
  </r>
  <r>
    <n v="0"/>
    <x v="410"/>
  </r>
  <r>
    <n v="18852"/>
    <x v="411"/>
  </r>
  <r>
    <n v="1256524"/>
    <x v="411"/>
  </r>
  <r>
    <n v="25000"/>
    <x v="411"/>
  </r>
  <r>
    <n v="12400"/>
    <x v="412"/>
  </r>
  <r>
    <n v="0"/>
    <x v="412"/>
  </r>
  <r>
    <n v="163268"/>
    <x v="412"/>
  </r>
  <r>
    <n v="3700"/>
    <x v="413"/>
  </r>
  <r>
    <n v="900"/>
    <x v="413"/>
  </r>
  <r>
    <n v="0"/>
    <x v="413"/>
  </r>
  <r>
    <n v="24354"/>
    <x v="414"/>
  </r>
  <r>
    <n v="338"/>
    <x v="414"/>
  </r>
  <r>
    <n v="0"/>
    <x v="414"/>
  </r>
  <r>
    <n v="452401"/>
    <x v="415"/>
  </r>
  <r>
    <n v="101379"/>
    <x v="415"/>
  </r>
  <r>
    <n v="200758"/>
    <x v="415"/>
  </r>
  <r>
    <n v="175749"/>
    <x v="416"/>
  </r>
  <r>
    <n v="16452"/>
    <x v="416"/>
  </r>
  <r>
    <n v="14386"/>
    <x v="416"/>
  </r>
  <r>
    <n v="18729.490000000002"/>
    <x v="417"/>
  </r>
  <r>
    <n v="0"/>
    <x v="417"/>
  </r>
  <r>
    <n v="39794.83"/>
    <x v="417"/>
  </r>
  <r>
    <n v="32518.51"/>
    <x v="418"/>
  </r>
  <r>
    <n v="17840"/>
    <x v="418"/>
  </r>
  <r>
    <n v="416193.17"/>
    <x v="418"/>
  </r>
  <r>
    <n v="133507"/>
    <x v="419"/>
  </r>
  <r>
    <n v="0"/>
    <x v="419"/>
  </r>
  <r>
    <n v="25539"/>
    <x v="419"/>
  </r>
  <r>
    <n v="66774"/>
    <x v="420"/>
  </r>
  <r>
    <n v="126320"/>
    <x v="420"/>
  </r>
  <r>
    <n v="0"/>
    <x v="420"/>
  </r>
  <r>
    <n v="553024"/>
    <x v="421"/>
  </r>
  <r>
    <n v="84"/>
    <x v="421"/>
  </r>
  <r>
    <n v="0"/>
    <x v="421"/>
  </r>
  <r>
    <n v="0"/>
    <x v="422"/>
  </r>
  <r>
    <n v="0"/>
    <x v="422"/>
  </r>
  <r>
    <n v="0"/>
    <x v="422"/>
  </r>
  <r>
    <n v="54171"/>
    <x v="423"/>
  </r>
  <r>
    <n v="0"/>
    <x v="423"/>
  </r>
  <r>
    <n v="4000"/>
    <x v="423"/>
  </r>
  <r>
    <n v="40186"/>
    <x v="424"/>
  </r>
  <r>
    <n v="0"/>
    <x v="424"/>
  </r>
  <r>
    <n v="84845"/>
    <x v="424"/>
  </r>
  <r>
    <n v="29099"/>
    <x v="425"/>
  </r>
  <r>
    <n v="0"/>
    <x v="425"/>
  </r>
  <r>
    <n v="0"/>
    <x v="425"/>
  </r>
  <r>
    <n v="3751.9227770000002"/>
    <x v="426"/>
  </r>
  <r>
    <n v="298.70714099999998"/>
    <x v="426"/>
  </r>
  <r>
    <n v="10611.271492"/>
    <x v="426"/>
  </r>
  <r>
    <n v="11438.542645"/>
    <x v="427"/>
  </r>
  <r>
    <n v="197.15080900000001"/>
    <x v="427"/>
  </r>
  <r>
    <n v="8631.3992699999999"/>
    <x v="427"/>
  </r>
  <r>
    <n v="9034.3735699999997"/>
    <x v="428"/>
  </r>
  <r>
    <n v="203.53654700000001"/>
    <x v="428"/>
  </r>
  <r>
    <n v="1.8125"/>
    <x v="428"/>
  </r>
  <r>
    <n v="1116.382096"/>
    <x v="429"/>
  </r>
  <r>
    <n v="0"/>
    <x v="429"/>
  </r>
  <r>
    <n v="991.39314200000001"/>
    <x v="429"/>
  </r>
  <r>
    <n v="6645.8031119999996"/>
    <x v="430"/>
  </r>
  <r>
    <n v="323.285394"/>
    <x v="430"/>
  </r>
  <r>
    <n v="8594.0511569999999"/>
    <x v="430"/>
  </r>
  <r>
    <n v="1574.591277"/>
    <x v="431"/>
  </r>
  <r>
    <n v="974.154403"/>
    <x v="431"/>
  </r>
  <r>
    <n v="1621.3154569999999"/>
    <x v="431"/>
  </r>
  <r>
    <n v="1495.6655940000001"/>
    <x v="432"/>
  </r>
  <r>
    <n v="364.50484899999998"/>
    <x v="432"/>
  </r>
  <r>
    <n v="718.32584599999996"/>
    <x v="432"/>
  </r>
  <r>
    <n v="0"/>
    <x v="433"/>
  </r>
  <r>
    <n v="0"/>
    <x v="433"/>
  </r>
  <r>
    <n v="250"/>
    <x v="433"/>
  </r>
  <r>
    <n v="0"/>
    <x v="434"/>
  </r>
  <r>
    <n v="0"/>
    <x v="434"/>
  </r>
  <r>
    <n v="250"/>
    <x v="434"/>
  </r>
  <r>
    <n v="7420"/>
    <x v="435"/>
  </r>
  <r>
    <n v="0"/>
    <x v="435"/>
  </r>
  <r>
    <n v="0"/>
    <x v="435"/>
  </r>
  <r>
    <n v="0"/>
    <x v="436"/>
  </r>
  <r>
    <n v="0"/>
    <x v="436"/>
  </r>
  <r>
    <n v="0"/>
    <x v="436"/>
  </r>
  <r>
    <n v="17093"/>
    <x v="437"/>
  </r>
  <r>
    <n v="0"/>
    <x v="437"/>
  </r>
  <r>
    <n v="0"/>
    <x v="437"/>
  </r>
  <r>
    <n v="5527"/>
    <x v="438"/>
  </r>
  <r>
    <n v="0"/>
    <x v="438"/>
  </r>
  <r>
    <n v="0"/>
    <x v="438"/>
  </r>
  <r>
    <n v="12000"/>
    <x v="439"/>
  </r>
  <r>
    <n v="486768"/>
    <x v="439"/>
  </r>
  <r>
    <n v="11523"/>
    <x v="439"/>
  </r>
  <r>
    <n v="3659"/>
    <x v="440"/>
  </r>
  <r>
    <n v="1289662"/>
    <x v="440"/>
  </r>
  <r>
    <n v="0"/>
    <x v="440"/>
  </r>
  <r>
    <n v="17975"/>
    <x v="441"/>
  </r>
  <r>
    <n v="3148079"/>
    <x v="441"/>
  </r>
  <r>
    <n v="16300"/>
    <x v="441"/>
  </r>
  <r>
    <n v="32060"/>
    <x v="442"/>
  </r>
  <r>
    <n v="556"/>
    <x v="442"/>
  </r>
  <r>
    <n v="0"/>
    <x v="442"/>
  </r>
  <r>
    <n v="32000"/>
    <x v="443"/>
  </r>
  <r>
    <n v="473506"/>
    <x v="443"/>
  </r>
  <r>
    <n v="68000"/>
    <x v="443"/>
  </r>
  <r>
    <n v="17242"/>
    <x v="444"/>
  </r>
  <r>
    <n v="929359"/>
    <x v="444"/>
  </r>
  <r>
    <n v="0"/>
    <x v="444"/>
  </r>
  <r>
    <n v="12100"/>
    <x v="445"/>
  </r>
  <r>
    <n v="900"/>
    <x v="445"/>
  </r>
  <r>
    <n v="283804"/>
    <x v="445"/>
  </r>
  <r>
    <n v="0"/>
    <x v="446"/>
  </r>
  <r>
    <n v="0"/>
    <x v="446"/>
  </r>
  <r>
    <n v="0"/>
    <x v="446"/>
  </r>
  <r>
    <n v="21707"/>
    <x v="447"/>
  </r>
  <r>
    <n v="0"/>
    <x v="447"/>
  </r>
  <r>
    <n v="5922"/>
    <x v="447"/>
  </r>
  <r>
    <n v="421229"/>
    <x v="448"/>
  </r>
  <r>
    <n v="96811"/>
    <x v="448"/>
  </r>
  <r>
    <n v="203401"/>
    <x v="448"/>
  </r>
  <r>
    <n v="181374"/>
    <x v="449"/>
  </r>
  <r>
    <n v="7705"/>
    <x v="449"/>
  </r>
  <r>
    <n v="13990"/>
    <x v="449"/>
  </r>
  <r>
    <n v="35704.800000000003"/>
    <x v="450"/>
  </r>
  <r>
    <n v="0"/>
    <x v="450"/>
  </r>
  <r>
    <n v="40908.480000000003"/>
    <x v="450"/>
  </r>
  <r>
    <n v="80272"/>
    <x v="451"/>
  </r>
  <r>
    <n v="6543"/>
    <x v="451"/>
  </r>
  <r>
    <n v="611413.52"/>
    <x v="451"/>
  </r>
  <r>
    <n v="135493"/>
    <x v="452"/>
  </r>
  <r>
    <n v="0"/>
    <x v="452"/>
  </r>
  <r>
    <n v="12705"/>
    <x v="452"/>
  </r>
  <r>
    <n v="86839"/>
    <x v="453"/>
  </r>
  <r>
    <n v="97056"/>
    <x v="453"/>
  </r>
  <r>
    <n v="18300"/>
    <x v="453"/>
  </r>
  <r>
    <n v="402104"/>
    <x v="454"/>
  </r>
  <r>
    <n v="176"/>
    <x v="454"/>
  </r>
  <r>
    <n v="45"/>
    <x v="454"/>
  </r>
  <r>
    <n v="0"/>
    <x v="455"/>
  </r>
  <r>
    <n v="0"/>
    <x v="455"/>
  </r>
  <r>
    <n v="0"/>
    <x v="455"/>
  </r>
  <r>
    <n v="23680"/>
    <x v="456"/>
  </r>
  <r>
    <n v="0"/>
    <x v="456"/>
  </r>
  <r>
    <n v="45"/>
    <x v="456"/>
  </r>
  <r>
    <n v="7173"/>
    <x v="457"/>
  </r>
  <r>
    <n v="0"/>
    <x v="457"/>
  </r>
  <r>
    <n v="125075"/>
    <x v="457"/>
  </r>
  <r>
    <n v="140854"/>
    <x v="458"/>
  </r>
  <r>
    <n v="0"/>
    <x v="458"/>
  </r>
  <r>
    <n v="0"/>
    <x v="458"/>
  </r>
  <r>
    <n v="2972.4746180000002"/>
    <x v="459"/>
  </r>
  <r>
    <n v="166.83887300000001"/>
    <x v="459"/>
  </r>
  <r>
    <n v="10109.413085"/>
    <x v="459"/>
  </r>
  <r>
    <n v="16828.772987"/>
    <x v="460"/>
  </r>
  <r>
    <n v="304.01804299999998"/>
    <x v="460"/>
  </r>
  <r>
    <n v="4809.2176719999998"/>
    <x v="460"/>
  </r>
  <r>
    <n v="6563.0345939999997"/>
    <x v="461"/>
  </r>
  <r>
    <n v="0"/>
    <x v="461"/>
  </r>
  <r>
    <n v="792.43871799999999"/>
    <x v="461"/>
  </r>
  <r>
    <n v="3441.147794"/>
    <x v="462"/>
  </r>
  <r>
    <n v="0"/>
    <x v="462"/>
  </r>
  <r>
    <n v="6896.4116670000003"/>
    <x v="462"/>
  </r>
  <r>
    <n v="13158.719655000001"/>
    <x v="463"/>
  </r>
  <r>
    <n v="41.723832999999999"/>
    <x v="463"/>
  </r>
  <r>
    <n v="11667.908998000001"/>
    <x v="463"/>
  </r>
  <r>
    <n v="2137.8002710000001"/>
    <x v="464"/>
  </r>
  <r>
    <n v="1099.1029619999999"/>
    <x v="464"/>
  </r>
  <r>
    <n v="3814.9133299999999"/>
    <x v="464"/>
  </r>
  <r>
    <n v="1680.065014"/>
    <x v="465"/>
  </r>
  <r>
    <n v="604.57607700000005"/>
    <x v="465"/>
  </r>
  <r>
    <n v="652.26394000000005"/>
    <x v="465"/>
  </r>
  <r>
    <n v="0"/>
    <x v="466"/>
  </r>
  <r>
    <n v="0"/>
    <x v="466"/>
  </r>
  <r>
    <n v="0"/>
    <x v="466"/>
  </r>
  <r>
    <n v="32000"/>
    <x v="467"/>
  </r>
  <r>
    <n v="0"/>
    <x v="467"/>
  </r>
  <r>
    <n v="0"/>
    <x v="467"/>
  </r>
  <r>
    <n v="7706"/>
    <x v="468"/>
  </r>
  <r>
    <n v="0"/>
    <x v="468"/>
  </r>
  <r>
    <n v="0"/>
    <x v="468"/>
  </r>
  <r>
    <n v="0"/>
    <x v="469"/>
  </r>
  <r>
    <n v="0"/>
    <x v="469"/>
  </r>
  <r>
    <n v="0"/>
    <x v="469"/>
  </r>
  <r>
    <n v="10263"/>
    <x v="470"/>
  </r>
  <r>
    <n v="0"/>
    <x v="470"/>
  </r>
  <r>
    <n v="0"/>
    <x v="470"/>
  </r>
  <r>
    <n v="14589"/>
    <x v="471"/>
  </r>
  <r>
    <n v="0"/>
    <x v="471"/>
  </r>
  <r>
    <n v="0"/>
    <x v="471"/>
  </r>
  <r>
    <n v="1698"/>
    <x v="472"/>
  </r>
  <r>
    <n v="937977"/>
    <x v="472"/>
  </r>
  <r>
    <n v="0"/>
    <x v="472"/>
  </r>
  <r>
    <n v="8913"/>
    <x v="473"/>
  </r>
  <r>
    <n v="1015723"/>
    <x v="473"/>
  </r>
  <r>
    <n v="0"/>
    <x v="473"/>
  </r>
  <r>
    <n v="21350"/>
    <x v="474"/>
  </r>
  <r>
    <n v="2652087"/>
    <x v="474"/>
  </r>
  <r>
    <n v="0"/>
    <x v="474"/>
  </r>
  <r>
    <n v="0"/>
    <x v="475"/>
  </r>
  <r>
    <n v="32641"/>
    <x v="475"/>
  </r>
  <r>
    <n v="0"/>
    <x v="475"/>
  </r>
  <r>
    <n v="0"/>
    <x v="476"/>
  </r>
  <r>
    <n v="780733"/>
    <x v="476"/>
  </r>
  <r>
    <n v="11608"/>
    <x v="476"/>
  </r>
  <r>
    <n v="1909"/>
    <x v="477"/>
  </r>
  <r>
    <n v="1117581"/>
    <x v="477"/>
  </r>
  <r>
    <n v="0"/>
    <x v="477"/>
  </r>
  <r>
    <n v="159885"/>
    <x v="478"/>
  </r>
  <r>
    <n v="0"/>
    <x v="478"/>
  </r>
  <r>
    <n v="174755"/>
    <x v="478"/>
  </r>
  <r>
    <n v="0"/>
    <x v="479"/>
  </r>
  <r>
    <n v="0"/>
    <x v="479"/>
  </r>
  <r>
    <n v="0"/>
    <x v="479"/>
  </r>
  <r>
    <n v="44650"/>
    <x v="480"/>
  </r>
  <r>
    <n v="0"/>
    <x v="480"/>
  </r>
  <r>
    <n v="1462"/>
    <x v="480"/>
  </r>
  <r>
    <n v="704894"/>
    <x v="481"/>
  </r>
  <r>
    <n v="0"/>
    <x v="481"/>
  </r>
  <r>
    <n v="45848"/>
    <x v="481"/>
  </r>
  <r>
    <n v="161766"/>
    <x v="482"/>
  </r>
  <r>
    <n v="0"/>
    <x v="482"/>
  </r>
  <r>
    <n v="4134"/>
    <x v="482"/>
  </r>
  <r>
    <n v="43603.843999999997"/>
    <x v="483"/>
  </r>
  <r>
    <n v="0"/>
    <x v="483"/>
  </r>
  <r>
    <n v="53170.61"/>
    <x v="483"/>
  </r>
  <r>
    <n v="159835.34"/>
    <x v="484"/>
  </r>
  <r>
    <n v="0"/>
    <x v="484"/>
  </r>
  <r>
    <n v="531942.39"/>
    <x v="484"/>
  </r>
  <r>
    <n v="413565"/>
    <x v="485"/>
  </r>
  <r>
    <n v="0"/>
    <x v="485"/>
  </r>
  <r>
    <n v="0"/>
    <x v="485"/>
  </r>
  <r>
    <n v="214938"/>
    <x v="486"/>
  </r>
  <r>
    <n v="0"/>
    <x v="486"/>
  </r>
  <r>
    <n v="74500"/>
    <x v="486"/>
  </r>
  <r>
    <n v="304463"/>
    <x v="487"/>
  </r>
  <r>
    <n v="0"/>
    <x v="487"/>
  </r>
  <r>
    <n v="46"/>
    <x v="487"/>
  </r>
  <r>
    <n v="0"/>
    <x v="488"/>
  </r>
  <r>
    <n v="0"/>
    <x v="488"/>
  </r>
  <r>
    <n v="0"/>
    <x v="488"/>
  </r>
  <r>
    <n v="14690"/>
    <x v="489"/>
  </r>
  <r>
    <n v="0"/>
    <x v="489"/>
  </r>
  <r>
    <n v="6287"/>
    <x v="489"/>
  </r>
  <r>
    <n v="84147"/>
    <x v="490"/>
  </r>
  <r>
    <n v="0"/>
    <x v="490"/>
  </r>
  <r>
    <n v="170089"/>
    <x v="490"/>
  </r>
  <r>
    <n v="37824"/>
    <x v="491"/>
  </r>
  <r>
    <n v="0"/>
    <x v="491"/>
  </r>
  <r>
    <n v="0"/>
    <x v="491"/>
  </r>
  <r>
    <n v="2822.1820379999999"/>
    <x v="492"/>
  </r>
  <r>
    <n v="221.47498999999999"/>
    <x v="492"/>
  </r>
  <r>
    <n v="10827.737462999999"/>
    <x v="492"/>
  </r>
  <r>
    <n v="13350.179539000001"/>
    <x v="493"/>
  </r>
  <r>
    <n v="4.9995219999999998"/>
    <x v="493"/>
  </r>
  <r>
    <n v="8045.2942439999997"/>
    <x v="493"/>
  </r>
  <r>
    <n v="7635.6953579999999"/>
    <x v="494"/>
  </r>
  <r>
    <n v="0"/>
    <x v="494"/>
  </r>
  <r>
    <n v="3201.1134310000002"/>
    <x v="494"/>
  </r>
  <r>
    <n v="3514.8929880000001"/>
    <x v="495"/>
  </r>
  <r>
    <n v="33.75"/>
    <x v="495"/>
  </r>
  <r>
    <n v="7896.7411229999998"/>
    <x v="495"/>
  </r>
  <r>
    <n v="5625.6570890000003"/>
    <x v="496"/>
  </r>
  <r>
    <n v="112.846841"/>
    <x v="496"/>
  </r>
  <r>
    <n v="14357.301818"/>
    <x v="496"/>
  </r>
  <r>
    <n v="2596.3182830000001"/>
    <x v="497"/>
  </r>
  <r>
    <n v="1730.0406680000001"/>
    <x v="497"/>
  </r>
  <r>
    <n v="4050.048241"/>
    <x v="497"/>
  </r>
  <r>
    <n v="1249.2037660000001"/>
    <x v="498"/>
  </r>
  <r>
    <n v="373.50338799999997"/>
    <x v="498"/>
  </r>
  <r>
    <n v="35.029940000000003"/>
    <x v="498"/>
  </r>
  <r>
    <n v="0"/>
    <x v="499"/>
  </r>
  <r>
    <n v="0"/>
    <x v="499"/>
  </r>
  <r>
    <n v="0"/>
    <x v="499"/>
  </r>
  <r>
    <n v="33184"/>
    <x v="500"/>
  </r>
  <r>
    <n v="0"/>
    <x v="500"/>
  </r>
  <r>
    <n v="0"/>
    <x v="500"/>
  </r>
  <r>
    <n v="6814"/>
    <x v="501"/>
  </r>
  <r>
    <n v="0"/>
    <x v="501"/>
  </r>
  <r>
    <n v="0"/>
    <x v="501"/>
  </r>
  <r>
    <n v="0"/>
    <x v="502"/>
  </r>
  <r>
    <n v="0"/>
    <x v="502"/>
  </r>
  <r>
    <n v="0"/>
    <x v="502"/>
  </r>
  <r>
    <n v="23287"/>
    <x v="503"/>
  </r>
  <r>
    <n v="0"/>
    <x v="503"/>
  </r>
  <r>
    <n v="0"/>
    <x v="503"/>
  </r>
  <r>
    <n v="12900"/>
    <x v="504"/>
  </r>
  <r>
    <n v="0"/>
    <x v="504"/>
  </r>
  <r>
    <n v="0"/>
    <x v="5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F507" firstHeaderRow="1" firstDataRow="1" firstDataCol="1"/>
  <pivotFields count="2">
    <pivotField dataField="1" showAll="0"/>
    <pivotField axis="axisRow" showAll="0">
      <items count="506">
        <item x="7"/>
        <item x="0"/>
        <item x="1"/>
        <item x="14"/>
        <item x="18"/>
        <item x="2"/>
        <item x="5"/>
        <item x="8"/>
        <item x="10"/>
        <item x="11"/>
        <item x="15"/>
        <item x="6"/>
        <item x="9"/>
        <item x="12"/>
        <item x="16"/>
        <item x="20"/>
        <item x="19"/>
        <item x="21"/>
        <item x="3"/>
        <item x="17"/>
        <item x="4"/>
        <item x="22"/>
        <item x="13"/>
        <item x="31"/>
        <item x="23"/>
        <item x="24"/>
        <item x="38"/>
        <item x="25"/>
        <item x="29"/>
        <item x="32"/>
        <item x="34"/>
        <item x="35"/>
        <item x="39"/>
        <item x="40"/>
        <item x="44"/>
        <item x="30"/>
        <item x="33"/>
        <item x="36"/>
        <item x="41"/>
        <item x="43"/>
        <item x="45"/>
        <item x="26"/>
        <item x="42"/>
        <item x="27"/>
        <item x="28"/>
        <item x="46"/>
        <item x="37"/>
        <item x="55"/>
        <item x="47"/>
        <item x="48"/>
        <item x="62"/>
        <item x="74"/>
        <item x="49"/>
        <item x="53"/>
        <item x="56"/>
        <item x="58"/>
        <item x="59"/>
        <item x="67"/>
        <item x="68"/>
        <item x="63"/>
        <item x="64"/>
        <item x="76"/>
        <item x="54"/>
        <item x="57"/>
        <item x="60"/>
        <item x="65"/>
        <item x="69"/>
        <item x="77"/>
        <item x="75"/>
        <item x="78"/>
        <item x="70"/>
        <item x="50"/>
        <item x="71"/>
        <item x="66"/>
        <item x="72"/>
        <item x="73"/>
        <item x="51"/>
        <item x="52"/>
        <item x="79"/>
        <item x="61"/>
        <item x="88"/>
        <item x="80"/>
        <item x="81"/>
        <item x="95"/>
        <item x="107"/>
        <item x="82"/>
        <item x="86"/>
        <item x="89"/>
        <item x="91"/>
        <item x="92"/>
        <item x="100"/>
        <item x="101"/>
        <item x="96"/>
        <item x="97"/>
        <item x="109"/>
        <item x="87"/>
        <item x="90"/>
        <item x="93"/>
        <item x="98"/>
        <item x="102"/>
        <item x="110"/>
        <item x="108"/>
        <item x="111"/>
        <item x="103"/>
        <item x="83"/>
        <item x="104"/>
        <item x="99"/>
        <item x="105"/>
        <item x="106"/>
        <item x="84"/>
        <item x="85"/>
        <item x="112"/>
        <item x="94"/>
        <item x="121"/>
        <item x="113"/>
        <item x="114"/>
        <item x="128"/>
        <item x="140"/>
        <item x="115"/>
        <item x="119"/>
        <item x="122"/>
        <item x="124"/>
        <item x="125"/>
        <item x="133"/>
        <item x="134"/>
        <item x="129"/>
        <item x="130"/>
        <item x="142"/>
        <item x="120"/>
        <item x="123"/>
        <item x="126"/>
        <item x="131"/>
        <item x="135"/>
        <item x="143"/>
        <item x="141"/>
        <item x="144"/>
        <item x="136"/>
        <item x="116"/>
        <item x="137"/>
        <item x="132"/>
        <item x="138"/>
        <item x="139"/>
        <item x="117"/>
        <item x="118"/>
        <item x="145"/>
        <item x="127"/>
        <item x="154"/>
        <item x="146"/>
        <item x="147"/>
        <item x="161"/>
        <item x="173"/>
        <item x="148"/>
        <item x="152"/>
        <item x="155"/>
        <item x="157"/>
        <item x="158"/>
        <item x="166"/>
        <item x="167"/>
        <item x="162"/>
        <item x="163"/>
        <item x="175"/>
        <item x="153"/>
        <item x="156"/>
        <item x="159"/>
        <item x="164"/>
        <item x="168"/>
        <item x="176"/>
        <item x="174"/>
        <item x="177"/>
        <item x="169"/>
        <item x="149"/>
        <item x="170"/>
        <item x="165"/>
        <item x="171"/>
        <item x="172"/>
        <item x="150"/>
        <item x="151"/>
        <item x="178"/>
        <item x="160"/>
        <item x="187"/>
        <item x="179"/>
        <item x="180"/>
        <item x="194"/>
        <item x="206"/>
        <item x="181"/>
        <item x="185"/>
        <item x="188"/>
        <item x="190"/>
        <item x="191"/>
        <item x="199"/>
        <item x="200"/>
        <item x="195"/>
        <item x="196"/>
        <item x="186"/>
        <item x="189"/>
        <item x="192"/>
        <item x="197"/>
        <item x="201"/>
        <item x="208"/>
        <item x="207"/>
        <item x="209"/>
        <item x="202"/>
        <item x="182"/>
        <item x="203"/>
        <item x="198"/>
        <item x="204"/>
        <item x="205"/>
        <item x="183"/>
        <item x="184"/>
        <item x="193"/>
        <item x="218"/>
        <item x="210"/>
        <item x="211"/>
        <item x="225"/>
        <item x="237"/>
        <item x="212"/>
        <item x="216"/>
        <item x="219"/>
        <item x="221"/>
        <item x="222"/>
        <item x="230"/>
        <item x="231"/>
        <item x="226"/>
        <item x="227"/>
        <item x="217"/>
        <item x="220"/>
        <item x="223"/>
        <item x="228"/>
        <item x="232"/>
        <item x="239"/>
        <item x="238"/>
        <item x="240"/>
        <item x="233"/>
        <item x="213"/>
        <item x="234"/>
        <item x="229"/>
        <item x="235"/>
        <item x="236"/>
        <item x="214"/>
        <item x="215"/>
        <item x="224"/>
        <item x="249"/>
        <item x="241"/>
        <item x="242"/>
        <item x="256"/>
        <item x="268"/>
        <item x="243"/>
        <item x="247"/>
        <item x="250"/>
        <item x="252"/>
        <item x="253"/>
        <item x="261"/>
        <item x="262"/>
        <item x="257"/>
        <item x="258"/>
        <item x="270"/>
        <item x="248"/>
        <item x="251"/>
        <item x="254"/>
        <item x="259"/>
        <item x="263"/>
        <item x="271"/>
        <item x="269"/>
        <item x="272"/>
        <item x="264"/>
        <item x="244"/>
        <item x="265"/>
        <item x="260"/>
        <item x="266"/>
        <item x="267"/>
        <item x="245"/>
        <item x="246"/>
        <item x="273"/>
        <item x="255"/>
        <item x="282"/>
        <item x="274"/>
        <item x="275"/>
        <item x="289"/>
        <item x="301"/>
        <item x="276"/>
        <item x="280"/>
        <item x="283"/>
        <item x="285"/>
        <item x="286"/>
        <item x="294"/>
        <item x="295"/>
        <item x="290"/>
        <item x="291"/>
        <item x="303"/>
        <item x="281"/>
        <item x="284"/>
        <item x="287"/>
        <item x="292"/>
        <item x="296"/>
        <item x="304"/>
        <item x="302"/>
        <item x="305"/>
        <item x="297"/>
        <item x="277"/>
        <item x="298"/>
        <item x="293"/>
        <item x="299"/>
        <item x="300"/>
        <item x="278"/>
        <item x="279"/>
        <item x="306"/>
        <item x="288"/>
        <item x="315"/>
        <item x="307"/>
        <item x="308"/>
        <item x="322"/>
        <item x="334"/>
        <item x="309"/>
        <item x="313"/>
        <item x="316"/>
        <item x="318"/>
        <item x="319"/>
        <item x="327"/>
        <item x="328"/>
        <item x="323"/>
        <item x="324"/>
        <item x="336"/>
        <item x="314"/>
        <item x="317"/>
        <item x="320"/>
        <item x="325"/>
        <item x="329"/>
        <item x="337"/>
        <item x="335"/>
        <item x="338"/>
        <item x="330"/>
        <item x="310"/>
        <item x="331"/>
        <item x="326"/>
        <item x="332"/>
        <item x="333"/>
        <item x="311"/>
        <item x="312"/>
        <item x="339"/>
        <item x="321"/>
        <item x="348"/>
        <item x="340"/>
        <item x="341"/>
        <item x="355"/>
        <item x="367"/>
        <item x="342"/>
        <item x="346"/>
        <item x="349"/>
        <item x="351"/>
        <item x="352"/>
        <item x="360"/>
        <item x="361"/>
        <item x="356"/>
        <item x="357"/>
        <item x="369"/>
        <item x="347"/>
        <item x="350"/>
        <item x="353"/>
        <item x="358"/>
        <item x="362"/>
        <item x="370"/>
        <item x="368"/>
        <item x="371"/>
        <item x="363"/>
        <item x="343"/>
        <item x="364"/>
        <item x="359"/>
        <item x="365"/>
        <item x="366"/>
        <item x="344"/>
        <item x="345"/>
        <item x="372"/>
        <item x="354"/>
        <item x="381"/>
        <item x="373"/>
        <item x="374"/>
        <item x="388"/>
        <item x="400"/>
        <item x="375"/>
        <item x="379"/>
        <item x="382"/>
        <item x="384"/>
        <item x="385"/>
        <item x="393"/>
        <item x="394"/>
        <item x="389"/>
        <item x="390"/>
        <item x="402"/>
        <item x="380"/>
        <item x="383"/>
        <item x="386"/>
        <item x="391"/>
        <item x="395"/>
        <item x="403"/>
        <item x="401"/>
        <item x="404"/>
        <item x="396"/>
        <item x="376"/>
        <item x="397"/>
        <item x="392"/>
        <item x="398"/>
        <item x="399"/>
        <item x="377"/>
        <item x="378"/>
        <item x="405"/>
        <item x="387"/>
        <item x="414"/>
        <item x="406"/>
        <item x="407"/>
        <item x="421"/>
        <item x="433"/>
        <item x="408"/>
        <item x="412"/>
        <item x="415"/>
        <item x="417"/>
        <item x="418"/>
        <item x="426"/>
        <item x="427"/>
        <item x="422"/>
        <item x="423"/>
        <item x="435"/>
        <item x="413"/>
        <item x="416"/>
        <item x="419"/>
        <item x="424"/>
        <item x="428"/>
        <item x="436"/>
        <item x="434"/>
        <item x="437"/>
        <item x="429"/>
        <item x="409"/>
        <item x="430"/>
        <item x="425"/>
        <item x="431"/>
        <item x="432"/>
        <item x="410"/>
        <item x="411"/>
        <item x="438"/>
        <item x="420"/>
        <item x="447"/>
        <item x="439"/>
        <item x="440"/>
        <item x="454"/>
        <item x="466"/>
        <item x="441"/>
        <item x="445"/>
        <item x="448"/>
        <item x="450"/>
        <item x="451"/>
        <item x="459"/>
        <item x="460"/>
        <item x="455"/>
        <item x="456"/>
        <item x="468"/>
        <item x="446"/>
        <item x="449"/>
        <item x="452"/>
        <item x="457"/>
        <item x="461"/>
        <item x="469"/>
        <item x="467"/>
        <item x="470"/>
        <item x="462"/>
        <item x="442"/>
        <item x="463"/>
        <item x="458"/>
        <item x="464"/>
        <item x="465"/>
        <item x="443"/>
        <item x="444"/>
        <item x="471"/>
        <item x="453"/>
        <item x="480"/>
        <item x="472"/>
        <item x="473"/>
        <item x="487"/>
        <item x="499"/>
        <item x="474"/>
        <item x="478"/>
        <item x="481"/>
        <item x="483"/>
        <item x="484"/>
        <item x="492"/>
        <item x="493"/>
        <item x="488"/>
        <item x="489"/>
        <item x="501"/>
        <item x="479"/>
        <item x="482"/>
        <item x="485"/>
        <item x="490"/>
        <item x="494"/>
        <item x="502"/>
        <item x="500"/>
        <item x="503"/>
        <item x="495"/>
        <item x="475"/>
        <item x="496"/>
        <item x="491"/>
        <item x="497"/>
        <item x="498"/>
        <item x="476"/>
        <item x="477"/>
        <item x="504"/>
        <item x="486"/>
        <item t="default"/>
      </items>
    </pivotField>
  </pivotFields>
  <rowFields count="1">
    <field x="1"/>
  </rowFields>
  <rowItems count="5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 t="grand">
      <x/>
    </i>
  </rowItems>
  <colItems count="1">
    <i/>
  </colItems>
  <dataFields count="1">
    <dataField name="Sum of recycle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R13" firstHeaderRow="1" firstDataRow="2" firstDataCol="1"/>
  <pivotFields count="10"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recycled" fld="4" baseField="0" baseItem="0"/>
  </dataFields>
  <chartFormats count="25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AI7" firstHeaderRow="1" firstDataRow="2" firstDataCol="1"/>
  <pivotFields count="10">
    <pivotField compact="0" outline="0" showAll="0"/>
    <pivotField compact="0" outline="0" showAll="0"/>
    <pivotField axis="axisCol" compact="0" outline="0" showAll="0" sortType="descending">
      <items count="34">
        <item x="7"/>
        <item x="0"/>
        <item x="1"/>
        <item x="14"/>
        <item x="18"/>
        <item x="2"/>
        <item x="5"/>
        <item x="8"/>
        <item x="10"/>
        <item x="11"/>
        <item x="26"/>
        <item x="27"/>
        <item x="24"/>
        <item x="15"/>
        <item x="25"/>
        <item x="6"/>
        <item x="9"/>
        <item x="12"/>
        <item x="16"/>
        <item x="28"/>
        <item x="20"/>
        <item x="19"/>
        <item x="21"/>
        <item x="29"/>
        <item x="3"/>
        <item x="30"/>
        <item x="17"/>
        <item x="31"/>
        <item x="32"/>
        <item x="23"/>
        <item x="4"/>
        <item x="2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4">
    <i>
      <x v="2"/>
    </i>
    <i>
      <x/>
    </i>
    <i>
      <x v="1"/>
    </i>
    <i t="grand">
      <x/>
    </i>
  </rowItems>
  <colFields count="1">
    <field x="2"/>
  </colFields>
  <colItems count="34">
    <i>
      <x v="8"/>
    </i>
    <i>
      <x v="30"/>
    </i>
    <i>
      <x v="32"/>
    </i>
    <i>
      <x v="18"/>
    </i>
    <i>
      <x v="9"/>
    </i>
    <i>
      <x v="26"/>
    </i>
    <i>
      <x v="10"/>
    </i>
    <i>
      <x v="17"/>
    </i>
    <i>
      <x v="3"/>
    </i>
    <i>
      <x v="19"/>
    </i>
    <i>
      <x v="7"/>
    </i>
    <i>
      <x v="4"/>
    </i>
    <i>
      <x v="2"/>
    </i>
    <i>
      <x v="21"/>
    </i>
    <i>
      <x v="25"/>
    </i>
    <i>
      <x v="11"/>
    </i>
    <i>
      <x v="23"/>
    </i>
    <i>
      <x v="6"/>
    </i>
    <i>
      <x v="12"/>
    </i>
    <i>
      <x v="5"/>
    </i>
    <i>
      <x v="28"/>
    </i>
    <i>
      <x v="15"/>
    </i>
    <i>
      <x/>
    </i>
    <i>
      <x v="24"/>
    </i>
    <i>
      <x v="29"/>
    </i>
    <i>
      <x v="27"/>
    </i>
    <i>
      <x v="20"/>
    </i>
    <i>
      <x v="1"/>
    </i>
    <i>
      <x v="22"/>
    </i>
    <i>
      <x v="14"/>
    </i>
    <i>
      <x v="31"/>
    </i>
    <i>
      <x v="13"/>
    </i>
    <i>
      <x v="16"/>
    </i>
    <i t="grand">
      <x/>
    </i>
  </colItems>
  <dataFields count="1">
    <dataField name="Sum of dispos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3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E12" firstHeaderRow="1" firstDataRow="2" firstDataCol="1"/>
  <pivotFields count="10">
    <pivotField compact="0" outline="0" showAll="0"/>
    <pivotField axis="axisRow" compact="0" outline="0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recovery_rate" fld="9" baseField="0" baseItem="0"/>
  </dataFields>
  <chartFormats count="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4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36" firstHeaderRow="1" firstDataRow="1" firstDataCol="1"/>
  <pivotFields count="10">
    <pivotField compact="0" outline="0" showAll="0"/>
    <pivotField compact="0" outline="0" showAll="0"/>
    <pivotField axis="axisRow" compact="0" outline="0" showAll="0" sortType="descending">
      <items count="34">
        <item x="7"/>
        <item x="0"/>
        <item x="1"/>
        <item x="14"/>
        <item x="18"/>
        <item x="2"/>
        <item x="5"/>
        <item x="8"/>
        <item x="10"/>
        <item x="11"/>
        <item x="26"/>
        <item x="27"/>
        <item x="24"/>
        <item x="15"/>
        <item x="25"/>
        <item x="6"/>
        <item x="9"/>
        <item x="12"/>
        <item x="16"/>
        <item x="28"/>
        <item x="20"/>
        <item x="19"/>
        <item x="21"/>
        <item x="29"/>
        <item x="3"/>
        <item x="30"/>
        <item x="17"/>
        <item x="31"/>
        <item x="32"/>
        <item x="23"/>
        <item x="4"/>
        <item x="2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4">
    <i>
      <x v="5"/>
    </i>
    <i>
      <x v="7"/>
    </i>
    <i>
      <x v="30"/>
    </i>
    <i>
      <x v="2"/>
    </i>
    <i>
      <x v="9"/>
    </i>
    <i>
      <x v="3"/>
    </i>
    <i>
      <x v="1"/>
    </i>
    <i>
      <x v="29"/>
    </i>
    <i>
      <x v="18"/>
    </i>
    <i>
      <x v="16"/>
    </i>
    <i>
      <x v="6"/>
    </i>
    <i>
      <x v="32"/>
    </i>
    <i>
      <x v="17"/>
    </i>
    <i>
      <x v="13"/>
    </i>
    <i>
      <x v="26"/>
    </i>
    <i>
      <x v="8"/>
    </i>
    <i>
      <x v="24"/>
    </i>
    <i>
      <x/>
    </i>
    <i>
      <x v="22"/>
    </i>
    <i>
      <x v="11"/>
    </i>
    <i>
      <x v="25"/>
    </i>
    <i>
      <x v="10"/>
    </i>
    <i>
      <x v="15"/>
    </i>
    <i>
      <x v="31"/>
    </i>
    <i>
      <x v="23"/>
    </i>
    <i>
      <x v="14"/>
    </i>
    <i>
      <x v="21"/>
    </i>
    <i>
      <x v="19"/>
    </i>
    <i>
      <x v="27"/>
    </i>
    <i>
      <x v="12"/>
    </i>
    <i>
      <x v="20"/>
    </i>
    <i>
      <x v="28"/>
    </i>
    <i>
      <x v="4"/>
    </i>
    <i t="grand">
      <x/>
    </i>
  </rowItems>
  <colItems count="1">
    <i/>
  </colItems>
  <dataFields count="1">
    <dataField name="Sum of recycled" fld="4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5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36" firstHeaderRow="1" firstDataRow="1" firstDataCol="1"/>
  <pivotFields count="10">
    <pivotField compact="0" outline="0" showAll="0"/>
    <pivotField compact="0" outline="0" showAll="0"/>
    <pivotField axis="axisRow" compact="0" outline="0" showAll="0" sortType="descending">
      <items count="34">
        <item x="7"/>
        <item x="0"/>
        <item x="1"/>
        <item x="14"/>
        <item x="18"/>
        <item x="2"/>
        <item x="5"/>
        <item x="8"/>
        <item x="10"/>
        <item x="11"/>
        <item x="26"/>
        <item x="27"/>
        <item x="24"/>
        <item x="15"/>
        <item x="25"/>
        <item x="6"/>
        <item x="9"/>
        <item x="12"/>
        <item x="16"/>
        <item x="28"/>
        <item x="20"/>
        <item x="19"/>
        <item x="21"/>
        <item x="29"/>
        <item x="3"/>
        <item x="30"/>
        <item x="17"/>
        <item x="31"/>
        <item x="32"/>
        <item x="23"/>
        <item x="4"/>
        <item x="2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2"/>
  </rowFields>
  <rowItems count="34">
    <i>
      <x v="8"/>
    </i>
    <i>
      <x v="30"/>
    </i>
    <i>
      <x v="32"/>
    </i>
    <i>
      <x v="18"/>
    </i>
    <i>
      <x v="9"/>
    </i>
    <i>
      <x v="26"/>
    </i>
    <i>
      <x v="10"/>
    </i>
    <i>
      <x v="17"/>
    </i>
    <i>
      <x v="3"/>
    </i>
    <i>
      <x v="19"/>
    </i>
    <i>
      <x v="7"/>
    </i>
    <i>
      <x v="4"/>
    </i>
    <i>
      <x v="2"/>
    </i>
    <i>
      <x v="21"/>
    </i>
    <i>
      <x v="25"/>
    </i>
    <i>
      <x v="11"/>
    </i>
    <i>
      <x v="23"/>
    </i>
    <i>
      <x v="6"/>
    </i>
    <i>
      <x v="12"/>
    </i>
    <i>
      <x v="5"/>
    </i>
    <i>
      <x v="28"/>
    </i>
    <i>
      <x v="15"/>
    </i>
    <i>
      <x/>
    </i>
    <i>
      <x v="24"/>
    </i>
    <i>
      <x v="29"/>
    </i>
    <i>
      <x v="27"/>
    </i>
    <i>
      <x v="20"/>
    </i>
    <i>
      <x v="1"/>
    </i>
    <i>
      <x v="22"/>
    </i>
    <i>
      <x v="14"/>
    </i>
    <i>
      <x v="31"/>
    </i>
    <i>
      <x v="13"/>
    </i>
    <i>
      <x v="16"/>
    </i>
    <i t="grand">
      <x/>
    </i>
  </rowItems>
  <colItems count="1">
    <i/>
  </colItems>
  <dataFields count="1">
    <dataField name="Sum of disposal" fld="8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7246EC5-6DFC-4B1C-B764-85663E58C4A5}" autoFormatId="16" applyNumberFormats="0" applyBorderFormats="0" applyFontFormats="0" applyPatternFormats="0" applyAlignmentFormats="0" applyWidthHeightFormats="0">
  <queryTableRefresh nextId="34">
    <queryTableFields count="33">
      <queryTableField id="1" name="Asphalt" tableColumnId="1"/>
      <queryTableField id="2" name="Bricks" tableColumnId="2"/>
      <queryTableField id="3" name="Concrete" tableColumnId="3"/>
      <queryTableField id="4" name="Plaster" tableColumnId="4"/>
      <queryTableField id="5" name="Soil and natural materials" tableColumnId="5"/>
      <queryTableField id="6" name="Container glass" tableColumnId="6"/>
      <queryTableField id="7" name="Other glass" tableColumnId="7"/>
      <queryTableField id="8" name="Aluminium" tableColumnId="8"/>
      <queryTableField id="9" name="Ferrous" tableColumnId="9"/>
      <queryTableField id="10" name="Other metals" tableColumnId="10"/>
      <queryTableField id="11" name="Food organics" tableColumnId="11"/>
      <queryTableField id="12" name="Garden organics" tableColumnId="12"/>
      <queryTableField id="13" name="Other organics" tableColumnId="13"/>
      <queryTableField id="14" name="Wood /timber" tableColumnId="14"/>
      <queryTableField id="15" name="Cardboard" tableColumnId="15"/>
      <queryTableField id="16" name="Newsprint and magazines" tableColumnId="16"/>
      <queryTableField id="17" name="Other paper" tableColumnId="17"/>
      <queryTableField id="18" name="Printing and writing paper" tableColumnId="18"/>
      <queryTableField id="19" name="Clothing" tableColumnId="19"/>
      <queryTableField id="20" name="Other textiles" tableColumnId="20"/>
      <queryTableField id="21" name="Other rubber" tableColumnId="21"/>
      <queryTableField id="22" name="Passenger tyres" tableColumnId="22"/>
      <queryTableField id="23" name="Truck tyres" tableColumnId="23"/>
      <queryTableField id="24" name="Rubble" tableColumnId="24"/>
      <queryTableField id="25" name="Liquidpaperboard" tableColumnId="25"/>
      <queryTableField id="26" name="Offroad tyres" tableColumnId="26"/>
      <queryTableField id="27" name="HDPE (2)" tableColumnId="27"/>
      <queryTableField id="28" name="LDPE (4)" tableColumnId="28"/>
      <queryTableField id="29" name="Other plastics (7)" tableColumnId="29"/>
      <queryTableField id="30" name="PET (1)" tableColumnId="30"/>
      <queryTableField id="31" name="PP (5)" tableColumnId="31"/>
      <queryTableField id="32" name="PS (6)" tableColumnId="32"/>
      <queryTableField id="33" name="PVC (3)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57C9FB00-9E68-499E-9959-59929E5F41AD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Predic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68FCAB-FF8F-4C32-A09D-E0F4B2D3C1D9}" name="output_predictions__6" displayName="output_predictions__6" ref="A1:AG101" tableType="queryTable" totalsRowShown="0">
  <autoFilter ref="A1:AG101" xr:uid="{BF68FCAB-FF8F-4C32-A09D-E0F4B2D3C1D9}"/>
  <tableColumns count="33">
    <tableColumn id="1" xr3:uid="{08AE65DF-317D-410A-BD5D-0DF27052C288}" uniqueName="1" name="Asphalt" queryTableFieldId="1"/>
    <tableColumn id="2" xr3:uid="{9801ED41-1B39-4602-B929-9F6CD9FCC77F}" uniqueName="2" name="Bricks" queryTableFieldId="2"/>
    <tableColumn id="3" xr3:uid="{0482CF22-4926-4E4E-9963-657AA70D809B}" uniqueName="3" name="Concrete" queryTableFieldId="3"/>
    <tableColumn id="4" xr3:uid="{2CFF2494-0FE1-4E77-9C0A-BFCF6E03DF3A}" uniqueName="4" name="Plaster" queryTableFieldId="4"/>
    <tableColumn id="5" xr3:uid="{3AA7EF02-F2D2-470D-826F-4107BF07AD0B}" uniqueName="5" name="Soil and natural materials" queryTableFieldId="5"/>
    <tableColumn id="6" xr3:uid="{DDBA997D-ED26-4FC7-BCC9-EFD830193EF1}" uniqueName="6" name="Container glass" queryTableFieldId="6"/>
    <tableColumn id="7" xr3:uid="{05124F0E-E006-40E9-A582-CDA6F4407660}" uniqueName="7" name="Other glass" queryTableFieldId="7"/>
    <tableColumn id="8" xr3:uid="{4516C5D5-D878-44D2-8FC6-5D030AE0D980}" uniqueName="8" name="Aluminium" queryTableFieldId="8"/>
    <tableColumn id="9" xr3:uid="{D715A565-BBF5-4BE8-9497-8B75122F7615}" uniqueName="9" name="Ferrous" queryTableFieldId="9"/>
    <tableColumn id="10" xr3:uid="{9C6FAD2F-0F82-408C-BE0D-0E9C670E2D1E}" uniqueName="10" name="Other metals" queryTableFieldId="10"/>
    <tableColumn id="11" xr3:uid="{692D0E27-1042-4CDA-9632-863969C237D8}" uniqueName="11" name="Food organics" queryTableFieldId="11"/>
    <tableColumn id="12" xr3:uid="{76E7814A-45B8-49C8-9170-970ECC37A0E9}" uniqueName="12" name="Garden organics" queryTableFieldId="12"/>
    <tableColumn id="13" xr3:uid="{68EF98A0-0B74-4769-8DCA-E8A9DB599847}" uniqueName="13" name="Other organics" queryTableFieldId="13"/>
    <tableColumn id="14" xr3:uid="{285EBEDD-77EC-4A33-ABF3-04C14565A583}" uniqueName="14" name="Wood /timber" queryTableFieldId="14"/>
    <tableColumn id="15" xr3:uid="{9CCB8FD8-A9D9-47A9-8248-512E4D0ED26D}" uniqueName="15" name="Cardboard" queryTableFieldId="15"/>
    <tableColumn id="16" xr3:uid="{2CE107C0-BF1A-4B77-8574-1A650169E5AA}" uniqueName="16" name="Newsprint and magazines" queryTableFieldId="16"/>
    <tableColumn id="17" xr3:uid="{F58D659A-1D22-43EE-AC20-81943455CBDE}" uniqueName="17" name="Other paper" queryTableFieldId="17"/>
    <tableColumn id="18" xr3:uid="{F19FF3C3-EF13-4820-8BB1-B71197B37764}" uniqueName="18" name="Printing and writing paper" queryTableFieldId="18"/>
    <tableColumn id="19" xr3:uid="{135CCCDA-6782-4907-BADD-2559A79D3D28}" uniqueName="19" name="Clothing" queryTableFieldId="19"/>
    <tableColumn id="20" xr3:uid="{DCBE8987-8468-4D0B-9D38-515C243BAF51}" uniqueName="20" name="Other textiles" queryTableFieldId="20"/>
    <tableColumn id="21" xr3:uid="{09A99D8B-C6E6-4EA6-9E01-FE2208B1E362}" uniqueName="21" name="Other rubber" queryTableFieldId="21"/>
    <tableColumn id="22" xr3:uid="{89CF6C78-1FB0-4908-B8FC-DB67FB777F29}" uniqueName="22" name="Passenger tyres" queryTableFieldId="22"/>
    <tableColumn id="23" xr3:uid="{CC186792-7F19-45F3-ADEA-A1E906BBCBB0}" uniqueName="23" name="Truck tyres" queryTableFieldId="23"/>
    <tableColumn id="24" xr3:uid="{16388574-EAD9-4B74-AE53-3BAA510E0C80}" uniqueName="24" name="Rubble" queryTableFieldId="24"/>
    <tableColumn id="25" xr3:uid="{F868BD86-4FD2-4176-98B5-56E1B6EF4B12}" uniqueName="25" name="Liquidpaperboard" queryTableFieldId="25"/>
    <tableColumn id="26" xr3:uid="{8E448898-6BC7-43F8-9CB4-BF1A4ABD5A2B}" uniqueName="26" name="Offroad tyres" queryTableFieldId="26"/>
    <tableColumn id="27" xr3:uid="{EA4D404F-507B-4BC3-AB1D-2A27AF391DA1}" uniqueName="27" name="HDPE (2)" queryTableFieldId="27"/>
    <tableColumn id="28" xr3:uid="{9686DB6A-3AC3-4DC4-9587-4E0E3F9241FF}" uniqueName="28" name="LDPE (4)" queryTableFieldId="28"/>
    <tableColumn id="29" xr3:uid="{BA35E13E-274B-4BD3-8262-2CAA1FF98C7A}" uniqueName="29" name="Other plastics (7)" queryTableFieldId="29"/>
    <tableColumn id="30" xr3:uid="{9D4F522E-3DD1-41AD-8546-6399090D58E9}" uniqueName="30" name="PET (1)" queryTableFieldId="30"/>
    <tableColumn id="31" xr3:uid="{B26415E6-74A9-4659-8DA9-8DB0EBC4221B}" uniqueName="31" name="PP (5)" queryTableFieldId="31"/>
    <tableColumn id="32" xr3:uid="{DE2667AC-0625-4A7B-88B8-0DE5361CAD8D}" uniqueName="32" name="PS (6)" queryTableFieldId="32"/>
    <tableColumn id="33" xr3:uid="{C2CFA9B4-0E0D-47FA-BBD8-69598BF4104D}" uniqueName="33" name="PVC (3)" queryTableField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E75253-8C44-4C9E-912A-BC11FE76575D}" name="SARIMA_predictions" displayName="SARIMA_predictions" ref="A1:B101" tableType="queryTable" totalsRowShown="0">
  <autoFilter ref="A1:B101" xr:uid="{98E75253-8C44-4C9E-912A-BC11FE76575D}"/>
  <tableColumns count="2">
    <tableColumn id="1" xr3:uid="{01E96559-85BD-4E60-8893-F4E7434E6DA0}" uniqueName="1" name="Year" queryTableFieldId="1"/>
    <tableColumn id="2" xr3:uid="{1297A317-DE8A-420B-BB20-038D118D4E01}" uniqueName="2" name="Predicti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35" totalsRowCount="1">
  <autoFilter ref="A1:T34" xr:uid="{00000000-0009-0000-0100-000001000000}"/>
  <tableColumns count="20">
    <tableColumn id="1" xr3:uid="{00000000-0010-0000-0000-000001000000}" name="Material ">
      <calculatedColumnFormula>_xlfn.XLOOKUP(B2,wasteprojectionmodel_actuals_20!D:D,wasteprojectionmodel_actuals_20!C:C)</calculatedColumnFormula>
    </tableColumn>
    <tableColumn id="2" xr3:uid="{00000000-0010-0000-0000-000002000000}" name="wpm_material_name"/>
    <tableColumn id="3" xr3:uid="{00000000-0010-0000-0000-000003000000}" name="2006" totalsRowFunction="custom">
      <calculatedColumnFormula>_xlfn.IFNA(_xlfn.XLOOKUP(_xlfn.TEXTJOIN("",TRUE,'Table1 Input'!D$1,'Table1 Input'!$B2),'Joint tables'!$E$1:$E$507,'Joint tables'!$F$1:$F$507),0)</calculatedColumnFormula>
      <totalsRowFormula>SUM(Table1[2006])</totalsRowFormula>
    </tableColumn>
    <tableColumn id="4" xr3:uid="{00000000-0010-0000-0000-000004000000}" name="2007" totalsRowFunction="custom">
      <calculatedColumnFormula>_xlfn.IFNA(_xlfn.XLOOKUP(_xlfn.TEXTJOIN("",TRUE,'Table1 Input'!E$1,'Table1 Input'!$B2),'Joint tables'!$E$1:$E$507,'Joint tables'!$F$1:$F$507),0)</calculatedColumnFormula>
      <totalsRowFormula>SUM(Table1[2007])</totalsRowFormula>
    </tableColumn>
    <tableColumn id="5" xr3:uid="{00000000-0010-0000-0000-000005000000}" name="2008" totalsRowFunction="custom">
      <calculatedColumnFormula>_xlfn.IFNA(_xlfn.XLOOKUP(_xlfn.TEXTJOIN("",TRUE,'Table1 Input'!F$1,'Table1 Input'!$B2),'Joint tables'!$E$1:$E$507,'Joint tables'!$F$1:$F$507),0)</calculatedColumnFormula>
      <totalsRowFormula>SUM(Table1[2008])</totalsRowFormula>
    </tableColumn>
    <tableColumn id="6" xr3:uid="{00000000-0010-0000-0000-000006000000}" name="2009" totalsRowFunction="custom">
      <calculatedColumnFormula>_xlfn.IFNA(_xlfn.XLOOKUP(_xlfn.TEXTJOIN("",TRUE,'Table1 Input'!G$1,'Table1 Input'!$B2),'Joint tables'!$E$1:$E$507,'Joint tables'!$F$1:$F$507),0)</calculatedColumnFormula>
      <totalsRowFormula>SUM(Table1[2009])</totalsRowFormula>
    </tableColumn>
    <tableColumn id="7" xr3:uid="{00000000-0010-0000-0000-000007000000}" name="2010" totalsRowFunction="custom">
      <calculatedColumnFormula>_xlfn.IFNA(_xlfn.XLOOKUP(_xlfn.TEXTJOIN("",TRUE,'Table1 Input'!H$1,'Table1 Input'!$B2),'Joint tables'!$E$1:$E$507,'Joint tables'!$F$1:$F$507),0)</calculatedColumnFormula>
      <totalsRowFormula>SUM(Table1[2010])</totalsRowFormula>
    </tableColumn>
    <tableColumn id="8" xr3:uid="{00000000-0010-0000-0000-000008000000}" name="2011" totalsRowFunction="custom">
      <calculatedColumnFormula>_xlfn.IFNA(_xlfn.XLOOKUP(_xlfn.TEXTJOIN("",TRUE,'Table1 Input'!I$1,'Table1 Input'!$B2),'Joint tables'!$E$1:$E$507,'Joint tables'!$F$1:$F$507),0)</calculatedColumnFormula>
      <totalsRowFormula>SUM(Table1[2011])</totalsRowFormula>
    </tableColumn>
    <tableColumn id="9" xr3:uid="{00000000-0010-0000-0000-000009000000}" name="2012" totalsRowFunction="custom">
      <calculatedColumnFormula>_xlfn.IFNA(_xlfn.XLOOKUP(_xlfn.TEXTJOIN("",TRUE,'Table1 Input'!J$1,'Table1 Input'!$B2),'Joint tables'!$E$1:$E$507,'Joint tables'!$F$1:$F$507),0)</calculatedColumnFormula>
      <totalsRowFormula>SUM(Table1[2012])</totalsRowFormula>
    </tableColumn>
    <tableColumn id="10" xr3:uid="{00000000-0010-0000-0000-00000A000000}" name="2013" totalsRowFunction="custom">
      <calculatedColumnFormula>_xlfn.IFNA(_xlfn.XLOOKUP(_xlfn.TEXTJOIN("",TRUE,'Table1 Input'!K$1,'Table1 Input'!$B2),'Joint tables'!$E$1:$E$507,'Joint tables'!$F$1:$F$507),0)</calculatedColumnFormula>
      <totalsRowFormula>SUM(Table1[2013])</totalsRowFormula>
    </tableColumn>
    <tableColumn id="11" xr3:uid="{00000000-0010-0000-0000-00000B000000}" name="2014" totalsRowFunction="custom">
      <calculatedColumnFormula>_xlfn.IFNA(_xlfn.XLOOKUP(_xlfn.TEXTJOIN("",TRUE,'Table1 Input'!L$1,'Table1 Input'!$B2),'Joint tables'!$E$1:$E$507,'Joint tables'!$F$1:$F$507),0)</calculatedColumnFormula>
      <totalsRowFormula>SUM(Table1[2014])</totalsRowFormula>
    </tableColumn>
    <tableColumn id="12" xr3:uid="{00000000-0010-0000-0000-00000C000000}" name="2015" totalsRowFunction="custom">
      <calculatedColumnFormula>_xlfn.IFNA(_xlfn.XLOOKUP(_xlfn.TEXTJOIN("",TRUE,'Table1 Input'!M$1,'Table1 Input'!$B2),'Joint tables'!$E$1:$E$507,'Joint tables'!$F$1:$F$507),0)</calculatedColumnFormula>
      <totalsRowFormula>SUM(Table1[2015])</totalsRowFormula>
    </tableColumn>
    <tableColumn id="13" xr3:uid="{00000000-0010-0000-0000-00000D000000}" name="2016" totalsRowFunction="custom">
      <calculatedColumnFormula>_xlfn.IFNA(_xlfn.XLOOKUP(_xlfn.TEXTJOIN("",TRUE,'Table1 Input'!N$1,'Table1 Input'!$B2),'Joint tables'!$E$1:$E$507,'Joint tables'!$F$1:$F$507),0)</calculatedColumnFormula>
      <totalsRowFormula>SUM(Table1[2016])</totalsRowFormula>
    </tableColumn>
    <tableColumn id="14" xr3:uid="{00000000-0010-0000-0000-00000E000000}" name="2017" totalsRowFunction="custom">
      <calculatedColumnFormula>_xlfn.IFNA(_xlfn.XLOOKUP(_xlfn.TEXTJOIN("",TRUE,'Table1 Input'!O$1,'Table1 Input'!$B2),'Joint tables'!$E$1:$E$507,'Joint tables'!$F$1:$F$507),0)</calculatedColumnFormula>
      <totalsRowFormula>SUM(Table1[2017])</totalsRowFormula>
    </tableColumn>
    <tableColumn id="15" xr3:uid="{00000000-0010-0000-0000-00000F000000}" name="2018" totalsRowFunction="custom">
      <calculatedColumnFormula>_xlfn.IFNA(_xlfn.XLOOKUP(_xlfn.TEXTJOIN("",TRUE,'Table1 Input'!P$1,'Table1 Input'!$B2),'Joint tables'!$E$1:$E$507,'Joint tables'!$F$1:$F$507),0)</calculatedColumnFormula>
      <totalsRowFormula>SUM(Table1[2018])</totalsRowFormula>
    </tableColumn>
    <tableColumn id="16" xr3:uid="{00000000-0010-0000-0000-000010000000}" name="2019" totalsRowFunction="custom">
      <calculatedColumnFormula>_xlfn.IFNA(_xlfn.XLOOKUP(_xlfn.TEXTJOIN("",TRUE,'Table1 Input'!Q$1,'Table1 Input'!$B2),'Joint tables'!$E$1:$E$507,'Joint tables'!$F$1:$F$507),0)</calculatedColumnFormula>
      <totalsRowFormula>SUM(Table1[2019])</totalsRowFormula>
    </tableColumn>
    <tableColumn id="17" xr3:uid="{00000000-0010-0000-0000-000011000000}" name="2020" totalsRowFunction="custom">
      <calculatedColumnFormula>_xlfn.IFNA(_xlfn.XLOOKUP(_xlfn.TEXTJOIN("",TRUE,'Table1 Input'!R$1,'Table1 Input'!$B2),'Joint tables'!$E$1:$E$507,'Joint tables'!$F$1:$F$507),0)</calculatedColumnFormula>
      <totalsRowFormula>SUM(Table1[2020])</totalsRowFormula>
    </tableColumn>
    <tableColumn id="18" xr3:uid="{00000000-0010-0000-0000-000012000000}" name="2021" totalsRowFunction="custom">
      <calculatedColumnFormula>_xlfn.IFNA(_xlfn.XLOOKUP(_xlfn.TEXTJOIN("",TRUE,'Table1 Input'!S$1,'Table1 Input'!$B2),'Joint tables'!$E$1:$E$507,'Joint tables'!$F$1:$F$507),0)</calculatedColumnFormula>
      <totalsRowFormula>SUM(Table1[2021])</totalsRowFormula>
    </tableColumn>
    <tableColumn id="19" xr3:uid="{00000000-0010-0000-0000-000013000000}" name="2022" totalsRowFunction="custom">
      <totalsRowFormula>SUM(Table1[[Material ]])</totalsRowFormula>
    </tableColumn>
    <tableColumn id="20" xr3:uid="{00000000-0010-0000-0000-000014000000}" name="2023" totalsRowFunction="custom">
      <totalsRowFormula>SUM(Table1[wpm_material_name])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.data.vic.gov.au/dataset/victoria-s-waste-projection-mode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workbookViewId="0">
      <selection activeCell="B9" sqref="B9"/>
    </sheetView>
  </sheetViews>
  <sheetFormatPr defaultRowHeight="15" x14ac:dyDescent="0.25"/>
  <cols>
    <col min="2" max="2" width="11.140625" bestFit="1" customWidth="1"/>
  </cols>
  <sheetData>
    <row r="2" spans="2:3" x14ac:dyDescent="0.25">
      <c r="B2" t="s">
        <v>611</v>
      </c>
      <c r="C2" s="3" t="s">
        <v>612</v>
      </c>
    </row>
    <row r="4" spans="2:3" x14ac:dyDescent="0.25">
      <c r="B4" t="s">
        <v>613</v>
      </c>
      <c r="C4" t="s">
        <v>614</v>
      </c>
    </row>
  </sheetData>
  <hyperlinks>
    <hyperlink ref="C2" r:id="rId1" display="https://discover.data.vic.gov.au/dataset/victoria-s-waste-projection-mode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557B-51BC-4B0E-A52B-C66C4FC98AC1}">
  <sheetPr>
    <tabColor theme="5" tint="-0.249977111117893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0EDF-8D09-4888-A9C9-4415F9F08F0E}">
  <sheetPr>
    <tabColor theme="4" tint="-0.499984740745262"/>
  </sheetPr>
  <dimension ref="A1:B34"/>
  <sheetViews>
    <sheetView workbookViewId="0">
      <selection activeCell="B16" sqref="B16"/>
    </sheetView>
  </sheetViews>
  <sheetFormatPr defaultRowHeight="15" x14ac:dyDescent="0.25"/>
  <cols>
    <col min="1" max="1" width="24.42578125" bestFit="1" customWidth="1"/>
    <col min="2" max="2" width="25.7109375" bestFit="1" customWidth="1"/>
  </cols>
  <sheetData>
    <row r="1" spans="1:2" x14ac:dyDescent="0.25">
      <c r="A1" t="s">
        <v>624</v>
      </c>
      <c r="B1" t="s">
        <v>616</v>
      </c>
    </row>
    <row r="2" spans="1:2" x14ac:dyDescent="0.25">
      <c r="A2" t="s">
        <v>12</v>
      </c>
      <c r="B2" t="s">
        <v>625</v>
      </c>
    </row>
    <row r="3" spans="1:2" x14ac:dyDescent="0.25">
      <c r="A3" t="s">
        <v>16</v>
      </c>
      <c r="B3" t="s">
        <v>626</v>
      </c>
    </row>
    <row r="4" spans="1:2" x14ac:dyDescent="0.25">
      <c r="A4" t="s">
        <v>17</v>
      </c>
      <c r="B4" t="s">
        <v>625</v>
      </c>
    </row>
    <row r="5" spans="1:2" x14ac:dyDescent="0.25">
      <c r="A5" t="s">
        <v>18</v>
      </c>
      <c r="B5" t="s">
        <v>626</v>
      </c>
    </row>
    <row r="6" spans="1:2" x14ac:dyDescent="0.25">
      <c r="A6" t="s">
        <v>19</v>
      </c>
      <c r="B6" t="s">
        <v>627</v>
      </c>
    </row>
    <row r="7" spans="1:2" x14ac:dyDescent="0.25">
      <c r="A7" t="s">
        <v>21</v>
      </c>
      <c r="B7" t="s">
        <v>618</v>
      </c>
    </row>
    <row r="8" spans="1:2" x14ac:dyDescent="0.25">
      <c r="A8" t="s">
        <v>22</v>
      </c>
      <c r="B8" t="s">
        <v>625</v>
      </c>
    </row>
    <row r="9" spans="1:2" x14ac:dyDescent="0.25">
      <c r="A9" t="s">
        <v>24</v>
      </c>
      <c r="B9" t="s">
        <v>618</v>
      </c>
    </row>
    <row r="10" spans="1:2" x14ac:dyDescent="0.25">
      <c r="A10" t="s">
        <v>25</v>
      </c>
      <c r="B10" t="s">
        <v>625</v>
      </c>
    </row>
    <row r="11" spans="1:2" x14ac:dyDescent="0.25">
      <c r="A11" t="s">
        <v>26</v>
      </c>
      <c r="B11" t="s">
        <v>628</v>
      </c>
    </row>
    <row r="12" spans="1:2" x14ac:dyDescent="0.25">
      <c r="A12" t="s">
        <v>28</v>
      </c>
      <c r="B12" t="s">
        <v>619</v>
      </c>
    </row>
    <row r="13" spans="1:2" x14ac:dyDescent="0.25">
      <c r="A13" t="s">
        <v>29</v>
      </c>
      <c r="B13" t="s">
        <v>625</v>
      </c>
    </row>
    <row r="14" spans="1:2" x14ac:dyDescent="0.25">
      <c r="A14" t="s">
        <v>30</v>
      </c>
      <c r="B14" t="s">
        <v>617</v>
      </c>
    </row>
    <row r="15" spans="1:2" x14ac:dyDescent="0.25">
      <c r="A15" t="s">
        <v>31</v>
      </c>
      <c r="B15" t="s">
        <v>628</v>
      </c>
    </row>
    <row r="16" spans="1:2" x14ac:dyDescent="0.25">
      <c r="A16" t="s">
        <v>33</v>
      </c>
      <c r="B16" t="s">
        <v>626</v>
      </c>
    </row>
    <row r="17" spans="1:2" x14ac:dyDescent="0.25">
      <c r="A17" t="s">
        <v>34</v>
      </c>
      <c r="B17" t="s">
        <v>626</v>
      </c>
    </row>
    <row r="18" spans="1:2" x14ac:dyDescent="0.25">
      <c r="A18" t="s">
        <v>35</v>
      </c>
      <c r="B18" t="s">
        <v>625</v>
      </c>
    </row>
    <row r="19" spans="1:2" x14ac:dyDescent="0.25">
      <c r="A19" t="s">
        <v>36</v>
      </c>
      <c r="B19" t="s">
        <v>625</v>
      </c>
    </row>
    <row r="20" spans="1:2" x14ac:dyDescent="0.25">
      <c r="A20" t="s">
        <v>38</v>
      </c>
      <c r="B20" t="s">
        <v>617</v>
      </c>
    </row>
    <row r="21" spans="1:2" x14ac:dyDescent="0.25">
      <c r="A21" t="s">
        <v>39</v>
      </c>
      <c r="B21" t="s">
        <v>627</v>
      </c>
    </row>
    <row r="22" spans="1:2" x14ac:dyDescent="0.25">
      <c r="A22" t="s">
        <v>41</v>
      </c>
      <c r="B22" t="s">
        <v>625</v>
      </c>
    </row>
    <row r="23" spans="1:2" x14ac:dyDescent="0.25">
      <c r="A23" t="s">
        <v>42</v>
      </c>
      <c r="B23" t="s">
        <v>618</v>
      </c>
    </row>
    <row r="24" spans="1:2" x14ac:dyDescent="0.25">
      <c r="A24" t="s">
        <v>43</v>
      </c>
      <c r="B24" t="s">
        <v>625</v>
      </c>
    </row>
    <row r="25" spans="1:2" x14ac:dyDescent="0.25">
      <c r="A25" t="s">
        <v>45</v>
      </c>
      <c r="B25" t="s">
        <v>625</v>
      </c>
    </row>
    <row r="26" spans="1:2" x14ac:dyDescent="0.25">
      <c r="A26" t="s">
        <v>46</v>
      </c>
      <c r="B26" t="s">
        <v>625</v>
      </c>
    </row>
    <row r="27" spans="1:2" x14ac:dyDescent="0.25">
      <c r="A27" t="s">
        <v>47</v>
      </c>
      <c r="B27" t="s">
        <v>626</v>
      </c>
    </row>
    <row r="28" spans="1:2" x14ac:dyDescent="0.25">
      <c r="A28" t="s">
        <v>50</v>
      </c>
      <c r="B28" t="s">
        <v>618</v>
      </c>
    </row>
    <row r="29" spans="1:2" x14ac:dyDescent="0.25">
      <c r="A29" t="s">
        <v>51</v>
      </c>
      <c r="B29" t="s">
        <v>628</v>
      </c>
    </row>
    <row r="30" spans="1:2" x14ac:dyDescent="0.25">
      <c r="A30" t="s">
        <v>52</v>
      </c>
      <c r="B30" t="s">
        <v>625</v>
      </c>
    </row>
    <row r="31" spans="1:2" x14ac:dyDescent="0.25">
      <c r="A31" t="s">
        <v>53</v>
      </c>
      <c r="B31" t="s">
        <v>625</v>
      </c>
    </row>
    <row r="32" spans="1:2" x14ac:dyDescent="0.25">
      <c r="A32" t="s">
        <v>54</v>
      </c>
      <c r="B32" t="s">
        <v>626</v>
      </c>
    </row>
    <row r="33" spans="1:2" x14ac:dyDescent="0.25">
      <c r="A33" t="s">
        <v>55</v>
      </c>
      <c r="B33" t="s">
        <v>617</v>
      </c>
    </row>
    <row r="34" spans="1:2" x14ac:dyDescent="0.25">
      <c r="A34" t="s">
        <v>56</v>
      </c>
      <c r="B34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8B62-00EE-4F00-9ACA-FA52EB944E2B}">
  <sheetPr>
    <tabColor theme="4" tint="-0.499984740745262"/>
  </sheetPr>
  <dimension ref="A1:DO34"/>
  <sheetViews>
    <sheetView tabSelected="1" topLeftCell="L31" workbookViewId="0">
      <selection activeCell="S37" sqref="S37:DO37"/>
    </sheetView>
  </sheetViews>
  <sheetFormatPr defaultRowHeight="15" x14ac:dyDescent="0.25"/>
  <cols>
    <col min="1" max="1" width="27.28515625" bestFit="1" customWidth="1"/>
    <col min="2" max="2" width="24.42578125" bestFit="1" customWidth="1"/>
    <col min="18" max="18" width="9.28515625" bestFit="1" customWidth="1"/>
    <col min="19" max="95" width="12" bestFit="1" customWidth="1"/>
  </cols>
  <sheetData>
    <row r="1" spans="1:119" x14ac:dyDescent="0.25">
      <c r="A1" t="s">
        <v>77</v>
      </c>
      <c r="B1" t="s">
        <v>2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 s="5">
        <v>2022</v>
      </c>
      <c r="T1" s="5">
        <v>2023</v>
      </c>
      <c r="U1" s="5">
        <v>2024</v>
      </c>
      <c r="V1" s="5">
        <v>2025</v>
      </c>
      <c r="W1" s="5">
        <v>2026</v>
      </c>
      <c r="X1" s="5">
        <v>2027</v>
      </c>
      <c r="Y1" s="5">
        <v>2028</v>
      </c>
      <c r="Z1" s="5">
        <v>2029</v>
      </c>
      <c r="AA1" s="5">
        <v>2030</v>
      </c>
      <c r="AB1" s="5">
        <v>2031</v>
      </c>
      <c r="AC1" s="5">
        <v>2032</v>
      </c>
      <c r="AD1" s="5">
        <v>2033</v>
      </c>
      <c r="AE1" s="5">
        <v>2034</v>
      </c>
      <c r="AF1" s="5">
        <v>2035</v>
      </c>
      <c r="AG1" s="5">
        <v>2036</v>
      </c>
      <c r="AH1" s="5">
        <v>2037</v>
      </c>
      <c r="AI1" s="5">
        <v>2038</v>
      </c>
      <c r="AJ1" s="5">
        <v>2039</v>
      </c>
      <c r="AK1" s="5">
        <v>2040</v>
      </c>
      <c r="AL1" s="5">
        <v>2041</v>
      </c>
      <c r="AM1" s="5">
        <v>2042</v>
      </c>
      <c r="AN1" s="5">
        <v>2043</v>
      </c>
      <c r="AO1" s="5">
        <v>2044</v>
      </c>
      <c r="AP1" s="5">
        <v>2045</v>
      </c>
      <c r="AQ1" s="5">
        <v>2046</v>
      </c>
      <c r="AR1" s="5">
        <v>2047</v>
      </c>
      <c r="AS1" s="5">
        <v>2048</v>
      </c>
      <c r="AT1" s="5">
        <v>2049</v>
      </c>
      <c r="AU1" s="5">
        <v>2050</v>
      </c>
      <c r="AV1" s="5">
        <v>2051</v>
      </c>
      <c r="AW1" s="5">
        <v>2052</v>
      </c>
      <c r="AX1" s="5">
        <v>2053</v>
      </c>
      <c r="AY1" s="5">
        <v>2054</v>
      </c>
      <c r="AZ1" s="5">
        <v>2055</v>
      </c>
      <c r="BA1" s="5">
        <v>2056</v>
      </c>
      <c r="BB1" s="5">
        <v>2057</v>
      </c>
      <c r="BC1" s="5">
        <v>2058</v>
      </c>
      <c r="BD1" s="5">
        <v>2059</v>
      </c>
      <c r="BE1" s="5">
        <v>2060</v>
      </c>
      <c r="BF1" s="5">
        <v>2061</v>
      </c>
      <c r="BG1" s="5">
        <v>2062</v>
      </c>
      <c r="BH1" s="5">
        <v>2063</v>
      </c>
      <c r="BI1" s="5">
        <v>2064</v>
      </c>
      <c r="BJ1" s="5">
        <v>2065</v>
      </c>
      <c r="BK1" s="5">
        <v>2066</v>
      </c>
      <c r="BL1" s="5">
        <v>2067</v>
      </c>
      <c r="BM1" s="5">
        <v>2068</v>
      </c>
      <c r="BN1" s="5">
        <v>2069</v>
      </c>
      <c r="BO1" s="5">
        <v>2070</v>
      </c>
      <c r="BP1" s="5">
        <v>2071</v>
      </c>
      <c r="BQ1" s="5">
        <v>2072</v>
      </c>
      <c r="BR1" s="5">
        <v>2073</v>
      </c>
      <c r="BS1" s="5">
        <v>2074</v>
      </c>
      <c r="BT1" s="5">
        <v>2075</v>
      </c>
      <c r="BU1" s="5">
        <v>2076</v>
      </c>
      <c r="BV1" s="5">
        <v>2077</v>
      </c>
      <c r="BW1" s="5">
        <v>2078</v>
      </c>
      <c r="BX1" s="5">
        <v>2079</v>
      </c>
      <c r="BY1" s="5">
        <v>2080</v>
      </c>
      <c r="BZ1" s="5">
        <v>2081</v>
      </c>
      <c r="CA1" s="5">
        <v>2082</v>
      </c>
      <c r="CB1" s="5">
        <v>2083</v>
      </c>
      <c r="CC1" s="5">
        <v>2084</v>
      </c>
      <c r="CD1" s="5">
        <v>2085</v>
      </c>
      <c r="CE1" s="5">
        <v>2086</v>
      </c>
      <c r="CF1" s="5">
        <v>2087</v>
      </c>
      <c r="CG1" s="5">
        <v>2088</v>
      </c>
      <c r="CH1" s="5">
        <v>2089</v>
      </c>
      <c r="CI1" s="5">
        <v>2090</v>
      </c>
      <c r="CJ1" s="5">
        <v>2091</v>
      </c>
      <c r="CK1" s="5">
        <v>2092</v>
      </c>
      <c r="CL1" s="5">
        <v>2093</v>
      </c>
      <c r="CM1" s="5">
        <v>2094</v>
      </c>
      <c r="CN1" s="5">
        <v>2095</v>
      </c>
      <c r="CO1" s="5">
        <v>2096</v>
      </c>
      <c r="CP1" s="5">
        <v>2097</v>
      </c>
      <c r="CQ1" s="5">
        <v>2098</v>
      </c>
      <c r="CR1" s="5">
        <v>2099</v>
      </c>
      <c r="CS1" s="5">
        <v>2100</v>
      </c>
      <c r="CT1" s="5">
        <v>2101</v>
      </c>
      <c r="CU1" s="5">
        <v>2102</v>
      </c>
      <c r="CV1" s="5">
        <v>2103</v>
      </c>
      <c r="CW1" s="5">
        <v>2104</v>
      </c>
      <c r="CX1" s="5">
        <v>2105</v>
      </c>
      <c r="CY1" s="5">
        <v>2106</v>
      </c>
      <c r="CZ1" s="5">
        <v>2107</v>
      </c>
      <c r="DA1" s="5">
        <v>2108</v>
      </c>
      <c r="DB1" s="5">
        <v>2109</v>
      </c>
      <c r="DC1" s="5">
        <v>2110</v>
      </c>
      <c r="DD1" s="5">
        <v>2111</v>
      </c>
      <c r="DE1" s="5">
        <v>2112</v>
      </c>
      <c r="DF1" s="5">
        <v>2113</v>
      </c>
      <c r="DG1" s="5">
        <v>2114</v>
      </c>
      <c r="DH1" s="5">
        <v>2115</v>
      </c>
      <c r="DI1" s="5">
        <v>2116</v>
      </c>
      <c r="DJ1" s="5">
        <v>2117</v>
      </c>
      <c r="DK1" s="5">
        <v>2118</v>
      </c>
      <c r="DL1" s="5">
        <v>2119</v>
      </c>
      <c r="DM1" s="5">
        <v>2120</v>
      </c>
      <c r="DN1" s="5">
        <v>2121</v>
      </c>
    </row>
    <row r="2" spans="1:119" x14ac:dyDescent="0.25">
      <c r="A2" t="str">
        <f>_xlfn.XLOOKUP(B2,wasteprojectionmodel_actuals_20!D:D,wasteprojectionmodel_actuals_20!C:C)</f>
        <v>Aggregate, masonry and soils</v>
      </c>
      <c r="B2" t="s">
        <v>12</v>
      </c>
      <c r="C2">
        <f>_xlfn.IFNA(_xlfn.XLOOKUP(_xlfn.TEXTJOIN("",TRUE,'Table1 Input'!D$1,'Table1 Input'!$B2),'Joint tables'!$E$1:$E$507,'Joint tables'!$F$1:$F$507),0)</f>
        <v>138923</v>
      </c>
      <c r="D2">
        <f>_xlfn.IFNA(_xlfn.XLOOKUP(_xlfn.TEXTJOIN("",TRUE,'Table1 Input'!E$1,'Table1 Input'!$B2),'Joint tables'!$E$1:$E$507,'Joint tables'!$F$1:$F$507),0)</f>
        <v>189520</v>
      </c>
      <c r="E2">
        <f>_xlfn.IFNA(_xlfn.XLOOKUP(_xlfn.TEXTJOIN("",TRUE,'Table1 Input'!F$1,'Table1 Input'!$B2),'Joint tables'!$E$1:$E$507,'Joint tables'!$F$1:$F$507),0)</f>
        <v>151965</v>
      </c>
      <c r="F2">
        <f>_xlfn.IFNA(_xlfn.XLOOKUP(_xlfn.TEXTJOIN("",TRUE,'Table1 Input'!G$1,'Table1 Input'!$B2),'Joint tables'!$E$1:$E$507,'Joint tables'!$F$1:$F$507),0)</f>
        <v>225802</v>
      </c>
      <c r="G2">
        <f>_xlfn.IFNA(_xlfn.XLOOKUP(_xlfn.TEXTJOIN("",TRUE,'Table1 Input'!H$1,'Table1 Input'!$B2),'Joint tables'!$E$1:$E$507,'Joint tables'!$F$1:$F$507),0)</f>
        <v>196305</v>
      </c>
      <c r="H2">
        <f>_xlfn.IFNA(_xlfn.XLOOKUP(_xlfn.TEXTJOIN("",TRUE,'Table1 Input'!I$1,'Table1 Input'!$B2),'Joint tables'!$E$1:$E$507,'Joint tables'!$F$1:$F$507),0)</f>
        <v>223478</v>
      </c>
      <c r="I2">
        <f>_xlfn.IFNA(_xlfn.XLOOKUP(_xlfn.TEXTJOIN("",TRUE,'Table1 Input'!J$1,'Table1 Input'!$B2),'Joint tables'!$E$1:$E$507,'Joint tables'!$F$1:$F$507),0)</f>
        <v>228916</v>
      </c>
      <c r="J2">
        <f>_xlfn.IFNA(_xlfn.XLOOKUP(_xlfn.TEXTJOIN("",TRUE,'Table1 Input'!K$1,'Table1 Input'!$B2),'Joint tables'!$E$1:$E$507,'Joint tables'!$F$1:$F$507),0)</f>
        <v>257835</v>
      </c>
      <c r="K2">
        <f>_xlfn.IFNA(_xlfn.XLOOKUP(_xlfn.TEXTJOIN("",TRUE,'Table1 Input'!L$1,'Table1 Input'!$B2),'Joint tables'!$E$1:$E$507,'Joint tables'!$F$1:$F$507),0)</f>
        <v>233206</v>
      </c>
      <c r="L2">
        <f>_xlfn.IFNA(_xlfn.XLOOKUP(_xlfn.TEXTJOIN("",TRUE,'Table1 Input'!M$1,'Table1 Input'!$B2),'Joint tables'!$E$1:$E$507,'Joint tables'!$F$1:$F$507),0)</f>
        <v>160128</v>
      </c>
      <c r="M2">
        <f>_xlfn.IFNA(_xlfn.XLOOKUP(_xlfn.TEXTJOIN("",TRUE,'Table1 Input'!N$1,'Table1 Input'!$B2),'Joint tables'!$E$1:$E$507,'Joint tables'!$F$1:$F$507),0)</f>
        <v>626587</v>
      </c>
      <c r="N2">
        <f>_xlfn.IFNA(_xlfn.XLOOKUP(_xlfn.TEXTJOIN("",TRUE,'Table1 Input'!O$1,'Table1 Input'!$B2),'Joint tables'!$E$1:$E$507,'Joint tables'!$F$1:$F$507),0)</f>
        <v>757452</v>
      </c>
      <c r="O2">
        <f>_xlfn.IFNA(_xlfn.XLOOKUP(_xlfn.TEXTJOIN("",TRUE,'Table1 Input'!P$1,'Table1 Input'!$B2),'Joint tables'!$E$1:$E$507,'Joint tables'!$F$1:$F$507),0)</f>
        <v>439204</v>
      </c>
      <c r="P2">
        <f>_xlfn.IFNA(_xlfn.XLOOKUP(_xlfn.TEXTJOIN("",TRUE,'Table1 Input'!Q$1,'Table1 Input'!$B2),'Joint tables'!$E$1:$E$507,'Joint tables'!$F$1:$F$507),0)</f>
        <v>978257</v>
      </c>
      <c r="Q2">
        <f>_xlfn.IFNA(_xlfn.XLOOKUP(_xlfn.TEXTJOIN("",TRUE,'Table1 Input'!R$1,'Table1 Input'!$B2),'Joint tables'!$E$1:$E$507,'Joint tables'!$F$1:$F$507),0)</f>
        <v>510291</v>
      </c>
      <c r="R2">
        <f>_xlfn.IFNA(_xlfn.XLOOKUP(_xlfn.TEXTJOIN("",TRUE,'Table1 Input'!S$1,'Table1 Input'!$B2),'Joint tables'!$E$1:$E$507,'Joint tables'!$F$1:$F$507),0)</f>
        <v>939675</v>
      </c>
      <c r="S2" s="4" cm="1">
        <f t="array" ref="S2:DO2">_xlfn.XLOOKUP(B2,'VALUE PROJECTION'!A:A,'VALUE PROJECTION'!B:CX)</f>
        <v>267485.40930662421</v>
      </c>
      <c r="T2" s="4">
        <v>272748.55952985765</v>
      </c>
      <c r="U2" s="4">
        <v>272514.1178363603</v>
      </c>
      <c r="V2" s="4">
        <v>274467.43839106511</v>
      </c>
      <c r="W2" s="4">
        <v>261099.80885807989</v>
      </c>
      <c r="X2" s="4">
        <v>270815.69723241666</v>
      </c>
      <c r="Y2" s="4">
        <v>282119.59515788552</v>
      </c>
      <c r="Z2" s="4">
        <v>285199.78341603355</v>
      </c>
      <c r="AA2" s="4">
        <v>315209.49208516435</v>
      </c>
      <c r="AB2" s="4">
        <v>332584.27173998242</v>
      </c>
      <c r="AC2" s="4">
        <v>346154.33140625671</v>
      </c>
      <c r="AD2" s="4">
        <v>355823.75328987354</v>
      </c>
      <c r="AE2" s="4">
        <v>370202.07929725177</v>
      </c>
      <c r="AF2" s="4">
        <v>375402.89053415426</v>
      </c>
      <c r="AG2" s="4">
        <v>375166.67096066615</v>
      </c>
      <c r="AH2" s="4">
        <v>377113.60102613538</v>
      </c>
      <c r="AI2" s="4">
        <v>363752.40900119115</v>
      </c>
      <c r="AJ2" s="4">
        <v>373426.3552279225</v>
      </c>
      <c r="AK2" s="4">
        <v>384690.69195546891</v>
      </c>
      <c r="AL2" s="4">
        <v>387749.5371773626</v>
      </c>
      <c r="AM2" s="4">
        <v>417676.26996423566</v>
      </c>
      <c r="AN2" s="4">
        <v>434998.58422675717</v>
      </c>
      <c r="AO2" s="4">
        <v>448524.85005193995</v>
      </c>
      <c r="AP2" s="4">
        <v>458158.05309467093</v>
      </c>
      <c r="AQ2" s="4">
        <v>472489.95034906338</v>
      </c>
      <c r="AR2" s="4">
        <v>477662.92805345275</v>
      </c>
      <c r="AS2" s="4">
        <v>477410.08222104469</v>
      </c>
      <c r="AT2" s="4">
        <v>479336.01800823963</v>
      </c>
      <c r="AU2" s="4">
        <v>465984.56396772369</v>
      </c>
      <c r="AV2" s="4">
        <v>475621.87079243985</v>
      </c>
      <c r="AW2" s="4">
        <v>486846.40575044212</v>
      </c>
      <c r="AX2" s="4">
        <v>489881.98058150837</v>
      </c>
      <c r="AY2" s="4">
        <v>519731.36858164816</v>
      </c>
      <c r="AZ2" s="4">
        <v>537001.74020752136</v>
      </c>
      <c r="BA2" s="4">
        <v>550483.71862062684</v>
      </c>
      <c r="BB2" s="4">
        <v>560080.47433302505</v>
      </c>
      <c r="BC2" s="4">
        <v>574366.48767656484</v>
      </c>
      <c r="BD2" s="4">
        <v>579512.00507121533</v>
      </c>
      <c r="BE2" s="4">
        <v>579242.61243123515</v>
      </c>
      <c r="BF2" s="4">
        <v>581147.62957282376</v>
      </c>
      <c r="BG2" s="4">
        <v>567805.95258903794</v>
      </c>
      <c r="BH2" s="4">
        <v>577406.86113302212</v>
      </c>
      <c r="BI2" s="4">
        <v>588591.82277693821</v>
      </c>
      <c r="BJ2" s="4">
        <v>591604.2792752363</v>
      </c>
      <c r="BK2" s="4">
        <v>621376.72904588829</v>
      </c>
      <c r="BL2" s="4">
        <v>638595.43586671841</v>
      </c>
      <c r="BM2" s="4">
        <v>652033.36925218301</v>
      </c>
      <c r="BN2" s="4">
        <v>661593.89014016802</v>
      </c>
      <c r="BO2" s="4">
        <v>675834.273591729</v>
      </c>
      <c r="BP2" s="4">
        <v>680952.51011863037</v>
      </c>
      <c r="BQ2" s="4">
        <v>680666.70500568708</v>
      </c>
      <c r="BR2" s="4">
        <v>682550.95524289203</v>
      </c>
      <c r="BS2" s="4">
        <v>669219.0843830806</v>
      </c>
      <c r="BT2" s="4">
        <v>678783.80888479284</v>
      </c>
      <c r="BU2" s="4">
        <v>689929.42397421354</v>
      </c>
      <c r="BV2" s="4">
        <v>692918.92283191707</v>
      </c>
      <c r="BW2" s="4">
        <v>722614.81086149369</v>
      </c>
      <c r="BX2" s="4">
        <v>739782.12784522236</v>
      </c>
      <c r="BY2" s="4">
        <v>753176.26053274935</v>
      </c>
      <c r="BZ2" s="4">
        <v>762700.75957524264</v>
      </c>
      <c r="CA2" s="4">
        <v>776895.76368249452</v>
      </c>
      <c r="CB2" s="4">
        <v>781986.89634180791</v>
      </c>
      <c r="CC2" s="4">
        <v>781684.81218551658</v>
      </c>
      <c r="CD2" s="4">
        <v>783548.4463302762</v>
      </c>
      <c r="CE2" s="4">
        <v>770226.41002013173</v>
      </c>
      <c r="CF2" s="4">
        <v>779755.16289581871</v>
      </c>
      <c r="CG2" s="4">
        <v>790861.65642607142</v>
      </c>
      <c r="CH2" s="4">
        <v>793828.35701556213</v>
      </c>
      <c r="CI2" s="4">
        <v>823448.05697906902</v>
      </c>
      <c r="CJ2" s="4">
        <v>840564.25703357777</v>
      </c>
      <c r="CK2" s="4">
        <v>853914.83150229475</v>
      </c>
      <c r="CL2" s="4">
        <v>863403.52000680414</v>
      </c>
      <c r="CM2" s="4">
        <v>877553.39340128738</v>
      </c>
      <c r="CN2" s="4">
        <v>882617.59772173129</v>
      </c>
      <c r="CO2" s="4">
        <v>882299.36674874346</v>
      </c>
      <c r="CP2" s="4">
        <v>884142.53430669091</v>
      </c>
      <c r="CQ2" s="4">
        <v>870830.36039671116</v>
      </c>
      <c r="CR2">
        <v>880323.35238527076</v>
      </c>
      <c r="CS2">
        <v>891390.94760029134</v>
      </c>
      <c r="CT2">
        <v>894335.00793630385</v>
      </c>
      <c r="CU2">
        <v>923878.89086759475</v>
      </c>
      <c r="CV2">
        <v>940944.2448643815</v>
      </c>
      <c r="CW2">
        <v>954251.50173994154</v>
      </c>
      <c r="CX2">
        <v>963704.58934757556</v>
      </c>
      <c r="CY2">
        <v>977809.57877159328</v>
      </c>
      <c r="CZ2">
        <v>982847.02883054549</v>
      </c>
      <c r="DA2">
        <v>982512.78207565204</v>
      </c>
      <c r="DB2">
        <v>984335.63125764206</v>
      </c>
      <c r="DC2">
        <v>971033.34703125898</v>
      </c>
      <c r="DD2">
        <v>980490.78721152048</v>
      </c>
      <c r="DE2">
        <v>991519.70562099665</v>
      </c>
      <c r="DF2">
        <v>994441.28237436397</v>
      </c>
      <c r="DG2">
        <v>1023909.716691173</v>
      </c>
      <c r="DH2">
        <v>1040924.4934847982</v>
      </c>
      <c r="DI2">
        <v>1054188.6715572255</v>
      </c>
      <c r="DJ2">
        <v>1063606.3662590948</v>
      </c>
      <c r="DK2">
        <v>1077666.7165839891</v>
      </c>
      <c r="DL2">
        <v>1082677.5850222553</v>
      </c>
      <c r="DM2">
        <v>1082327.4523410487</v>
      </c>
      <c r="DN2">
        <v>1084130.1300766303</v>
      </c>
      <c r="DO2">
        <v>0</v>
      </c>
    </row>
    <row r="3" spans="1:119" x14ac:dyDescent="0.25">
      <c r="A3" t="str">
        <f>_xlfn.XLOOKUP(B3,wasteprojectionmodel_actuals_20!D:D,wasteprojectionmodel_actuals_20!C:C)</f>
        <v>Aggregate, masonry and soils</v>
      </c>
      <c r="B3" t="s">
        <v>16</v>
      </c>
      <c r="C3">
        <f>_xlfn.IFNA(_xlfn.XLOOKUP(_xlfn.TEXTJOIN("",TRUE,'Table1 Input'!D$1,'Table1 Input'!$B3),'Joint tables'!$E$1:$E$507,'Joint tables'!$F$1:$F$507),0)</f>
        <v>385214</v>
      </c>
      <c r="D3">
        <f>_xlfn.IFNA(_xlfn.XLOOKUP(_xlfn.TEXTJOIN("",TRUE,'Table1 Input'!E$1,'Table1 Input'!$B3),'Joint tables'!$E$1:$E$507,'Joint tables'!$F$1:$F$507),0)</f>
        <v>437843</v>
      </c>
      <c r="E3">
        <f>_xlfn.IFNA(_xlfn.XLOOKUP(_xlfn.TEXTJOIN("",TRUE,'Table1 Input'!F$1,'Table1 Input'!$B3),'Joint tables'!$E$1:$E$507,'Joint tables'!$F$1:$F$507),0)</f>
        <v>293128</v>
      </c>
      <c r="F3">
        <f>_xlfn.IFNA(_xlfn.XLOOKUP(_xlfn.TEXTJOIN("",TRUE,'Table1 Input'!G$1,'Table1 Input'!$B3),'Joint tables'!$E$1:$E$507,'Joint tables'!$F$1:$F$507),0)</f>
        <v>243616</v>
      </c>
      <c r="G3">
        <f>_xlfn.IFNA(_xlfn.XLOOKUP(_xlfn.TEXTJOIN("",TRUE,'Table1 Input'!H$1,'Table1 Input'!$B3),'Joint tables'!$E$1:$E$507,'Joint tables'!$F$1:$F$507),0)</f>
        <v>518366</v>
      </c>
      <c r="H3">
        <f>_xlfn.IFNA(_xlfn.XLOOKUP(_xlfn.TEXTJOIN("",TRUE,'Table1 Input'!I$1,'Table1 Input'!$B3),'Joint tables'!$E$1:$E$507,'Joint tables'!$F$1:$F$507),0)</f>
        <v>497273</v>
      </c>
      <c r="I3">
        <f>_xlfn.IFNA(_xlfn.XLOOKUP(_xlfn.TEXTJOIN("",TRUE,'Table1 Input'!J$1,'Table1 Input'!$B3),'Joint tables'!$E$1:$E$507,'Joint tables'!$F$1:$F$507),0)</f>
        <v>350222</v>
      </c>
      <c r="J3">
        <f>_xlfn.IFNA(_xlfn.XLOOKUP(_xlfn.TEXTJOIN("",TRUE,'Table1 Input'!K$1,'Table1 Input'!$B3),'Joint tables'!$E$1:$E$507,'Joint tables'!$F$1:$F$507),0)</f>
        <v>369721</v>
      </c>
      <c r="K3">
        <f>_xlfn.IFNA(_xlfn.XLOOKUP(_xlfn.TEXTJOIN("",TRUE,'Table1 Input'!L$1,'Table1 Input'!$B3),'Joint tables'!$E$1:$E$507,'Joint tables'!$F$1:$F$507),0)</f>
        <v>366973</v>
      </c>
      <c r="L3">
        <f>_xlfn.IFNA(_xlfn.XLOOKUP(_xlfn.TEXTJOIN("",TRUE,'Table1 Input'!M$1,'Table1 Input'!$B3),'Joint tables'!$E$1:$E$507,'Joint tables'!$F$1:$F$507),0)</f>
        <v>330740</v>
      </c>
      <c r="M3">
        <f>_xlfn.IFNA(_xlfn.XLOOKUP(_xlfn.TEXTJOIN("",TRUE,'Table1 Input'!N$1,'Table1 Input'!$B3),'Joint tables'!$E$1:$E$507,'Joint tables'!$F$1:$F$507),0)</f>
        <v>426778</v>
      </c>
      <c r="N3">
        <f>_xlfn.IFNA(_xlfn.XLOOKUP(_xlfn.TEXTJOIN("",TRUE,'Table1 Input'!O$1,'Table1 Input'!$B3),'Joint tables'!$E$1:$E$507,'Joint tables'!$F$1:$F$507),0)</f>
        <v>586157</v>
      </c>
      <c r="O3">
        <f>_xlfn.IFNA(_xlfn.XLOOKUP(_xlfn.TEXTJOIN("",TRUE,'Table1 Input'!P$1,'Table1 Input'!$B3),'Joint tables'!$E$1:$E$507,'Joint tables'!$F$1:$F$507),0)</f>
        <v>797410</v>
      </c>
      <c r="P3">
        <f>_xlfn.IFNA(_xlfn.XLOOKUP(_xlfn.TEXTJOIN("",TRUE,'Table1 Input'!Q$1,'Table1 Input'!$B3),'Joint tables'!$E$1:$E$507,'Joint tables'!$F$1:$F$507),0)</f>
        <v>804650</v>
      </c>
      <c r="Q3">
        <f>_xlfn.IFNA(_xlfn.XLOOKUP(_xlfn.TEXTJOIN("",TRUE,'Table1 Input'!R$1,'Table1 Input'!$B3),'Joint tables'!$E$1:$E$507,'Joint tables'!$F$1:$F$507),0)</f>
        <v>1293321</v>
      </c>
      <c r="R3">
        <f>_xlfn.IFNA(_xlfn.XLOOKUP(_xlfn.TEXTJOIN("",TRUE,'Table1 Input'!S$1,'Table1 Input'!$B3),'Joint tables'!$E$1:$E$507,'Joint tables'!$F$1:$F$507),0)</f>
        <v>1024636</v>
      </c>
      <c r="S3" s="4" cm="1">
        <f t="array" ref="S3:DO3">_xlfn.XLOOKUP(B3,'VALUE PROJECTION'!A:A,'VALUE PROJECTION'!B:CX)</f>
        <v>456344.05522264272</v>
      </c>
      <c r="T3" s="4">
        <v>465323.26392917469</v>
      </c>
      <c r="U3" s="4">
        <v>464923.29417605372</v>
      </c>
      <c r="V3" s="4">
        <v>468255.76089038549</v>
      </c>
      <c r="W3" s="4">
        <v>445449.88790610019</v>
      </c>
      <c r="X3" s="4">
        <v>462025.70006844815</v>
      </c>
      <c r="Y3" s="4">
        <v>481310.73932536709</v>
      </c>
      <c r="Z3" s="4">
        <v>486565.7010977348</v>
      </c>
      <c r="AA3" s="4">
        <v>537763.82882223697</v>
      </c>
      <c r="AB3" s="4">
        <v>567406.10885101603</v>
      </c>
      <c r="AC3" s="4">
        <v>590557.33819759358</v>
      </c>
      <c r="AD3" s="4">
        <v>607053.87610396591</v>
      </c>
      <c r="AE3" s="4">
        <v>631584.04997224826</v>
      </c>
      <c r="AF3" s="4">
        <v>640456.90511768509</v>
      </c>
      <c r="AG3" s="4">
        <v>640053.90220859961</v>
      </c>
      <c r="AH3" s="4">
        <v>643375.46641508921</v>
      </c>
      <c r="AI3" s="4">
        <v>620580.57615517965</v>
      </c>
      <c r="AJ3" s="4">
        <v>637084.83282680903</v>
      </c>
      <c r="AK3" s="4">
        <v>656302.37861731357</v>
      </c>
      <c r="AL3" s="4">
        <v>661520.92805698502</v>
      </c>
      <c r="AM3" s="4">
        <v>712577.49459991313</v>
      </c>
      <c r="AN3" s="4">
        <v>742130.26593383856</v>
      </c>
      <c r="AO3" s="4">
        <v>765206.78070406115</v>
      </c>
      <c r="AP3" s="4">
        <v>781641.52737939742</v>
      </c>
      <c r="AQ3" s="4">
        <v>806092.49137424631</v>
      </c>
      <c r="AR3" s="4">
        <v>814917.86106194882</v>
      </c>
      <c r="AS3" s="4">
        <v>814486.49288823665</v>
      </c>
      <c r="AT3" s="4">
        <v>817772.23976132856</v>
      </c>
      <c r="AU3" s="4">
        <v>794993.96301060147</v>
      </c>
      <c r="AV3" s="4">
        <v>811435.71095197939</v>
      </c>
      <c r="AW3" s="4">
        <v>830585.35284833924</v>
      </c>
      <c r="AX3" s="4">
        <v>835764.20178791857</v>
      </c>
      <c r="AY3" s="4">
        <v>886688.81409184868</v>
      </c>
      <c r="AZ3" s="4">
        <v>916152.96857931314</v>
      </c>
      <c r="BA3" s="4">
        <v>939153.92671534361</v>
      </c>
      <c r="BB3" s="4">
        <v>955526.49234473344</v>
      </c>
      <c r="BC3" s="4">
        <v>979899.17599523673</v>
      </c>
      <c r="BD3" s="4">
        <v>988677.6969627178</v>
      </c>
      <c r="BE3" s="4">
        <v>988218.09907252109</v>
      </c>
      <c r="BF3" s="4">
        <v>991468.15764549049</v>
      </c>
      <c r="BG3" s="4">
        <v>968706.56106333004</v>
      </c>
      <c r="BH3" s="4">
        <v>985086.21163993818</v>
      </c>
      <c r="BI3" s="4">
        <v>1004168.3393990763</v>
      </c>
      <c r="BJ3" s="4">
        <v>1009307.7472575413</v>
      </c>
      <c r="BK3" s="4">
        <v>1060101.0989303321</v>
      </c>
      <c r="BL3" s="4">
        <v>1089477.1105665406</v>
      </c>
      <c r="BM3" s="4">
        <v>1112402.925588866</v>
      </c>
      <c r="BN3" s="4">
        <v>1128713.6727184881</v>
      </c>
      <c r="BO3" s="4">
        <v>1153008.5093940892</v>
      </c>
      <c r="BP3" s="4">
        <v>1161740.4877787398</v>
      </c>
      <c r="BQ3" s="4">
        <v>1161252.8893539063</v>
      </c>
      <c r="BR3" s="4">
        <v>1164467.5185051905</v>
      </c>
      <c r="BS3" s="4">
        <v>1141722.6516818311</v>
      </c>
      <c r="BT3" s="4">
        <v>1158040.5703956527</v>
      </c>
      <c r="BU3" s="4">
        <v>1177055.5708812547</v>
      </c>
      <c r="BV3" s="4">
        <v>1182155.8118078317</v>
      </c>
      <c r="BW3" s="4">
        <v>1232818.5451583455</v>
      </c>
      <c r="BX3" s="4">
        <v>1262106.8830529435</v>
      </c>
      <c r="BY3" s="4">
        <v>1284957.9718007771</v>
      </c>
      <c r="BZ3" s="4">
        <v>1301207.2637837771</v>
      </c>
      <c r="CA3" s="4">
        <v>1325424.6809318643</v>
      </c>
      <c r="CB3" s="4">
        <v>1334110.418705188</v>
      </c>
      <c r="CC3" s="4">
        <v>1333595.0473835976</v>
      </c>
      <c r="CD3" s="4">
        <v>1336774.5044062275</v>
      </c>
      <c r="CE3" s="4">
        <v>1314046.4158373829</v>
      </c>
      <c r="CF3" s="4">
        <v>1330302.96508161</v>
      </c>
      <c r="CG3" s="4">
        <v>1349251.2221474359</v>
      </c>
      <c r="CH3" s="4">
        <v>1354312.5680397185</v>
      </c>
      <c r="CI3" s="4">
        <v>1404845.3205769984</v>
      </c>
      <c r="CJ3" s="4">
        <v>1434046.4503250618</v>
      </c>
      <c r="CK3" s="4">
        <v>1456823.2264804384</v>
      </c>
      <c r="CL3" s="4">
        <v>1473011.4238184416</v>
      </c>
      <c r="CM3" s="4">
        <v>1497151.845617387</v>
      </c>
      <c r="CN3" s="4">
        <v>1505791.6422405301</v>
      </c>
      <c r="CO3" s="4">
        <v>1505248.7236077448</v>
      </c>
      <c r="CP3" s="4">
        <v>1508393.2635661261</v>
      </c>
      <c r="CQ3" s="4">
        <v>1485682.0007661975</v>
      </c>
      <c r="CR3">
        <v>1501877.5400723782</v>
      </c>
      <c r="CS3">
        <v>1520759.4345842227</v>
      </c>
      <c r="CT3">
        <v>1525782.1550235869</v>
      </c>
      <c r="CU3">
        <v>1576185.5597507337</v>
      </c>
      <c r="CV3">
        <v>1605299.9434731612</v>
      </c>
      <c r="CW3">
        <v>1628002.817555991</v>
      </c>
      <c r="CX3">
        <v>1644130.27790766</v>
      </c>
      <c r="CY3">
        <v>1668194.1253126981</v>
      </c>
      <c r="CZ3">
        <v>1676788.2777707435</v>
      </c>
      <c r="DA3">
        <v>1676218.035378949</v>
      </c>
      <c r="DB3">
        <v>1679327.9111285273</v>
      </c>
      <c r="DC3">
        <v>1656633.520644472</v>
      </c>
      <c r="DD3">
        <v>1672768.4067119912</v>
      </c>
      <c r="DE3">
        <v>1691584.3165769314</v>
      </c>
      <c r="DF3">
        <v>1696568.6788519872</v>
      </c>
      <c r="DG3">
        <v>1746843.3643088646</v>
      </c>
      <c r="DH3">
        <v>1775871.4606855547</v>
      </c>
      <c r="DI3">
        <v>1798500.8400840696</v>
      </c>
      <c r="DJ3">
        <v>1814567.9182930845</v>
      </c>
      <c r="DK3">
        <v>1838555.6090674927</v>
      </c>
      <c r="DL3">
        <v>1847104.4118946567</v>
      </c>
      <c r="DM3">
        <v>1846507.0672842644</v>
      </c>
      <c r="DN3">
        <v>1849582.529494511</v>
      </c>
      <c r="DO3">
        <v>0</v>
      </c>
    </row>
    <row r="4" spans="1:119" x14ac:dyDescent="0.25">
      <c r="A4" t="str">
        <f>_xlfn.XLOOKUP(B4,wasteprojectionmodel_actuals_20!D:D,wasteprojectionmodel_actuals_20!C:C)</f>
        <v>Aggregate, masonry and soils</v>
      </c>
      <c r="B4" t="s">
        <v>17</v>
      </c>
      <c r="C4">
        <f>_xlfn.IFNA(_xlfn.XLOOKUP(_xlfn.TEXTJOIN("",TRUE,'Table1 Input'!D$1,'Table1 Input'!$B4),'Joint tables'!$E$1:$E$507,'Joint tables'!$F$1:$F$507),0)</f>
        <v>1733505</v>
      </c>
      <c r="D4">
        <f>_xlfn.IFNA(_xlfn.XLOOKUP(_xlfn.TEXTJOIN("",TRUE,'Table1 Input'!E$1,'Table1 Input'!$B4),'Joint tables'!$E$1:$E$507,'Joint tables'!$F$1:$F$507),0)</f>
        <v>1695308</v>
      </c>
      <c r="E4">
        <f>_xlfn.IFNA(_xlfn.XLOOKUP(_xlfn.TEXTJOIN("",TRUE,'Table1 Input'!F$1,'Table1 Input'!$B4),'Joint tables'!$E$1:$E$507,'Joint tables'!$F$1:$F$507),0)</f>
        <v>1717318</v>
      </c>
      <c r="F4">
        <f>_xlfn.IFNA(_xlfn.XLOOKUP(_xlfn.TEXTJOIN("",TRUE,'Table1 Input'!G$1,'Table1 Input'!$B4),'Joint tables'!$E$1:$E$507,'Joint tables'!$F$1:$F$507),0)</f>
        <v>1712831</v>
      </c>
      <c r="G4">
        <f>_xlfn.IFNA(_xlfn.XLOOKUP(_xlfn.TEXTJOIN("",TRUE,'Table1 Input'!H$1,'Table1 Input'!$B4),'Joint tables'!$E$1:$E$507,'Joint tables'!$F$1:$F$507),0)</f>
        <v>2438898</v>
      </c>
      <c r="H4">
        <f>_xlfn.IFNA(_xlfn.XLOOKUP(_xlfn.TEXTJOIN("",TRUE,'Table1 Input'!I$1,'Table1 Input'!$B4),'Joint tables'!$E$1:$E$507,'Joint tables'!$F$1:$F$507),0)</f>
        <v>2174906</v>
      </c>
      <c r="I4">
        <f>_xlfn.IFNA(_xlfn.XLOOKUP(_xlfn.TEXTJOIN("",TRUE,'Table1 Input'!J$1,'Table1 Input'!$B4),'Joint tables'!$E$1:$E$507,'Joint tables'!$F$1:$F$507),0)</f>
        <v>1828873</v>
      </c>
      <c r="J4">
        <f>_xlfn.IFNA(_xlfn.XLOOKUP(_xlfn.TEXTJOIN("",TRUE,'Table1 Input'!K$1,'Table1 Input'!$B4),'Joint tables'!$E$1:$E$507,'Joint tables'!$F$1:$F$507),0)</f>
        <v>1984673</v>
      </c>
      <c r="K4">
        <f>_xlfn.IFNA(_xlfn.XLOOKUP(_xlfn.TEXTJOIN("",TRUE,'Table1 Input'!L$1,'Table1 Input'!$B4),'Joint tables'!$E$1:$E$507,'Joint tables'!$F$1:$F$507),0)</f>
        <v>1964234</v>
      </c>
      <c r="L4">
        <f>_xlfn.IFNA(_xlfn.XLOOKUP(_xlfn.TEXTJOIN("",TRUE,'Table1 Input'!M$1,'Table1 Input'!$B4),'Joint tables'!$E$1:$E$507,'Joint tables'!$F$1:$F$507),0)</f>
        <v>1738324</v>
      </c>
      <c r="M4">
        <f>_xlfn.IFNA(_xlfn.XLOOKUP(_xlfn.TEXTJOIN("",TRUE,'Table1 Input'!N$1,'Table1 Input'!$B4),'Joint tables'!$E$1:$E$507,'Joint tables'!$F$1:$F$507),0)</f>
        <v>2373860</v>
      </c>
      <c r="N4">
        <f>_xlfn.IFNA(_xlfn.XLOOKUP(_xlfn.TEXTJOIN("",TRUE,'Table1 Input'!O$1,'Table1 Input'!$B4),'Joint tables'!$E$1:$E$507,'Joint tables'!$F$1:$F$507),0)</f>
        <v>2262965</v>
      </c>
      <c r="O4">
        <f>_xlfn.IFNA(_xlfn.XLOOKUP(_xlfn.TEXTJOIN("",TRUE,'Table1 Input'!P$1,'Table1 Input'!$B4),'Joint tables'!$E$1:$E$507,'Joint tables'!$F$1:$F$507),0)</f>
        <v>2624038</v>
      </c>
      <c r="P4">
        <f>_xlfn.IFNA(_xlfn.XLOOKUP(_xlfn.TEXTJOIN("",TRUE,'Table1 Input'!Q$1,'Table1 Input'!$B4),'Joint tables'!$E$1:$E$507,'Joint tables'!$F$1:$F$507),0)</f>
        <v>2710460</v>
      </c>
      <c r="Q4">
        <f>_xlfn.IFNA(_xlfn.XLOOKUP(_xlfn.TEXTJOIN("",TRUE,'Table1 Input'!R$1,'Table1 Input'!$B4),'Joint tables'!$E$1:$E$507,'Joint tables'!$F$1:$F$507),0)</f>
        <v>3182354</v>
      </c>
      <c r="R4">
        <f>_xlfn.IFNA(_xlfn.XLOOKUP(_xlfn.TEXTJOIN("",TRUE,'Table1 Input'!S$1,'Table1 Input'!$B4),'Joint tables'!$E$1:$E$507,'Joint tables'!$F$1:$F$507),0)</f>
        <v>2673437</v>
      </c>
      <c r="S4" s="4" cm="1">
        <f t="array" ref="S4:DO4">_xlfn.XLOOKUP(B4,'VALUE PROJECTION'!A:A,'VALUE PROJECTION'!B:CX)</f>
        <v>2252975.9117930774</v>
      </c>
      <c r="T4" s="4">
        <v>2297306.3696817188</v>
      </c>
      <c r="U4" s="4">
        <v>2295331.7143555135</v>
      </c>
      <c r="V4" s="4">
        <v>2311784.1413090732</v>
      </c>
      <c r="W4" s="4">
        <v>2199191.280959574</v>
      </c>
      <c r="X4" s="4">
        <v>2281026.2585226251</v>
      </c>
      <c r="Y4" s="4">
        <v>2376236.7217829041</v>
      </c>
      <c r="Z4" s="4">
        <v>2402180.5292129396</v>
      </c>
      <c r="AA4" s="4">
        <v>2654946.2816580595</v>
      </c>
      <c r="AB4" s="4">
        <v>2801290.563151727</v>
      </c>
      <c r="AC4" s="4">
        <v>2915588.4518812923</v>
      </c>
      <c r="AD4" s="4">
        <v>2997032.0515199588</v>
      </c>
      <c r="AE4" s="4">
        <v>3118137.8054020228</v>
      </c>
      <c r="AF4" s="4">
        <v>3161943.1945217419</v>
      </c>
      <c r="AG4" s="4">
        <v>3159953.5644692383</v>
      </c>
      <c r="AH4" s="4">
        <v>3176352.1656146925</v>
      </c>
      <c r="AI4" s="4">
        <v>3063813.5271032588</v>
      </c>
      <c r="AJ4" s="4">
        <v>3145295.2343758335</v>
      </c>
      <c r="AK4" s="4">
        <v>3240172.4816069021</v>
      </c>
      <c r="AL4" s="4">
        <v>3265936.5209266315</v>
      </c>
      <c r="AM4" s="4">
        <v>3518003.3841707623</v>
      </c>
      <c r="AN4" s="4">
        <v>3663905.7601961899</v>
      </c>
      <c r="AO4" s="4">
        <v>3777834.7821927257</v>
      </c>
      <c r="AP4" s="4">
        <v>3858973.317804609</v>
      </c>
      <c r="AQ4" s="4">
        <v>3979688.011619648</v>
      </c>
      <c r="AR4" s="4">
        <v>4023258.964481873</v>
      </c>
      <c r="AS4" s="4">
        <v>4021129.2947877795</v>
      </c>
      <c r="AT4" s="4">
        <v>4037351.0653413888</v>
      </c>
      <c r="AU4" s="4">
        <v>3924894.4479181455</v>
      </c>
      <c r="AV4" s="4">
        <v>4006067.5488619609</v>
      </c>
      <c r="AW4" s="4">
        <v>4100609.553777338</v>
      </c>
      <c r="AX4" s="4">
        <v>4126177.5912660589</v>
      </c>
      <c r="AY4" s="4">
        <v>4377592.994896506</v>
      </c>
      <c r="AZ4" s="4">
        <v>4523057.8685195902</v>
      </c>
      <c r="BA4" s="4">
        <v>4636613.8665337535</v>
      </c>
      <c r="BB4" s="4">
        <v>4717445.4135981053</v>
      </c>
      <c r="BC4" s="4">
        <v>4837773.6364420457</v>
      </c>
      <c r="BD4" s="4">
        <v>4881113.2966272887</v>
      </c>
      <c r="BE4" s="4">
        <v>4878844.2564943591</v>
      </c>
      <c r="BF4" s="4">
        <v>4894889.8334949054</v>
      </c>
      <c r="BG4" s="4">
        <v>4782515.5662580067</v>
      </c>
      <c r="BH4" s="4">
        <v>4863382.0917892344</v>
      </c>
      <c r="BI4" s="4">
        <v>4957590.7786233844</v>
      </c>
      <c r="BJ4" s="4">
        <v>4982964.0950356089</v>
      </c>
      <c r="BK4" s="4">
        <v>5233731.4634024454</v>
      </c>
      <c r="BL4" s="4">
        <v>5378761.1747430284</v>
      </c>
      <c r="BM4" s="4">
        <v>5491946.1903302763</v>
      </c>
      <c r="BN4" s="4">
        <v>5572472.5387418019</v>
      </c>
      <c r="BO4" s="4">
        <v>5692416.4301646268</v>
      </c>
      <c r="BP4" s="4">
        <v>5735526.3090767497</v>
      </c>
      <c r="BQ4" s="4">
        <v>5733119.0299784336</v>
      </c>
      <c r="BR4" s="4">
        <v>5748989.6915117763</v>
      </c>
      <c r="BS4" s="4">
        <v>5636698.0192887885</v>
      </c>
      <c r="BT4" s="4">
        <v>5717259.7738949722</v>
      </c>
      <c r="BU4" s="4">
        <v>5811137.0525984149</v>
      </c>
      <c r="BV4" s="4">
        <v>5836317.0014120638</v>
      </c>
      <c r="BW4" s="4">
        <v>6086439.5056016175</v>
      </c>
      <c r="BX4" s="4">
        <v>6231036.3706594789</v>
      </c>
      <c r="BY4" s="4">
        <v>6343852.4617598597</v>
      </c>
      <c r="BZ4" s="4">
        <v>6424075.4053972652</v>
      </c>
      <c r="CA4" s="4">
        <v>6543637.0757117067</v>
      </c>
      <c r="CB4" s="4">
        <v>6586518.6641875384</v>
      </c>
      <c r="CC4" s="4">
        <v>6583974.2699746983</v>
      </c>
      <c r="CD4" s="4">
        <v>6599671.2862995239</v>
      </c>
      <c r="CE4" s="4">
        <v>6487462.4485143498</v>
      </c>
      <c r="CF4" s="4">
        <v>6567721.221334897</v>
      </c>
      <c r="CG4" s="4">
        <v>6661268.986998111</v>
      </c>
      <c r="CH4" s="4">
        <v>6686256.9105747687</v>
      </c>
      <c r="CI4" s="4">
        <v>6935737.697976606</v>
      </c>
      <c r="CJ4" s="4">
        <v>7079904.0154000539</v>
      </c>
      <c r="CK4" s="4">
        <v>7192353.2243665867</v>
      </c>
      <c r="CL4" s="4">
        <v>7272274.5430305945</v>
      </c>
      <c r="CM4" s="4">
        <v>7391456.0864102133</v>
      </c>
      <c r="CN4" s="4">
        <v>7434110.8628929174</v>
      </c>
      <c r="CO4" s="4">
        <v>7431430.4672841001</v>
      </c>
      <c r="CP4" s="4">
        <v>7446955.0976563469</v>
      </c>
      <c r="CQ4" s="4">
        <v>7334829.328888136</v>
      </c>
      <c r="CR4">
        <v>7414786.8949344857</v>
      </c>
      <c r="CS4">
        <v>7508007.0278963326</v>
      </c>
      <c r="CT4">
        <v>7532804.2571623903</v>
      </c>
      <c r="CU4">
        <v>7781646.4529201863</v>
      </c>
      <c r="CV4">
        <v>7925384.5042054774</v>
      </c>
      <c r="CW4">
        <v>8037468.8577797376</v>
      </c>
      <c r="CX4">
        <v>8117090.3172353264</v>
      </c>
      <c r="CY4">
        <v>8235893.8119410127</v>
      </c>
      <c r="CZ4">
        <v>8278323.2426494006</v>
      </c>
      <c r="DA4">
        <v>8275507.9493243471</v>
      </c>
      <c r="DB4">
        <v>8290861.4420942934</v>
      </c>
      <c r="DC4">
        <v>8178818.9721459188</v>
      </c>
      <c r="DD4">
        <v>8258477.0924470834</v>
      </c>
      <c r="DE4">
        <v>8351371.4584392011</v>
      </c>
      <c r="DF4">
        <v>8375979.3130016373</v>
      </c>
      <c r="DG4">
        <v>8624186.0202240143</v>
      </c>
      <c r="DH4">
        <v>8767498.0698791444</v>
      </c>
      <c r="DI4">
        <v>8879219.5793415755</v>
      </c>
      <c r="DJ4">
        <v>8958542.9314561225</v>
      </c>
      <c r="DK4">
        <v>9076970.4399900399</v>
      </c>
      <c r="DL4">
        <v>9119175.9790429641</v>
      </c>
      <c r="DM4">
        <v>9116226.8817492668</v>
      </c>
      <c r="DN4">
        <v>9131410.4744750094</v>
      </c>
      <c r="DO4">
        <v>0</v>
      </c>
    </row>
    <row r="5" spans="1:119" x14ac:dyDescent="0.25">
      <c r="A5" t="str">
        <f>_xlfn.XLOOKUP(B5,wasteprojectionmodel_actuals_20!D:D,wasteprojectionmodel_actuals_20!C:C)</f>
        <v>Aggregate, masonry and soils</v>
      </c>
      <c r="B5" t="s">
        <v>18</v>
      </c>
      <c r="C5">
        <f>_xlfn.IFNA(_xlfn.XLOOKUP(_xlfn.TEXTJOIN("",TRUE,'Table1 Input'!D$1,'Table1 Input'!$B5),'Joint tables'!$E$1:$E$507,'Joint tables'!$F$1:$F$507),0)</f>
        <v>27290</v>
      </c>
      <c r="D5">
        <f>_xlfn.IFNA(_xlfn.XLOOKUP(_xlfn.TEXTJOIN("",TRUE,'Table1 Input'!E$1,'Table1 Input'!$B5),'Joint tables'!$E$1:$E$507,'Joint tables'!$F$1:$F$507),0)</f>
        <v>22300</v>
      </c>
      <c r="E5">
        <f>_xlfn.IFNA(_xlfn.XLOOKUP(_xlfn.TEXTJOIN("",TRUE,'Table1 Input'!F$1,'Table1 Input'!$B5),'Joint tables'!$E$1:$E$507,'Joint tables'!$F$1:$F$507),0)</f>
        <v>33475</v>
      </c>
      <c r="F5">
        <f>_xlfn.IFNA(_xlfn.XLOOKUP(_xlfn.TEXTJOIN("",TRUE,'Table1 Input'!G$1,'Table1 Input'!$B5),'Joint tables'!$E$1:$E$507,'Joint tables'!$F$1:$F$507),0)</f>
        <v>37259</v>
      </c>
      <c r="G5">
        <f>_xlfn.IFNA(_xlfn.XLOOKUP(_xlfn.TEXTJOIN("",TRUE,'Table1 Input'!H$1,'Table1 Input'!$B5),'Joint tables'!$E$1:$E$507,'Joint tables'!$F$1:$F$507),0)</f>
        <v>27205</v>
      </c>
      <c r="H5">
        <f>_xlfn.IFNA(_xlfn.XLOOKUP(_xlfn.TEXTJOIN("",TRUE,'Table1 Input'!I$1,'Table1 Input'!$B5),'Joint tables'!$E$1:$E$507,'Joint tables'!$F$1:$F$507),0)</f>
        <v>32234</v>
      </c>
      <c r="I5">
        <f>_xlfn.IFNA(_xlfn.XLOOKUP(_xlfn.TEXTJOIN("",TRUE,'Table1 Input'!J$1,'Table1 Input'!$B5),'Joint tables'!$E$1:$E$507,'Joint tables'!$F$1:$F$507),0)</f>
        <v>34058</v>
      </c>
      <c r="J5">
        <f>_xlfn.IFNA(_xlfn.XLOOKUP(_xlfn.TEXTJOIN("",TRUE,'Table1 Input'!K$1,'Table1 Input'!$B5),'Joint tables'!$E$1:$E$507,'Joint tables'!$F$1:$F$507),0)</f>
        <v>38838</v>
      </c>
      <c r="K5">
        <f>_xlfn.IFNA(_xlfn.XLOOKUP(_xlfn.TEXTJOIN("",TRUE,'Table1 Input'!L$1,'Table1 Input'!$B5),'Joint tables'!$E$1:$E$507,'Joint tables'!$F$1:$F$507),0)</f>
        <v>33208</v>
      </c>
      <c r="L5">
        <f>_xlfn.IFNA(_xlfn.XLOOKUP(_xlfn.TEXTJOIN("",TRUE,'Table1 Input'!M$1,'Table1 Input'!$B5),'Joint tables'!$E$1:$E$507,'Joint tables'!$F$1:$F$507),0)</f>
        <v>38062</v>
      </c>
      <c r="M5">
        <f>_xlfn.IFNA(_xlfn.XLOOKUP(_xlfn.TEXTJOIN("",TRUE,'Table1 Input'!N$1,'Table1 Input'!$B5),'Joint tables'!$E$1:$E$507,'Joint tables'!$F$1:$F$507),0)</f>
        <v>36868</v>
      </c>
      <c r="N5">
        <f>_xlfn.IFNA(_xlfn.XLOOKUP(_xlfn.TEXTJOIN("",TRUE,'Table1 Input'!O$1,'Table1 Input'!$B5),'Joint tables'!$E$1:$E$507,'Joint tables'!$F$1:$F$507),0)</f>
        <v>34524</v>
      </c>
      <c r="O5">
        <f>_xlfn.IFNA(_xlfn.XLOOKUP(_xlfn.TEXTJOIN("",TRUE,'Table1 Input'!P$1,'Table1 Input'!$B5),'Joint tables'!$E$1:$E$507,'Joint tables'!$F$1:$F$507),0)</f>
        <v>35983</v>
      </c>
      <c r="P5">
        <f>_xlfn.IFNA(_xlfn.XLOOKUP(_xlfn.TEXTJOIN("",TRUE,'Table1 Input'!Q$1,'Table1 Input'!$B5),'Joint tables'!$E$1:$E$507,'Joint tables'!$F$1:$F$507),0)</f>
        <v>30319</v>
      </c>
      <c r="Q5">
        <f>_xlfn.IFNA(_xlfn.XLOOKUP(_xlfn.TEXTJOIN("",TRUE,'Table1 Input'!R$1,'Table1 Input'!$B5),'Joint tables'!$E$1:$E$507,'Joint tables'!$F$1:$F$507),0)</f>
        <v>32616</v>
      </c>
      <c r="R5">
        <f>_xlfn.IFNA(_xlfn.XLOOKUP(_xlfn.TEXTJOIN("",TRUE,'Table1 Input'!S$1,'Table1 Input'!$B5),'Joint tables'!$E$1:$E$507,'Joint tables'!$F$1:$F$507),0)</f>
        <v>32641</v>
      </c>
      <c r="S5" s="4" cm="1">
        <f t="array" ref="S5:DO5">_xlfn.XLOOKUP(B5,'VALUE PROJECTION'!A:A,'VALUE PROJECTION'!B:CX)</f>
        <v>35901.375973760267</v>
      </c>
      <c r="T5" s="4">
        <v>36607.785850323227</v>
      </c>
      <c r="U5" s="4">
        <v>36576.319538183096</v>
      </c>
      <c r="V5" s="4">
        <v>36838.490457387677</v>
      </c>
      <c r="W5" s="4">
        <v>35044.312991836632</v>
      </c>
      <c r="X5" s="4">
        <v>36348.360798968781</v>
      </c>
      <c r="Y5" s="4">
        <v>37865.548186659376</v>
      </c>
      <c r="Z5" s="4">
        <v>38278.965116623469</v>
      </c>
      <c r="AA5" s="4">
        <v>42306.810360916577</v>
      </c>
      <c r="AB5" s="4">
        <v>44638.819790761074</v>
      </c>
      <c r="AC5" s="4">
        <v>46460.167038553584</v>
      </c>
      <c r="AD5" s="4">
        <v>47757.97820288028</v>
      </c>
      <c r="AE5" s="4">
        <v>49687.80940078479</v>
      </c>
      <c r="AF5" s="4">
        <v>50385.852258780666</v>
      </c>
      <c r="AG5" s="4">
        <v>50354.147323015612</v>
      </c>
      <c r="AH5" s="4">
        <v>50615.460523074697</v>
      </c>
      <c r="AI5" s="4">
        <v>48822.147087442558</v>
      </c>
      <c r="AJ5" s="4">
        <v>50120.565500379969</v>
      </c>
      <c r="AK5" s="4">
        <v>51632.443060352234</v>
      </c>
      <c r="AL5" s="4">
        <v>52042.995369135773</v>
      </c>
      <c r="AM5" s="4">
        <v>56059.703750474691</v>
      </c>
      <c r="AN5" s="4">
        <v>58384.671376508908</v>
      </c>
      <c r="AO5" s="4">
        <v>60200.140699376709</v>
      </c>
      <c r="AP5" s="4">
        <v>61493.090640703071</v>
      </c>
      <c r="AQ5" s="4">
        <v>63416.690260888048</v>
      </c>
      <c r="AR5" s="4">
        <v>64110.997355808016</v>
      </c>
      <c r="AS5" s="4">
        <v>64077.060875623138</v>
      </c>
      <c r="AT5" s="4">
        <v>64335.556264125407</v>
      </c>
      <c r="AU5" s="4">
        <v>62543.549841990171</v>
      </c>
      <c r="AV5" s="4">
        <v>63837.050585023229</v>
      </c>
      <c r="AW5" s="4">
        <v>65343.586028217869</v>
      </c>
      <c r="AX5" s="4">
        <v>65751.015030005656</v>
      </c>
      <c r="AY5" s="4">
        <v>69757.342343175958</v>
      </c>
      <c r="AZ5" s="4">
        <v>72075.338328655227</v>
      </c>
      <c r="BA5" s="4">
        <v>73884.863480452099</v>
      </c>
      <c r="BB5" s="4">
        <v>75172.921531365035</v>
      </c>
      <c r="BC5" s="4">
        <v>77090.362701491249</v>
      </c>
      <c r="BD5" s="4">
        <v>77780.984126576572</v>
      </c>
      <c r="BE5" s="4">
        <v>77744.826765778591</v>
      </c>
      <c r="BF5" s="4">
        <v>78000.514493994939</v>
      </c>
      <c r="BG5" s="4">
        <v>76209.820329565613</v>
      </c>
      <c r="BH5" s="4">
        <v>77498.43576552812</v>
      </c>
      <c r="BI5" s="4">
        <v>78999.659754796288</v>
      </c>
      <c r="BJ5" s="4">
        <v>79403.985858527885</v>
      </c>
      <c r="BK5" s="4">
        <v>83399.986670859304</v>
      </c>
      <c r="BL5" s="4">
        <v>85711.048305806064</v>
      </c>
      <c r="BM5" s="4">
        <v>87514.661818903813</v>
      </c>
      <c r="BN5" s="4">
        <v>88797.856501538176</v>
      </c>
      <c r="BO5" s="4">
        <v>90709.173315529144</v>
      </c>
      <c r="BP5" s="4">
        <v>91396.133155137737</v>
      </c>
      <c r="BQ5" s="4">
        <v>91357.77294385893</v>
      </c>
      <c r="BR5" s="4">
        <v>91610.673378203734</v>
      </c>
      <c r="BS5" s="4">
        <v>89821.295372829831</v>
      </c>
      <c r="BT5" s="4">
        <v>91105.054256394869</v>
      </c>
      <c r="BU5" s="4">
        <v>92600.997226971696</v>
      </c>
      <c r="BV5" s="4">
        <v>93002.242000440849</v>
      </c>
      <c r="BW5" s="4">
        <v>96987.966843482267</v>
      </c>
      <c r="BX5" s="4">
        <v>99292.131033563579</v>
      </c>
      <c r="BY5" s="4">
        <v>101089.86570142394</v>
      </c>
      <c r="BZ5" s="4">
        <v>102368.22560140002</v>
      </c>
      <c r="CA5" s="4">
        <v>104273.45168728093</v>
      </c>
      <c r="CB5" s="4">
        <v>104956.77369803323</v>
      </c>
      <c r="CC5" s="4">
        <v>104916.22854493928</v>
      </c>
      <c r="CD5" s="4">
        <v>105166.36192710017</v>
      </c>
      <c r="CE5" s="4">
        <v>103378.30389602334</v>
      </c>
      <c r="CF5" s="4">
        <v>104657.23473729004</v>
      </c>
      <c r="CG5" s="4">
        <v>106147.92688761459</v>
      </c>
      <c r="CH5" s="4">
        <v>106546.11172147514</v>
      </c>
      <c r="CI5" s="4">
        <v>110521.61074916548</v>
      </c>
      <c r="CJ5" s="4">
        <v>112818.91412355106</v>
      </c>
      <c r="CK5" s="4">
        <v>114610.80249125512</v>
      </c>
      <c r="CL5" s="4">
        <v>115884.35596985917</v>
      </c>
      <c r="CM5" s="4">
        <v>117783.52469847615</v>
      </c>
      <c r="CN5" s="4">
        <v>118463.23243949833</v>
      </c>
      <c r="CO5" s="4">
        <v>118420.52009179551</v>
      </c>
      <c r="CP5" s="4">
        <v>118667.90648813036</v>
      </c>
      <c r="CQ5" s="4">
        <v>116881.1721693907</v>
      </c>
      <c r="CR5">
        <v>118155.30325332767</v>
      </c>
      <c r="CS5">
        <v>119640.77454677068</v>
      </c>
      <c r="CT5">
        <v>120035.9206494557</v>
      </c>
      <c r="CU5">
        <v>124001.24366124348</v>
      </c>
      <c r="CV5">
        <v>126291.7225757836</v>
      </c>
      <c r="CW5">
        <v>128077.79693964258</v>
      </c>
      <c r="CX5">
        <v>129346.57213450012</v>
      </c>
      <c r="CY5">
        <v>131239.71662312935</v>
      </c>
      <c r="CZ5">
        <v>131915.8334587515</v>
      </c>
      <c r="DA5">
        <v>131870.97150367685</v>
      </c>
      <c r="DB5">
        <v>132115.6308067608</v>
      </c>
      <c r="DC5">
        <v>130330.22386228798</v>
      </c>
      <c r="DD5">
        <v>131599.58325105262</v>
      </c>
      <c r="DE5">
        <v>133079.86341821734</v>
      </c>
      <c r="DF5">
        <v>133471.99181778397</v>
      </c>
      <c r="DG5">
        <v>137427.18826198726</v>
      </c>
      <c r="DH5">
        <v>139710.87880182272</v>
      </c>
      <c r="DI5">
        <v>141491.17121177333</v>
      </c>
      <c r="DJ5">
        <v>142755.19603905024</v>
      </c>
      <c r="DK5">
        <v>144642.34915385122</v>
      </c>
      <c r="DL5">
        <v>145314.89825558942</v>
      </c>
      <c r="DM5">
        <v>145267.90412211022</v>
      </c>
      <c r="DN5">
        <v>145509.85605254411</v>
      </c>
      <c r="DO5">
        <v>0</v>
      </c>
    </row>
    <row r="6" spans="1:119" x14ac:dyDescent="0.25">
      <c r="A6" t="str">
        <f>_xlfn.XLOOKUP(B6,wasteprojectionmodel_actuals_20!D:D,wasteprojectionmodel_actuals_20!C:C)</f>
        <v>Aggregate, masonry and soils</v>
      </c>
      <c r="B6" t="s">
        <v>19</v>
      </c>
      <c r="C6">
        <f>_xlfn.IFNA(_xlfn.XLOOKUP(_xlfn.TEXTJOIN("",TRUE,'Table1 Input'!D$1,'Table1 Input'!$B6),'Joint tables'!$E$1:$E$507,'Joint tables'!$F$1:$F$507),0)</f>
        <v>628011</v>
      </c>
      <c r="D6">
        <f>_xlfn.IFNA(_xlfn.XLOOKUP(_xlfn.TEXTJOIN("",TRUE,'Table1 Input'!E$1,'Table1 Input'!$B6),'Joint tables'!$E$1:$E$507,'Joint tables'!$F$1:$F$507),0)</f>
        <v>743697</v>
      </c>
      <c r="E6">
        <f>_xlfn.IFNA(_xlfn.XLOOKUP(_xlfn.TEXTJOIN("",TRUE,'Table1 Input'!F$1,'Table1 Input'!$B6),'Joint tables'!$E$1:$E$507,'Joint tables'!$F$1:$F$507),0)</f>
        <v>742793</v>
      </c>
      <c r="F6">
        <f>_xlfn.IFNA(_xlfn.XLOOKUP(_xlfn.TEXTJOIN("",TRUE,'Table1 Input'!G$1,'Table1 Input'!$B6),'Joint tables'!$E$1:$E$507,'Joint tables'!$F$1:$F$507),0)</f>
        <v>826100</v>
      </c>
      <c r="G6">
        <f>_xlfn.IFNA(_xlfn.XLOOKUP(_xlfn.TEXTJOIN("",TRUE,'Table1 Input'!H$1,'Table1 Input'!$B6),'Joint tables'!$E$1:$E$507,'Joint tables'!$F$1:$F$507),0)</f>
        <v>560951</v>
      </c>
      <c r="H6">
        <f>_xlfn.IFNA(_xlfn.XLOOKUP(_xlfn.TEXTJOIN("",TRUE,'Table1 Input'!I$1,'Table1 Input'!$B6),'Joint tables'!$E$1:$E$507,'Joint tables'!$F$1:$F$507),0)</f>
        <v>1098835</v>
      </c>
      <c r="I6">
        <f>_xlfn.IFNA(_xlfn.XLOOKUP(_xlfn.TEXTJOIN("",TRUE,'Table1 Input'!J$1,'Table1 Input'!$B6),'Joint tables'!$E$1:$E$507,'Joint tables'!$F$1:$F$507),0)</f>
        <v>816521</v>
      </c>
      <c r="J6">
        <f>_xlfn.IFNA(_xlfn.XLOOKUP(_xlfn.TEXTJOIN("",TRUE,'Table1 Input'!K$1,'Table1 Input'!$B6),'Joint tables'!$E$1:$E$507,'Joint tables'!$F$1:$F$507),0)</f>
        <v>839579</v>
      </c>
      <c r="K6">
        <f>_xlfn.IFNA(_xlfn.XLOOKUP(_xlfn.TEXTJOIN("",TRUE,'Table1 Input'!L$1,'Table1 Input'!$B6),'Joint tables'!$E$1:$E$507,'Joint tables'!$F$1:$F$507),0)</f>
        <v>711088</v>
      </c>
      <c r="L6">
        <f>_xlfn.IFNA(_xlfn.XLOOKUP(_xlfn.TEXTJOIN("",TRUE,'Table1 Input'!M$1,'Table1 Input'!$B6),'Joint tables'!$E$1:$E$507,'Joint tables'!$F$1:$F$507),0)</f>
        <v>727237</v>
      </c>
      <c r="M6">
        <f>_xlfn.IFNA(_xlfn.XLOOKUP(_xlfn.TEXTJOIN("",TRUE,'Table1 Input'!N$1,'Table1 Input'!$B6),'Joint tables'!$E$1:$E$507,'Joint tables'!$F$1:$F$507),0)</f>
        <v>100197</v>
      </c>
      <c r="N6">
        <f>_xlfn.IFNA(_xlfn.XLOOKUP(_xlfn.TEXTJOIN("",TRUE,'Table1 Input'!O$1,'Table1 Input'!$B6),'Joint tables'!$E$1:$E$507,'Joint tables'!$F$1:$F$507),0)</f>
        <v>92277</v>
      </c>
      <c r="O6">
        <f>_xlfn.IFNA(_xlfn.XLOOKUP(_xlfn.TEXTJOIN("",TRUE,'Table1 Input'!P$1,'Table1 Input'!$B6),'Joint tables'!$E$1:$E$507,'Joint tables'!$F$1:$F$507),0)</f>
        <v>1058430</v>
      </c>
      <c r="P6">
        <f>_xlfn.IFNA(_xlfn.XLOOKUP(_xlfn.TEXTJOIN("",TRUE,'Table1 Input'!Q$1,'Table1 Input'!$B6),'Joint tables'!$E$1:$E$507,'Joint tables'!$F$1:$F$507),0)</f>
        <v>1300376</v>
      </c>
      <c r="Q6">
        <f>_xlfn.IFNA(_xlfn.XLOOKUP(_xlfn.TEXTJOIN("",TRUE,'Table1 Input'!R$1,'Table1 Input'!$B6),'Joint tables'!$E$1:$E$507,'Joint tables'!$F$1:$F$507),0)</f>
        <v>946601</v>
      </c>
      <c r="R6">
        <f>_xlfn.IFNA(_xlfn.XLOOKUP(_xlfn.TEXTJOIN("",TRUE,'Table1 Input'!S$1,'Table1 Input'!$B6),'Joint tables'!$E$1:$E$507,'Joint tables'!$F$1:$F$507),0)</f>
        <v>1119490</v>
      </c>
      <c r="S6" s="4" cm="1">
        <f t="array" ref="S6:DO6">_xlfn.XLOOKUP(B6,'VALUE PROJECTION'!A:A,'VALUE PROJECTION'!B:CX)</f>
        <v>815611.55739705719</v>
      </c>
      <c r="T6" s="4">
        <v>831659.85760720167</v>
      </c>
      <c r="U6" s="4">
        <v>830945.00233622524</v>
      </c>
      <c r="V6" s="4">
        <v>836901.0312046716</v>
      </c>
      <c r="W6" s="4">
        <v>796140.70274276717</v>
      </c>
      <c r="X6" s="4">
        <v>825766.20967800671</v>
      </c>
      <c r="Y6" s="4">
        <v>860233.84593356191</v>
      </c>
      <c r="Z6" s="4">
        <v>869625.89893868263</v>
      </c>
      <c r="AA6" s="4">
        <v>961130.94696395309</v>
      </c>
      <c r="AB6" s="4">
        <v>1014109.8033824438</v>
      </c>
      <c r="AC6" s="4">
        <v>1055487.3780586519</v>
      </c>
      <c r="AD6" s="4">
        <v>1084971.2002307444</v>
      </c>
      <c r="AE6" s="4">
        <v>1128813.325668687</v>
      </c>
      <c r="AF6" s="4">
        <v>1144671.5429959565</v>
      </c>
      <c r="AG6" s="4">
        <v>1143951.2666462308</v>
      </c>
      <c r="AH6" s="4">
        <v>1149887.809753224</v>
      </c>
      <c r="AI6" s="4">
        <v>1109147.1104216436</v>
      </c>
      <c r="AJ6" s="4">
        <v>1138644.72813699</v>
      </c>
      <c r="AK6" s="4">
        <v>1172991.7351203405</v>
      </c>
      <c r="AL6" s="4">
        <v>1182318.7093344943</v>
      </c>
      <c r="AM6" s="4">
        <v>1273570.748835935</v>
      </c>
      <c r="AN6" s="4">
        <v>1326389.6287516649</v>
      </c>
      <c r="AO6" s="4">
        <v>1367633.6680584874</v>
      </c>
      <c r="AP6" s="4">
        <v>1397007.0524115656</v>
      </c>
      <c r="AQ6" s="4">
        <v>1440707.6081555611</v>
      </c>
      <c r="AR6" s="4">
        <v>1456480.9559908472</v>
      </c>
      <c r="AS6" s="4">
        <v>1455709.9831602685</v>
      </c>
      <c r="AT6" s="4">
        <v>1461582.51090267</v>
      </c>
      <c r="AU6" s="4">
        <v>1420871.5044529033</v>
      </c>
      <c r="AV6" s="4">
        <v>1450257.4019820264</v>
      </c>
      <c r="AW6" s="4">
        <v>1484483.046146638</v>
      </c>
      <c r="AX6" s="4">
        <v>1493739.0647159466</v>
      </c>
      <c r="AY6" s="4">
        <v>1584755.2659257678</v>
      </c>
      <c r="AZ6" s="4">
        <v>1637415.7633155803</v>
      </c>
      <c r="BA6" s="4">
        <v>1678524.7622655055</v>
      </c>
      <c r="BB6" s="4">
        <v>1707787.0120937785</v>
      </c>
      <c r="BC6" s="4">
        <v>1751347.6594663719</v>
      </c>
      <c r="BD6" s="4">
        <v>1767037.2758336472</v>
      </c>
      <c r="BE6" s="4">
        <v>1766215.8487837936</v>
      </c>
      <c r="BF6" s="4">
        <v>1772024.5917793342</v>
      </c>
      <c r="BG6" s="4">
        <v>1731343.3973499208</v>
      </c>
      <c r="BH6" s="4">
        <v>1760618.3099153731</v>
      </c>
      <c r="BI6" s="4">
        <v>1794723.2878633977</v>
      </c>
      <c r="BJ6" s="4">
        <v>1803908.8144404807</v>
      </c>
      <c r="BK6" s="4">
        <v>1894690.417025507</v>
      </c>
      <c r="BL6" s="4">
        <v>1947193.3790483887</v>
      </c>
      <c r="BM6" s="4">
        <v>1988168.0767155529</v>
      </c>
      <c r="BN6" s="4">
        <v>2017319.8399881353</v>
      </c>
      <c r="BO6" s="4">
        <v>2060741.3535389728</v>
      </c>
      <c r="BP6" s="4">
        <v>2076347.78558943</v>
      </c>
      <c r="BQ6" s="4">
        <v>2075476.313930905</v>
      </c>
      <c r="BR6" s="4">
        <v>2081221.7348661113</v>
      </c>
      <c r="BS6" s="4">
        <v>2040570.4410883537</v>
      </c>
      <c r="BT6" s="4">
        <v>2069735.0219420812</v>
      </c>
      <c r="BU6" s="4">
        <v>2103720.0251046647</v>
      </c>
      <c r="BV6" s="4">
        <v>2112835.5496691214</v>
      </c>
      <c r="BW6" s="4">
        <v>2203383.7016108497</v>
      </c>
      <c r="BX6" s="4">
        <v>2255729.9666939564</v>
      </c>
      <c r="BY6" s="4">
        <v>2296571.1080839671</v>
      </c>
      <c r="BZ6" s="4">
        <v>2325613.0342122437</v>
      </c>
      <c r="CA6" s="4">
        <v>2368896.1779066408</v>
      </c>
      <c r="CB6" s="4">
        <v>2384419.965345894</v>
      </c>
      <c r="CC6" s="4">
        <v>2383498.8559298082</v>
      </c>
      <c r="CD6" s="4">
        <v>2389181.4146576505</v>
      </c>
      <c r="CE6" s="4">
        <v>2348560.1082066451</v>
      </c>
      <c r="CF6" s="4">
        <v>2377615.0050443332</v>
      </c>
      <c r="CG6" s="4">
        <v>2411480.7194730616</v>
      </c>
      <c r="CH6" s="4">
        <v>2420526.7279802081</v>
      </c>
      <c r="CI6" s="4">
        <v>2510842.568681547</v>
      </c>
      <c r="CJ6" s="4">
        <v>2563032.9689705381</v>
      </c>
      <c r="CK6" s="4">
        <v>2603741.2934462619</v>
      </c>
      <c r="CL6" s="4">
        <v>2632674.0267451718</v>
      </c>
      <c r="CM6" s="4">
        <v>2675819.5587058188</v>
      </c>
      <c r="CN6" s="4">
        <v>2691261.2367527857</v>
      </c>
      <c r="CO6" s="4">
        <v>2690290.8927621981</v>
      </c>
      <c r="CP6" s="4">
        <v>2695911.0451524844</v>
      </c>
      <c r="CQ6" s="4">
        <v>2655319.8109494527</v>
      </c>
      <c r="CR6">
        <v>2684265.6663522474</v>
      </c>
      <c r="CS6">
        <v>2718012.7727583968</v>
      </c>
      <c r="CT6">
        <v>2726989.7470238362</v>
      </c>
      <c r="CU6">
        <v>2817074.4078343417</v>
      </c>
      <c r="CV6">
        <v>2869109.7692655744</v>
      </c>
      <c r="CW6">
        <v>2909686.0105382958</v>
      </c>
      <c r="CX6">
        <v>2938510.1902416265</v>
      </c>
      <c r="CY6">
        <v>2981518.8628305849</v>
      </c>
      <c r="CZ6">
        <v>2996878.9622787833</v>
      </c>
      <c r="DA6">
        <v>2995859.7832625518</v>
      </c>
      <c r="DB6">
        <v>3001417.9812370758</v>
      </c>
      <c r="DC6">
        <v>2960856.9024741533</v>
      </c>
      <c r="DD6">
        <v>2989694.353961349</v>
      </c>
      <c r="DE6">
        <v>3023323.5277681588</v>
      </c>
      <c r="DF6">
        <v>3032231.9455096936</v>
      </c>
      <c r="DG6">
        <v>3122086.5498018996</v>
      </c>
      <c r="DH6">
        <v>3173967.6921617207</v>
      </c>
      <c r="DI6">
        <v>3214412.5783455605</v>
      </c>
      <c r="DJ6">
        <v>3243128.8386559556</v>
      </c>
      <c r="DK6">
        <v>3286001.3985303883</v>
      </c>
      <c r="DL6">
        <v>3301280.445792967</v>
      </c>
      <c r="DM6">
        <v>3300212.8277043584</v>
      </c>
      <c r="DN6">
        <v>3305709.5192779806</v>
      </c>
      <c r="DO6">
        <v>0</v>
      </c>
    </row>
    <row r="7" spans="1:119" x14ac:dyDescent="0.25">
      <c r="A7" t="str">
        <f>_xlfn.XLOOKUP(B7,wasteprojectionmodel_actuals_20!D:D,wasteprojectionmodel_actuals_20!C:C)</f>
        <v>Glass</v>
      </c>
      <c r="B7" t="s">
        <v>21</v>
      </c>
      <c r="C7">
        <f>_xlfn.IFNA(_xlfn.XLOOKUP(_xlfn.TEXTJOIN("",TRUE,'Table1 Input'!D$1,'Table1 Input'!$B7),'Joint tables'!$E$1:$E$507,'Joint tables'!$F$1:$F$507),0)</f>
        <v>142617</v>
      </c>
      <c r="D7">
        <f>_xlfn.IFNA(_xlfn.XLOOKUP(_xlfn.TEXTJOIN("",TRUE,'Table1 Input'!E$1,'Table1 Input'!$B7),'Joint tables'!$E$1:$E$507,'Joint tables'!$F$1:$F$507),0)</f>
        <v>187955</v>
      </c>
      <c r="E7">
        <f>_xlfn.IFNA(_xlfn.XLOOKUP(_xlfn.TEXTJOIN("",TRUE,'Table1 Input'!F$1,'Table1 Input'!$B7),'Joint tables'!$E$1:$E$507,'Joint tables'!$F$1:$F$507),0)</f>
        <v>162320</v>
      </c>
      <c r="F7">
        <f>_xlfn.IFNA(_xlfn.XLOOKUP(_xlfn.TEXTJOIN("",TRUE,'Table1 Input'!G$1,'Table1 Input'!$B7),'Joint tables'!$E$1:$E$507,'Joint tables'!$F$1:$F$507),0)</f>
        <v>166649</v>
      </c>
      <c r="G7">
        <f>_xlfn.IFNA(_xlfn.XLOOKUP(_xlfn.TEXTJOIN("",TRUE,'Table1 Input'!H$1,'Table1 Input'!$B7),'Joint tables'!$E$1:$E$507,'Joint tables'!$F$1:$F$507),0)</f>
        <v>137049</v>
      </c>
      <c r="H7">
        <f>_xlfn.IFNA(_xlfn.XLOOKUP(_xlfn.TEXTJOIN("",TRUE,'Table1 Input'!I$1,'Table1 Input'!$B7),'Joint tables'!$E$1:$E$507,'Joint tables'!$F$1:$F$507),0)</f>
        <v>176954</v>
      </c>
      <c r="I7">
        <f>_xlfn.IFNA(_xlfn.XLOOKUP(_xlfn.TEXTJOIN("",TRUE,'Table1 Input'!J$1,'Table1 Input'!$B7),'Joint tables'!$E$1:$E$507,'Joint tables'!$F$1:$F$507),0)</f>
        <v>178608</v>
      </c>
      <c r="J7">
        <f>_xlfn.IFNA(_xlfn.XLOOKUP(_xlfn.TEXTJOIN("",TRUE,'Table1 Input'!K$1,'Table1 Input'!$B7),'Joint tables'!$E$1:$E$507,'Joint tables'!$F$1:$F$507),0)</f>
        <v>143480</v>
      </c>
      <c r="K7">
        <f>_xlfn.IFNA(_xlfn.XLOOKUP(_xlfn.TEXTJOIN("",TRUE,'Table1 Input'!L$1,'Table1 Input'!$B7),'Joint tables'!$E$1:$E$507,'Joint tables'!$F$1:$F$507),0)</f>
        <v>149169</v>
      </c>
      <c r="L7">
        <f>_xlfn.IFNA(_xlfn.XLOOKUP(_xlfn.TEXTJOIN("",TRUE,'Table1 Input'!M$1,'Table1 Input'!$B7),'Joint tables'!$E$1:$E$507,'Joint tables'!$F$1:$F$507),0)</f>
        <v>196075</v>
      </c>
      <c r="M7">
        <f>_xlfn.IFNA(_xlfn.XLOOKUP(_xlfn.TEXTJOIN("",TRUE,'Table1 Input'!N$1,'Table1 Input'!$B7),'Joint tables'!$E$1:$E$507,'Joint tables'!$F$1:$F$507),0)</f>
        <v>181754</v>
      </c>
      <c r="N7">
        <f>_xlfn.IFNA(_xlfn.XLOOKUP(_xlfn.TEXTJOIN("",TRUE,'Table1 Input'!O$1,'Table1 Input'!$B7),'Joint tables'!$E$1:$E$507,'Joint tables'!$F$1:$F$507),0)</f>
        <v>142554</v>
      </c>
      <c r="O7">
        <f>_xlfn.IFNA(_xlfn.XLOOKUP(_xlfn.TEXTJOIN("",TRUE,'Table1 Input'!P$1,'Table1 Input'!$B7),'Joint tables'!$E$1:$E$507,'Joint tables'!$F$1:$F$507),0)</f>
        <v>218376</v>
      </c>
      <c r="P7">
        <f>_xlfn.IFNA(_xlfn.XLOOKUP(_xlfn.TEXTJOIN("",TRUE,'Table1 Input'!Q$1,'Table1 Input'!$B7),'Joint tables'!$E$1:$E$507,'Joint tables'!$F$1:$F$507),0)</f>
        <v>175668</v>
      </c>
      <c r="Q7">
        <f>_xlfn.IFNA(_xlfn.XLOOKUP(_xlfn.TEXTJOIN("",TRUE,'Table1 Input'!R$1,'Table1 Input'!$B7),'Joint tables'!$E$1:$E$507,'Joint tables'!$F$1:$F$507),0)</f>
        <v>296804</v>
      </c>
      <c r="R7">
        <f>_xlfn.IFNA(_xlfn.XLOOKUP(_xlfn.TEXTJOIN("",TRUE,'Table1 Input'!S$1,'Table1 Input'!$B7),'Joint tables'!$E$1:$E$507,'Joint tables'!$F$1:$F$507),0)</f>
        <v>334640</v>
      </c>
      <c r="S7" s="4" cm="1">
        <f t="array" ref="S7:DO7">_xlfn.XLOOKUP(B7,'VALUE PROJECTION'!A:A,'VALUE PROJECTION'!B:CX)</f>
        <v>190623.22656586039</v>
      </c>
      <c r="T7" s="4">
        <v>194374.00564593912</v>
      </c>
      <c r="U7" s="4">
        <v>194206.93099251459</v>
      </c>
      <c r="V7" s="4">
        <v>195598.96305744271</v>
      </c>
      <c r="W7" s="4">
        <v>186072.53438336993</v>
      </c>
      <c r="X7" s="4">
        <v>192996.55313890037</v>
      </c>
      <c r="Y7" s="4">
        <v>201052.26541460786</v>
      </c>
      <c r="Z7" s="4">
        <v>203247.35869360378</v>
      </c>
      <c r="AA7" s="4">
        <v>224633.7494864325</v>
      </c>
      <c r="AB7" s="4">
        <v>237015.86994398467</v>
      </c>
      <c r="AC7" s="4">
        <v>246686.56026306364</v>
      </c>
      <c r="AD7" s="4">
        <v>253577.46471747692</v>
      </c>
      <c r="AE7" s="4">
        <v>263824.16528797569</v>
      </c>
      <c r="AF7" s="4">
        <v>267530.51854779728</v>
      </c>
      <c r="AG7" s="4">
        <v>267362.17688986153</v>
      </c>
      <c r="AH7" s="4">
        <v>268749.65477861767</v>
      </c>
      <c r="AI7" s="4">
        <v>259227.81378862451</v>
      </c>
      <c r="AJ7" s="4">
        <v>266121.94251192338</v>
      </c>
      <c r="AK7" s="4">
        <v>274149.46153696225</v>
      </c>
      <c r="AL7" s="4">
        <v>276329.34472114942</v>
      </c>
      <c r="AM7" s="4">
        <v>297656.60282915563</v>
      </c>
      <c r="AN7" s="4">
        <v>310001.33387399727</v>
      </c>
      <c r="AO7" s="4">
        <v>319640.81455321517</v>
      </c>
      <c r="AP7" s="4">
        <v>326505.90768457338</v>
      </c>
      <c r="AQ7" s="4">
        <v>336719.52084771584</v>
      </c>
      <c r="AR7" s="4">
        <v>340406.03856664523</v>
      </c>
      <c r="AS7" s="4">
        <v>340225.84822085296</v>
      </c>
      <c r="AT7" s="4">
        <v>341598.36455684836</v>
      </c>
      <c r="AU7" s="4">
        <v>332083.46333234286</v>
      </c>
      <c r="AV7" s="4">
        <v>338951.48102009151</v>
      </c>
      <c r="AW7" s="4">
        <v>346950.63535132073</v>
      </c>
      <c r="AX7" s="4">
        <v>349113.93491326668</v>
      </c>
      <c r="AY7" s="4">
        <v>370386.07333140512</v>
      </c>
      <c r="AZ7" s="4">
        <v>382693.78750485968</v>
      </c>
      <c r="BA7" s="4">
        <v>392301.70680131525</v>
      </c>
      <c r="BB7" s="4">
        <v>399140.82577682787</v>
      </c>
      <c r="BC7" s="4">
        <v>409321.73981385038</v>
      </c>
      <c r="BD7" s="4">
        <v>412988.68796874827</v>
      </c>
      <c r="BE7" s="4">
        <v>412796.70555602806</v>
      </c>
      <c r="BF7" s="4">
        <v>414154.31423881283</v>
      </c>
      <c r="BG7" s="4">
        <v>404646.38062463433</v>
      </c>
      <c r="BH7" s="4">
        <v>411488.45911168953</v>
      </c>
      <c r="BI7" s="4">
        <v>419459.41155767732</v>
      </c>
      <c r="BJ7" s="4">
        <v>421606.2358614158</v>
      </c>
      <c r="BK7" s="4">
        <v>442823.54432232684</v>
      </c>
      <c r="BL7" s="4">
        <v>455094.43962082756</v>
      </c>
      <c r="BM7" s="4">
        <v>464670.97026956279</v>
      </c>
      <c r="BN7" s="4">
        <v>471484.26653137448</v>
      </c>
      <c r="BO7" s="4">
        <v>481632.66246858949</v>
      </c>
      <c r="BP7" s="4">
        <v>485280.16893862188</v>
      </c>
      <c r="BQ7" s="4">
        <v>485076.49019240739</v>
      </c>
      <c r="BR7" s="4">
        <v>486419.29936022172</v>
      </c>
      <c r="BS7" s="4">
        <v>476918.35407111468</v>
      </c>
      <c r="BT7" s="4">
        <v>483734.64603431441</v>
      </c>
      <c r="BU7" s="4">
        <v>491677.55819507095</v>
      </c>
      <c r="BV7" s="4">
        <v>493808.02175772883</v>
      </c>
      <c r="BW7" s="4">
        <v>514970.76856552716</v>
      </c>
      <c r="BX7" s="4">
        <v>527205.04094472039</v>
      </c>
      <c r="BY7" s="4">
        <v>536750.35706706962</v>
      </c>
      <c r="BZ7" s="4">
        <v>543537.98239440948</v>
      </c>
      <c r="CA7" s="4">
        <v>553654.03878437926</v>
      </c>
      <c r="CB7" s="4">
        <v>557282.22970854549</v>
      </c>
      <c r="CC7" s="4">
        <v>557066.94971732667</v>
      </c>
      <c r="CD7" s="4">
        <v>558395.06684615719</v>
      </c>
      <c r="CE7" s="4">
        <v>548901.13013966486</v>
      </c>
      <c r="CF7" s="4">
        <v>555691.78695724846</v>
      </c>
      <c r="CG7" s="4">
        <v>563606.81917548331</v>
      </c>
      <c r="CH7" s="4">
        <v>565721.03557363932</v>
      </c>
      <c r="CI7" s="4">
        <v>586829.48702746804</v>
      </c>
      <c r="CJ7" s="4">
        <v>599027.33097490016</v>
      </c>
      <c r="CK7" s="4">
        <v>608541.60537338653</v>
      </c>
      <c r="CL7" s="4">
        <v>615303.71035435214</v>
      </c>
      <c r="CM7" s="4">
        <v>625387.60438411159</v>
      </c>
      <c r="CN7" s="4">
        <v>628996.60485278827</v>
      </c>
      <c r="CO7" s="4">
        <v>628769.8178477647</v>
      </c>
      <c r="CP7" s="4">
        <v>630083.34948266111</v>
      </c>
      <c r="CQ7" s="4">
        <v>620596.44120641472</v>
      </c>
      <c r="CR7">
        <v>627361.61306126055</v>
      </c>
      <c r="CS7">
        <v>635248.92443155532</v>
      </c>
      <c r="CT7">
        <v>637347.00627426233</v>
      </c>
      <c r="CU7">
        <v>658401.42679104989</v>
      </c>
      <c r="CV7">
        <v>670563.03534304036</v>
      </c>
      <c r="CW7">
        <v>680046.4394993101</v>
      </c>
      <c r="CX7">
        <v>686783.17353444127</v>
      </c>
      <c r="CY7">
        <v>696835.08104466158</v>
      </c>
      <c r="CZ7">
        <v>700425.01511392929</v>
      </c>
      <c r="DA7">
        <v>700186.81447692215</v>
      </c>
      <c r="DB7">
        <v>701485.86624021118</v>
      </c>
      <c r="DC7">
        <v>692006.00583772268</v>
      </c>
      <c r="DD7">
        <v>698745.84172966273</v>
      </c>
      <c r="DE7">
        <v>706605.5901106894</v>
      </c>
      <c r="DF7">
        <v>708687.64904926973</v>
      </c>
      <c r="DG7">
        <v>729688.30118156946</v>
      </c>
      <c r="DH7">
        <v>741813.86593706917</v>
      </c>
      <c r="DI7">
        <v>751266.5700246098</v>
      </c>
      <c r="DJ7">
        <v>757978.08133857686</v>
      </c>
      <c r="DK7">
        <v>767998.17683659075</v>
      </c>
      <c r="DL7">
        <v>771569.16753875802</v>
      </c>
      <c r="DM7">
        <v>771319.64581123355</v>
      </c>
      <c r="DN7">
        <v>772604.32241212076</v>
      </c>
      <c r="DO7">
        <v>0</v>
      </c>
    </row>
    <row r="8" spans="1:119" x14ac:dyDescent="0.25">
      <c r="A8" t="str">
        <f>_xlfn.XLOOKUP(B8,wasteprojectionmodel_actuals_20!D:D,wasteprojectionmodel_actuals_20!C:C)</f>
        <v>Glass</v>
      </c>
      <c r="B8" t="s">
        <v>22</v>
      </c>
      <c r="C8">
        <f>_xlfn.IFNA(_xlfn.XLOOKUP(_xlfn.TEXTJOIN("",TRUE,'Table1 Input'!D$1,'Table1 Input'!$B8),'Joint tables'!$E$1:$E$507,'Joint tables'!$F$1:$F$507),0)</f>
        <v>25000</v>
      </c>
      <c r="D8">
        <f>_xlfn.IFNA(_xlfn.XLOOKUP(_xlfn.TEXTJOIN("",TRUE,'Table1 Input'!E$1,'Table1 Input'!$B8),'Joint tables'!$E$1:$E$507,'Joint tables'!$F$1:$F$507),0)</f>
        <v>14058</v>
      </c>
      <c r="E8">
        <f>_xlfn.IFNA(_xlfn.XLOOKUP(_xlfn.TEXTJOIN("",TRUE,'Table1 Input'!F$1,'Table1 Input'!$B8),'Joint tables'!$E$1:$E$507,'Joint tables'!$F$1:$F$507),0)</f>
        <v>11249</v>
      </c>
      <c r="F8">
        <f>_xlfn.IFNA(_xlfn.XLOOKUP(_xlfn.TEXTJOIN("",TRUE,'Table1 Input'!G$1,'Table1 Input'!$B8),'Joint tables'!$E$1:$E$507,'Joint tables'!$F$1:$F$507),0)</f>
        <v>19251</v>
      </c>
      <c r="G8">
        <f>_xlfn.IFNA(_xlfn.XLOOKUP(_xlfn.TEXTJOIN("",TRUE,'Table1 Input'!H$1,'Table1 Input'!$B8),'Joint tables'!$E$1:$E$507,'Joint tables'!$F$1:$F$507),0)</f>
        <v>19068</v>
      </c>
      <c r="H8">
        <f>_xlfn.IFNA(_xlfn.XLOOKUP(_xlfn.TEXTJOIN("",TRUE,'Table1 Input'!I$1,'Table1 Input'!$B8),'Joint tables'!$E$1:$E$507,'Joint tables'!$F$1:$F$507),0)</f>
        <v>18547</v>
      </c>
      <c r="I8">
        <f>_xlfn.IFNA(_xlfn.XLOOKUP(_xlfn.TEXTJOIN("",TRUE,'Table1 Input'!J$1,'Table1 Input'!$B8),'Joint tables'!$E$1:$E$507,'Joint tables'!$F$1:$F$507),0)</f>
        <v>16420</v>
      </c>
      <c r="J8">
        <f>_xlfn.IFNA(_xlfn.XLOOKUP(_xlfn.TEXTJOIN("",TRUE,'Table1 Input'!K$1,'Table1 Input'!$B8),'Joint tables'!$E$1:$E$507,'Joint tables'!$F$1:$F$507),0)</f>
        <v>23514</v>
      </c>
      <c r="K8">
        <f>_xlfn.IFNA(_xlfn.XLOOKUP(_xlfn.TEXTJOIN("",TRUE,'Table1 Input'!L$1,'Table1 Input'!$B8),'Joint tables'!$E$1:$E$507,'Joint tables'!$F$1:$F$507),0)</f>
        <v>14588</v>
      </c>
      <c r="L8">
        <f>_xlfn.IFNA(_xlfn.XLOOKUP(_xlfn.TEXTJOIN("",TRUE,'Table1 Input'!M$1,'Table1 Input'!$B8),'Joint tables'!$E$1:$E$507,'Joint tables'!$F$1:$F$507),0)</f>
        <v>175</v>
      </c>
      <c r="M8">
        <f>_xlfn.IFNA(_xlfn.XLOOKUP(_xlfn.TEXTJOIN("",TRUE,'Table1 Input'!N$1,'Table1 Input'!$B8),'Joint tables'!$E$1:$E$507,'Joint tables'!$F$1:$F$507),0)</f>
        <v>0</v>
      </c>
      <c r="N8">
        <f>_xlfn.IFNA(_xlfn.XLOOKUP(_xlfn.TEXTJOIN("",TRUE,'Table1 Input'!O$1,'Table1 Input'!$B8),'Joint tables'!$E$1:$E$507,'Joint tables'!$F$1:$F$507),0)</f>
        <v>0</v>
      </c>
      <c r="O8">
        <f>_xlfn.IFNA(_xlfn.XLOOKUP(_xlfn.TEXTJOIN("",TRUE,'Table1 Input'!P$1,'Table1 Input'!$B8),'Joint tables'!$E$1:$E$507,'Joint tables'!$F$1:$F$507),0)</f>
        <v>0</v>
      </c>
      <c r="P8">
        <f>_xlfn.IFNA(_xlfn.XLOOKUP(_xlfn.TEXTJOIN("",TRUE,'Table1 Input'!Q$1,'Table1 Input'!$B8),'Joint tables'!$E$1:$E$507,'Joint tables'!$F$1:$F$507),0)</f>
        <v>4600</v>
      </c>
      <c r="Q8">
        <f>_xlfn.IFNA(_xlfn.XLOOKUP(_xlfn.TEXTJOIN("",TRUE,'Table1 Input'!R$1,'Table1 Input'!$B8),'Joint tables'!$E$1:$E$507,'Joint tables'!$F$1:$F$507),0)</f>
        <v>0</v>
      </c>
      <c r="R8">
        <f>_xlfn.IFNA(_xlfn.XLOOKUP(_xlfn.TEXTJOIN("",TRUE,'Table1 Input'!S$1,'Table1 Input'!$B8),'Joint tables'!$E$1:$E$507,'Joint tables'!$F$1:$F$507),0)</f>
        <v>0</v>
      </c>
      <c r="S8" s="4" cm="1">
        <f t="array" ref="S8:DO8">_xlfn.XLOOKUP(B8,'VALUE PROJECTION'!A:A,'VALUE PROJECTION'!B:CX)</f>
        <v>16736.361610460383</v>
      </c>
      <c r="T8" s="4">
        <v>17065.672975796333</v>
      </c>
      <c r="U8" s="4">
        <v>17051.004134721556</v>
      </c>
      <c r="V8" s="4">
        <v>17173.22193803811</v>
      </c>
      <c r="W8" s="4">
        <v>16336.819375675357</v>
      </c>
      <c r="X8" s="4">
        <v>16944.73523030564</v>
      </c>
      <c r="Y8" s="4">
        <v>17652.011652517933</v>
      </c>
      <c r="Z8" s="4">
        <v>17844.736723579903</v>
      </c>
      <c r="AA8" s="4">
        <v>19722.421706148049</v>
      </c>
      <c r="AB8" s="4">
        <v>20809.548648731172</v>
      </c>
      <c r="AC8" s="4">
        <v>21658.617112835484</v>
      </c>
      <c r="AD8" s="4">
        <v>22263.625593962766</v>
      </c>
      <c r="AE8" s="4">
        <v>23163.266677326374</v>
      </c>
      <c r="AF8" s="4">
        <v>23488.677539003569</v>
      </c>
      <c r="AG8" s="4">
        <v>23473.89745731009</v>
      </c>
      <c r="AH8" s="4">
        <v>23595.715412504116</v>
      </c>
      <c r="AI8" s="4">
        <v>22759.715640195311</v>
      </c>
      <c r="AJ8" s="4">
        <v>23365.007206080783</v>
      </c>
      <c r="AK8" s="4">
        <v>24069.808313785685</v>
      </c>
      <c r="AL8" s="4">
        <v>24261.197967063395</v>
      </c>
      <c r="AM8" s="4">
        <v>26133.691210859648</v>
      </c>
      <c r="AN8" s="4">
        <v>27217.535433163608</v>
      </c>
      <c r="AO8" s="4">
        <v>28063.863749449327</v>
      </c>
      <c r="AP8" s="4">
        <v>28666.60604484428</v>
      </c>
      <c r="AQ8" s="4">
        <v>29563.342115926629</v>
      </c>
      <c r="AR8" s="4">
        <v>29887.01145433254</v>
      </c>
      <c r="AS8" s="4">
        <v>29871.19108007793</v>
      </c>
      <c r="AT8" s="4">
        <v>29991.695439013154</v>
      </c>
      <c r="AU8" s="4">
        <v>29156.304965092513</v>
      </c>
      <c r="AV8" s="4">
        <v>29759.304031050957</v>
      </c>
      <c r="AW8" s="4">
        <v>30461.614771862376</v>
      </c>
      <c r="AX8" s="4">
        <v>30651.548414224522</v>
      </c>
      <c r="AY8" s="4">
        <v>32519.202252675987</v>
      </c>
      <c r="AZ8" s="4">
        <v>33599.796463129955</v>
      </c>
      <c r="BA8" s="4">
        <v>34443.353749230366</v>
      </c>
      <c r="BB8" s="4">
        <v>35043.815562479518</v>
      </c>
      <c r="BC8" s="4">
        <v>35937.680711644593</v>
      </c>
      <c r="BD8" s="4">
        <v>36259.631879048517</v>
      </c>
      <c r="BE8" s="4">
        <v>36242.776183444061</v>
      </c>
      <c r="BF8" s="4">
        <v>36361.971678399837</v>
      </c>
      <c r="BG8" s="4">
        <v>35527.192947592004</v>
      </c>
      <c r="BH8" s="4">
        <v>36127.914600401426</v>
      </c>
      <c r="BI8" s="4">
        <v>36827.74926860616</v>
      </c>
      <c r="BJ8" s="4">
        <v>37016.236414211569</v>
      </c>
      <c r="BK8" s="4">
        <v>38879.076285300413</v>
      </c>
      <c r="BL8" s="4">
        <v>39956.437867619723</v>
      </c>
      <c r="BM8" s="4">
        <v>40797.239289347381</v>
      </c>
      <c r="BN8" s="4">
        <v>41395.433916786875</v>
      </c>
      <c r="BO8" s="4">
        <v>42286.444037805231</v>
      </c>
      <c r="BP8" s="4">
        <v>42606.688261757998</v>
      </c>
      <c r="BQ8" s="4">
        <v>42588.805650019531</v>
      </c>
      <c r="BR8" s="4">
        <v>42706.701775330454</v>
      </c>
      <c r="BS8" s="4">
        <v>41872.536606351125</v>
      </c>
      <c r="BT8" s="4">
        <v>42470.994250751406</v>
      </c>
      <c r="BU8" s="4">
        <v>43168.367034527131</v>
      </c>
      <c r="BV8" s="4">
        <v>43355.417737764663</v>
      </c>
      <c r="BW8" s="4">
        <v>45213.467198088743</v>
      </c>
      <c r="BX8" s="4">
        <v>46287.613356811438</v>
      </c>
      <c r="BY8" s="4">
        <v>47125.674201692775</v>
      </c>
      <c r="BZ8" s="4">
        <v>47721.614969254129</v>
      </c>
      <c r="CA8" s="4">
        <v>48609.785738705716</v>
      </c>
      <c r="CB8" s="4">
        <v>48928.334093974765</v>
      </c>
      <c r="CC8" s="4">
        <v>48909.432914693287</v>
      </c>
      <c r="CD8" s="4">
        <v>49026.039106549331</v>
      </c>
      <c r="CE8" s="4">
        <v>48192.489277972796</v>
      </c>
      <c r="CF8" s="4">
        <v>48788.69620468931</v>
      </c>
      <c r="CG8" s="4">
        <v>49483.621181825038</v>
      </c>
      <c r="CH8" s="4">
        <v>49669.245414505196</v>
      </c>
      <c r="CI8" s="4">
        <v>51522.527844629571</v>
      </c>
      <c r="CJ8" s="4">
        <v>52593.475655397306</v>
      </c>
      <c r="CK8" s="4">
        <v>53428.811095169629</v>
      </c>
      <c r="CL8" s="4">
        <v>54022.511224205242</v>
      </c>
      <c r="CM8" s="4">
        <v>54907.858198779228</v>
      </c>
      <c r="CN8" s="4">
        <v>55224.721668064936</v>
      </c>
      <c r="CO8" s="4">
        <v>55204.810194562961</v>
      </c>
      <c r="CP8" s="4">
        <v>55320.135807419545</v>
      </c>
      <c r="CQ8" s="4">
        <v>54487.203061830565</v>
      </c>
      <c r="CR8">
        <v>55081.172456638233</v>
      </c>
      <c r="CS8">
        <v>55773.663595339742</v>
      </c>
      <c r="CT8">
        <v>55957.871244326074</v>
      </c>
      <c r="CU8">
        <v>57806.40985956091</v>
      </c>
      <c r="CV8">
        <v>58874.176270600321</v>
      </c>
      <c r="CW8">
        <v>59706.801361030411</v>
      </c>
      <c r="CX8">
        <v>60298.273968627349</v>
      </c>
      <c r="CY8">
        <v>61180.812586804728</v>
      </c>
      <c r="CZ8">
        <v>61496.002061998181</v>
      </c>
      <c r="DA8">
        <v>61475.088493024377</v>
      </c>
      <c r="DB8">
        <v>61589.142800323607</v>
      </c>
      <c r="DC8">
        <v>60756.828844826086</v>
      </c>
      <c r="DD8">
        <v>61348.573789630565</v>
      </c>
      <c r="DE8">
        <v>62038.644949593043</v>
      </c>
      <c r="DF8">
        <v>62221.445817662141</v>
      </c>
      <c r="DG8">
        <v>64065.263669628992</v>
      </c>
      <c r="DH8">
        <v>65129.865502968431</v>
      </c>
      <c r="DI8">
        <v>65959.79518496916</v>
      </c>
      <c r="DJ8">
        <v>66549.053284975365</v>
      </c>
      <c r="DK8">
        <v>67428.798868172511</v>
      </c>
      <c r="DL8">
        <v>67742.32515127954</v>
      </c>
      <c r="DM8">
        <v>67720.417611801007</v>
      </c>
      <c r="DN8">
        <v>67833.209806814644</v>
      </c>
      <c r="DO8">
        <v>0</v>
      </c>
    </row>
    <row r="9" spans="1:119" x14ac:dyDescent="0.25">
      <c r="A9" t="str">
        <f>_xlfn.XLOOKUP(B9,wasteprojectionmodel_actuals_20!D:D,wasteprojectionmodel_actuals_20!C:C)</f>
        <v>Metals</v>
      </c>
      <c r="B9" t="s">
        <v>24</v>
      </c>
      <c r="C9">
        <f>_xlfn.IFNA(_xlfn.XLOOKUP(_xlfn.TEXTJOIN("",TRUE,'Table1 Input'!D$1,'Table1 Input'!$B9),'Joint tables'!$E$1:$E$507,'Joint tables'!$F$1:$F$507),0)</f>
        <v>37949</v>
      </c>
      <c r="D9">
        <f>_xlfn.IFNA(_xlfn.XLOOKUP(_xlfn.TEXTJOIN("",TRUE,'Table1 Input'!E$1,'Table1 Input'!$B9),'Joint tables'!$E$1:$E$507,'Joint tables'!$F$1:$F$507),0)</f>
        <v>22067</v>
      </c>
      <c r="E9">
        <f>_xlfn.IFNA(_xlfn.XLOOKUP(_xlfn.TEXTJOIN("",TRUE,'Table1 Input'!F$1,'Table1 Input'!$B9),'Joint tables'!$E$1:$E$507,'Joint tables'!$F$1:$F$507),0)</f>
        <v>16596</v>
      </c>
      <c r="F9">
        <f>_xlfn.IFNA(_xlfn.XLOOKUP(_xlfn.TEXTJOIN("",TRUE,'Table1 Input'!G$1,'Table1 Input'!$B9),'Joint tables'!$E$1:$E$507,'Joint tables'!$F$1:$F$507),0)</f>
        <v>16629</v>
      </c>
      <c r="G9">
        <f>_xlfn.IFNA(_xlfn.XLOOKUP(_xlfn.TEXTJOIN("",TRUE,'Table1 Input'!H$1,'Table1 Input'!$B9),'Joint tables'!$E$1:$E$507,'Joint tables'!$F$1:$F$507),0)</f>
        <v>5500</v>
      </c>
      <c r="H9">
        <f>_xlfn.IFNA(_xlfn.XLOOKUP(_xlfn.TEXTJOIN("",TRUE,'Table1 Input'!I$1,'Table1 Input'!$B9),'Joint tables'!$E$1:$E$507,'Joint tables'!$F$1:$F$507),0)</f>
        <v>29481</v>
      </c>
      <c r="I9">
        <f>_xlfn.IFNA(_xlfn.XLOOKUP(_xlfn.TEXTJOIN("",TRUE,'Table1 Input'!J$1,'Table1 Input'!$B9),'Joint tables'!$E$1:$E$507,'Joint tables'!$F$1:$F$507),0)</f>
        <v>4898</v>
      </c>
      <c r="J9">
        <f>_xlfn.IFNA(_xlfn.XLOOKUP(_xlfn.TEXTJOIN("",TRUE,'Table1 Input'!K$1,'Table1 Input'!$B9),'Joint tables'!$E$1:$E$507,'Joint tables'!$F$1:$F$507),0)</f>
        <v>28800</v>
      </c>
      <c r="K9">
        <f>_xlfn.IFNA(_xlfn.XLOOKUP(_xlfn.TEXTJOIN("",TRUE,'Table1 Input'!L$1,'Table1 Input'!$B9),'Joint tables'!$E$1:$E$507,'Joint tables'!$F$1:$F$507),0)</f>
        <v>28735</v>
      </c>
      <c r="L9">
        <f>_xlfn.IFNA(_xlfn.XLOOKUP(_xlfn.TEXTJOIN("",TRUE,'Table1 Input'!M$1,'Table1 Input'!$B9),'Joint tables'!$E$1:$E$507,'Joint tables'!$F$1:$F$507),0)</f>
        <v>28731</v>
      </c>
      <c r="M9">
        <f>_xlfn.IFNA(_xlfn.XLOOKUP(_xlfn.TEXTJOIN("",TRUE,'Table1 Input'!N$1,'Table1 Input'!$B9),'Joint tables'!$E$1:$E$507,'Joint tables'!$F$1:$F$507),0)</f>
        <v>36747</v>
      </c>
      <c r="N9">
        <f>_xlfn.IFNA(_xlfn.XLOOKUP(_xlfn.TEXTJOIN("",TRUE,'Table1 Input'!O$1,'Table1 Input'!$B9),'Joint tables'!$E$1:$E$507,'Joint tables'!$F$1:$F$507),0)</f>
        <v>30270</v>
      </c>
      <c r="O9">
        <f>_xlfn.IFNA(_xlfn.XLOOKUP(_xlfn.TEXTJOIN("",TRUE,'Table1 Input'!P$1,'Table1 Input'!$B9),'Joint tables'!$E$1:$E$507,'Joint tables'!$F$1:$F$507),0)</f>
        <v>0</v>
      </c>
      <c r="P9">
        <f>_xlfn.IFNA(_xlfn.XLOOKUP(_xlfn.TEXTJOIN("",TRUE,'Table1 Input'!Q$1,'Table1 Input'!$B9),'Joint tables'!$E$1:$E$507,'Joint tables'!$F$1:$F$507),0)</f>
        <v>24692</v>
      </c>
      <c r="Q9">
        <f>_xlfn.IFNA(_xlfn.XLOOKUP(_xlfn.TEXTJOIN("",TRUE,'Table1 Input'!R$1,'Table1 Input'!$B9),'Joint tables'!$E$1:$E$507,'Joint tables'!$F$1:$F$507),0)</f>
        <v>27629</v>
      </c>
      <c r="R9">
        <f>_xlfn.IFNA(_xlfn.XLOOKUP(_xlfn.TEXTJOIN("",TRUE,'Table1 Input'!S$1,'Table1 Input'!$B9),'Joint tables'!$E$1:$E$507,'Joint tables'!$F$1:$F$507),0)</f>
        <v>46112</v>
      </c>
      <c r="S9" s="4" cm="1">
        <f t="array" ref="S9:DO9">_xlfn.XLOOKUP(B9,'VALUE PROJECTION'!A:A,'VALUE PROJECTION'!B:CX)</f>
        <v>25539.40415814842</v>
      </c>
      <c r="T9" s="4">
        <v>26041.927720254651</v>
      </c>
      <c r="U9" s="4">
        <v>26019.543317392188</v>
      </c>
      <c r="V9" s="4">
        <v>26206.04561382152</v>
      </c>
      <c r="W9" s="4">
        <v>24929.709479584177</v>
      </c>
      <c r="X9" s="4">
        <v>25857.378770372285</v>
      </c>
      <c r="Y9" s="4">
        <v>26936.670603259015</v>
      </c>
      <c r="Z9" s="4">
        <v>27230.765795261992</v>
      </c>
      <c r="AA9" s="4">
        <v>30096.081254359229</v>
      </c>
      <c r="AB9" s="4">
        <v>31755.018543362919</v>
      </c>
      <c r="AC9" s="4">
        <v>33050.682628987437</v>
      </c>
      <c r="AD9" s="4">
        <v>33973.915317086132</v>
      </c>
      <c r="AE9" s="4">
        <v>35346.752362560655</v>
      </c>
      <c r="AF9" s="4">
        <v>35843.323822192047</v>
      </c>
      <c r="AG9" s="4">
        <v>35820.769668030836</v>
      </c>
      <c r="AH9" s="4">
        <v>36006.661803002091</v>
      </c>
      <c r="AI9" s="4">
        <v>34730.940319560308</v>
      </c>
      <c r="AJ9" s="4">
        <v>35654.60499020209</v>
      </c>
      <c r="AK9" s="4">
        <v>36730.119535103884</v>
      </c>
      <c r="AL9" s="4">
        <v>37022.17690220166</v>
      </c>
      <c r="AM9" s="4">
        <v>39879.569855926158</v>
      </c>
      <c r="AN9" s="4">
        <v>41533.497769421658</v>
      </c>
      <c r="AO9" s="4">
        <v>42824.980435916921</v>
      </c>
      <c r="AP9" s="4">
        <v>43744.754962996965</v>
      </c>
      <c r="AQ9" s="4">
        <v>45113.159008966446</v>
      </c>
      <c r="AR9" s="4">
        <v>45607.072933602401</v>
      </c>
      <c r="AS9" s="4">
        <v>45582.931310624495</v>
      </c>
      <c r="AT9" s="4">
        <v>45766.818919968551</v>
      </c>
      <c r="AU9" s="4">
        <v>44492.027215540307</v>
      </c>
      <c r="AV9" s="4">
        <v>45412.193570148309</v>
      </c>
      <c r="AW9" s="4">
        <v>46483.907857379105</v>
      </c>
      <c r="AX9" s="4">
        <v>46773.743376497208</v>
      </c>
      <c r="AY9" s="4">
        <v>49623.751479687147</v>
      </c>
      <c r="AZ9" s="4">
        <v>51272.719930183004</v>
      </c>
      <c r="BA9" s="4">
        <v>52559.974051580808</v>
      </c>
      <c r="BB9" s="4">
        <v>53476.26860155756</v>
      </c>
      <c r="BC9" s="4">
        <v>54840.291669339626</v>
      </c>
      <c r="BD9" s="4">
        <v>55331.58369414731</v>
      </c>
      <c r="BE9" s="4">
        <v>55305.862188336883</v>
      </c>
      <c r="BF9" s="4">
        <v>55487.752493431843</v>
      </c>
      <c r="BG9" s="4">
        <v>54213.894298625492</v>
      </c>
      <c r="BH9" s="4">
        <v>55130.585359367258</v>
      </c>
      <c r="BI9" s="4">
        <v>56198.521201766438</v>
      </c>
      <c r="BJ9" s="4">
        <v>56486.149391349987</v>
      </c>
      <c r="BK9" s="4">
        <v>59328.811461935016</v>
      </c>
      <c r="BL9" s="4">
        <v>60972.846976686196</v>
      </c>
      <c r="BM9" s="4">
        <v>62255.895695759471</v>
      </c>
      <c r="BN9" s="4">
        <v>63168.730558616509</v>
      </c>
      <c r="BO9" s="4">
        <v>64528.39690183568</v>
      </c>
      <c r="BP9" s="4">
        <v>65017.084159867358</v>
      </c>
      <c r="BQ9" s="4">
        <v>64989.795597441298</v>
      </c>
      <c r="BR9" s="4">
        <v>65169.703086480826</v>
      </c>
      <c r="BS9" s="4">
        <v>63896.7811766257</v>
      </c>
      <c r="BT9" s="4">
        <v>64810.017398907105</v>
      </c>
      <c r="BU9" s="4">
        <v>65874.196447393333</v>
      </c>
      <c r="BV9" s="4">
        <v>66159.632650269326</v>
      </c>
      <c r="BW9" s="4">
        <v>68994.984635218498</v>
      </c>
      <c r="BX9" s="4">
        <v>70634.113468058466</v>
      </c>
      <c r="BY9" s="4">
        <v>71912.980113313461</v>
      </c>
      <c r="BZ9" s="4">
        <v>72822.375624196415</v>
      </c>
      <c r="CA9" s="4">
        <v>74177.709165048</v>
      </c>
      <c r="CB9" s="4">
        <v>74663.808556211079</v>
      </c>
      <c r="CC9" s="4">
        <v>74634.965676977765</v>
      </c>
      <c r="CD9" s="4">
        <v>74812.90474942782</v>
      </c>
      <c r="CE9" s="4">
        <v>73540.921838598137</v>
      </c>
      <c r="CF9" s="4">
        <v>74450.723503840825</v>
      </c>
      <c r="CG9" s="4">
        <v>75511.16724088155</v>
      </c>
      <c r="CH9" s="4">
        <v>75794.426673863811</v>
      </c>
      <c r="CI9" s="4">
        <v>78622.504251523147</v>
      </c>
      <c r="CJ9" s="4">
        <v>80256.752459591662</v>
      </c>
      <c r="CK9" s="4">
        <v>81531.460182842333</v>
      </c>
      <c r="CL9" s="4">
        <v>82437.436517310911</v>
      </c>
      <c r="CM9" s="4">
        <v>83788.460995038899</v>
      </c>
      <c r="CN9" s="4">
        <v>84271.989278747991</v>
      </c>
      <c r="CO9" s="4">
        <v>84241.604707657374</v>
      </c>
      <c r="CP9" s="4">
        <v>84417.589638258403</v>
      </c>
      <c r="CQ9" s="4">
        <v>83146.548385608985</v>
      </c>
      <c r="CR9">
        <v>84052.935615082009</v>
      </c>
      <c r="CS9">
        <v>85109.665355922494</v>
      </c>
      <c r="CT9">
        <v>85390.763106197192</v>
      </c>
      <c r="CU9">
        <v>88211.601702736574</v>
      </c>
      <c r="CV9">
        <v>89840.9951487402</v>
      </c>
      <c r="CW9">
        <v>91111.566924831495</v>
      </c>
      <c r="CX9">
        <v>92014.144099338242</v>
      </c>
      <c r="CY9">
        <v>93360.883072802957</v>
      </c>
      <c r="CZ9">
        <v>93841.856869899289</v>
      </c>
      <c r="DA9">
        <v>93809.943118102878</v>
      </c>
      <c r="DB9">
        <v>93983.988057970331</v>
      </c>
      <c r="DC9">
        <v>92713.891068512778</v>
      </c>
      <c r="DD9">
        <v>93616.883824982477</v>
      </c>
      <c r="DE9">
        <v>94669.920719282643</v>
      </c>
      <c r="DF9">
        <v>94948.871745720753</v>
      </c>
      <c r="DG9">
        <v>97762.506537523936</v>
      </c>
      <c r="DH9">
        <v>99387.070891592855</v>
      </c>
      <c r="DI9">
        <v>100653.5295201046</v>
      </c>
      <c r="DJ9">
        <v>101552.72739356087</v>
      </c>
      <c r="DK9">
        <v>102895.20424298407</v>
      </c>
      <c r="DL9">
        <v>103373.64003714542</v>
      </c>
      <c r="DM9">
        <v>103340.2095032053</v>
      </c>
      <c r="DN9">
        <v>103512.3284811161</v>
      </c>
      <c r="DO9">
        <v>0</v>
      </c>
    </row>
    <row r="10" spans="1:119" x14ac:dyDescent="0.25">
      <c r="A10" t="str">
        <f>_xlfn.XLOOKUP(B10,wasteprojectionmodel_actuals_20!D:D,wasteprojectionmodel_actuals_20!C:C)</f>
        <v>Metals</v>
      </c>
      <c r="B10" t="s">
        <v>25</v>
      </c>
      <c r="C10">
        <f>_xlfn.IFNA(_xlfn.XLOOKUP(_xlfn.TEXTJOIN("",TRUE,'Table1 Input'!D$1,'Table1 Input'!$B10),'Joint tables'!$E$1:$E$507,'Joint tables'!$F$1:$F$507),0)</f>
        <v>784992</v>
      </c>
      <c r="D10">
        <f>_xlfn.IFNA(_xlfn.XLOOKUP(_xlfn.TEXTJOIN("",TRUE,'Table1 Input'!E$1,'Table1 Input'!$B10),'Joint tables'!$E$1:$E$507,'Joint tables'!$F$1:$F$507),0)</f>
        <v>937397</v>
      </c>
      <c r="E10">
        <f>_xlfn.IFNA(_xlfn.XLOOKUP(_xlfn.TEXTJOIN("",TRUE,'Table1 Input'!F$1,'Table1 Input'!$B10),'Joint tables'!$E$1:$E$507,'Joint tables'!$F$1:$F$507),0)</f>
        <v>772972.48</v>
      </c>
      <c r="F10">
        <f>_xlfn.IFNA(_xlfn.XLOOKUP(_xlfn.TEXTJOIN("",TRUE,'Table1 Input'!G$1,'Table1 Input'!$B10),'Joint tables'!$E$1:$E$507,'Joint tables'!$F$1:$F$507),0)</f>
        <v>826264.08</v>
      </c>
      <c r="G10">
        <f>_xlfn.IFNA(_xlfn.XLOOKUP(_xlfn.TEXTJOIN("",TRUE,'Table1 Input'!H$1,'Table1 Input'!$B10),'Joint tables'!$E$1:$E$507,'Joint tables'!$F$1:$F$507),0)</f>
        <v>941584.32000000007</v>
      </c>
      <c r="H10">
        <f>_xlfn.IFNA(_xlfn.XLOOKUP(_xlfn.TEXTJOIN("",TRUE,'Table1 Input'!I$1,'Table1 Input'!$B10),'Joint tables'!$E$1:$E$507,'Joint tables'!$F$1:$F$507),0)</f>
        <v>919892.32000000007</v>
      </c>
      <c r="I10">
        <f>_xlfn.IFNA(_xlfn.XLOOKUP(_xlfn.TEXTJOIN("",TRUE,'Table1 Input'!J$1,'Table1 Input'!$B10),'Joint tables'!$E$1:$E$507,'Joint tables'!$F$1:$F$507),0)</f>
        <v>948913.2</v>
      </c>
      <c r="J10">
        <f>_xlfn.IFNA(_xlfn.XLOOKUP(_xlfn.TEXTJOIN("",TRUE,'Table1 Input'!K$1,'Table1 Input'!$B10),'Joint tables'!$E$1:$E$507,'Joint tables'!$F$1:$F$507),0)</f>
        <v>896104.44</v>
      </c>
      <c r="K10">
        <f>_xlfn.IFNA(_xlfn.XLOOKUP(_xlfn.TEXTJOIN("",TRUE,'Table1 Input'!L$1,'Table1 Input'!$B10),'Joint tables'!$E$1:$E$507,'Joint tables'!$F$1:$F$507),0)</f>
        <v>918991.44</v>
      </c>
      <c r="L10">
        <f>_xlfn.IFNA(_xlfn.XLOOKUP(_xlfn.TEXTJOIN("",TRUE,'Table1 Input'!M$1,'Table1 Input'!$B10),'Joint tables'!$E$1:$E$507,'Joint tables'!$F$1:$F$507),0)</f>
        <v>653195.98</v>
      </c>
      <c r="M10">
        <f>_xlfn.IFNA(_xlfn.XLOOKUP(_xlfn.TEXTJOIN("",TRUE,'Table1 Input'!N$1,'Table1 Input'!$B10),'Joint tables'!$E$1:$E$507,'Joint tables'!$F$1:$F$507),0)</f>
        <v>389451.08</v>
      </c>
      <c r="N10">
        <f>_xlfn.IFNA(_xlfn.XLOOKUP(_xlfn.TEXTJOIN("",TRUE,'Table1 Input'!O$1,'Table1 Input'!$B10),'Joint tables'!$E$1:$E$507,'Joint tables'!$F$1:$F$507),0)</f>
        <v>613077.52</v>
      </c>
      <c r="O10">
        <f>_xlfn.IFNA(_xlfn.XLOOKUP(_xlfn.TEXTJOIN("",TRUE,'Table1 Input'!P$1,'Table1 Input'!$B10),'Joint tables'!$E$1:$E$507,'Joint tables'!$F$1:$F$507),0)</f>
        <v>550045</v>
      </c>
      <c r="P10">
        <f>_xlfn.IFNA(_xlfn.XLOOKUP(_xlfn.TEXTJOIN("",TRUE,'Table1 Input'!Q$1,'Table1 Input'!$B10),'Joint tables'!$E$1:$E$507,'Joint tables'!$F$1:$F$507),0)</f>
        <v>754538</v>
      </c>
      <c r="Q10">
        <f>_xlfn.IFNA(_xlfn.XLOOKUP(_xlfn.TEXTJOIN("",TRUE,'Table1 Input'!R$1,'Table1 Input'!$B10),'Joint tables'!$E$1:$E$507,'Joint tables'!$F$1:$F$507),0)</f>
        <v>721441</v>
      </c>
      <c r="R10">
        <f>_xlfn.IFNA(_xlfn.XLOOKUP(_xlfn.TEXTJOIN("",TRUE,'Table1 Input'!S$1,'Table1 Input'!$B10),'Joint tables'!$E$1:$E$507,'Joint tables'!$F$1:$F$507),0)</f>
        <v>750742</v>
      </c>
      <c r="S10" s="4" cm="1">
        <f t="array" ref="S10:DO10">_xlfn.XLOOKUP(B10,'VALUE PROJECTION'!A:A,'VALUE PROJECTION'!B:CX)</f>
        <v>1053991.5596904014</v>
      </c>
      <c r="T10" s="4">
        <v>1074730.3204588876</v>
      </c>
      <c r="U10" s="4">
        <v>1073806.5333752248</v>
      </c>
      <c r="V10" s="4">
        <v>1081503.3396547351</v>
      </c>
      <c r="W10" s="4">
        <v>1028829.9294027255</v>
      </c>
      <c r="X10" s="4">
        <v>1067114.1272884733</v>
      </c>
      <c r="Y10" s="4">
        <v>1111655.6708288481</v>
      </c>
      <c r="Z10" s="4">
        <v>1123792.7531271353</v>
      </c>
      <c r="AA10" s="4">
        <v>1242042.1175617152</v>
      </c>
      <c r="AB10" s="4">
        <v>1310505.1830991192</v>
      </c>
      <c r="AC10" s="4">
        <v>1363976.2430340284</v>
      </c>
      <c r="AD10" s="4">
        <v>1402077.3457402887</v>
      </c>
      <c r="AE10" s="4">
        <v>1458733.2743516383</v>
      </c>
      <c r="AF10" s="4">
        <v>1479226.396430512</v>
      </c>
      <c r="AG10" s="4">
        <v>1478295.6038413553</v>
      </c>
      <c r="AH10" s="4">
        <v>1485967.2292269471</v>
      </c>
      <c r="AI10" s="4">
        <v>1433319.1851403601</v>
      </c>
      <c r="AJ10" s="4">
        <v>1471438.115433808</v>
      </c>
      <c r="AK10" s="4">
        <v>1515823.7732052749</v>
      </c>
      <c r="AL10" s="4">
        <v>1527876.756037619</v>
      </c>
      <c r="AM10" s="4">
        <v>1645799.1647710099</v>
      </c>
      <c r="AN10" s="4">
        <v>1714055.497235385</v>
      </c>
      <c r="AO10" s="4">
        <v>1767353.9932199968</v>
      </c>
      <c r="AP10" s="4">
        <v>1805312.3802817126</v>
      </c>
      <c r="AQ10" s="4">
        <v>1861785.3624142213</v>
      </c>
      <c r="AR10" s="4">
        <v>1882168.8100685303</v>
      </c>
      <c r="AS10" s="4">
        <v>1881172.5038627011</v>
      </c>
      <c r="AT10" s="4">
        <v>1888761.4040179322</v>
      </c>
      <c r="AU10" s="4">
        <v>1836151.7311958657</v>
      </c>
      <c r="AV10" s="4">
        <v>1874126.28867819</v>
      </c>
      <c r="AW10" s="4">
        <v>1918355.112739478</v>
      </c>
      <c r="AX10" s="4">
        <v>1930316.4016151822</v>
      </c>
      <c r="AY10" s="4">
        <v>2047934.0432488865</v>
      </c>
      <c r="AZ10" s="4">
        <v>2115985.7024910571</v>
      </c>
      <c r="BA10" s="4">
        <v>2169109.6896729232</v>
      </c>
      <c r="BB10" s="4">
        <v>2206924.4607570665</v>
      </c>
      <c r="BC10" s="4">
        <v>2263216.6432904885</v>
      </c>
      <c r="BD10" s="4">
        <v>2283491.8871561633</v>
      </c>
      <c r="BE10" s="4">
        <v>2282430.3804013915</v>
      </c>
      <c r="BF10" s="4">
        <v>2289936.8533469806</v>
      </c>
      <c r="BG10" s="4">
        <v>2237365.7057487713</v>
      </c>
      <c r="BH10" s="4">
        <v>2275196.8405271131</v>
      </c>
      <c r="BI10" s="4">
        <v>2319269.7310773209</v>
      </c>
      <c r="BJ10" s="4">
        <v>2331139.9251614441</v>
      </c>
      <c r="BK10" s="4">
        <v>2448454.4016815526</v>
      </c>
      <c r="BL10" s="4">
        <v>2516302.4824609221</v>
      </c>
      <c r="BM10" s="4">
        <v>2569252.9159244746</v>
      </c>
      <c r="BN10" s="4">
        <v>2606924.9083830565</v>
      </c>
      <c r="BO10" s="4">
        <v>2663037.2922458146</v>
      </c>
      <c r="BP10" s="4">
        <v>2683205.0393907409</v>
      </c>
      <c r="BQ10" s="4">
        <v>2682078.8614151296</v>
      </c>
      <c r="BR10" s="4">
        <v>2689503.5050676814</v>
      </c>
      <c r="BS10" s="4">
        <v>2636970.997229035</v>
      </c>
      <c r="BT10" s="4">
        <v>2674659.5534822568</v>
      </c>
      <c r="BU10" s="4">
        <v>2718577.4040381396</v>
      </c>
      <c r="BV10" s="4">
        <v>2730357.1365173478</v>
      </c>
      <c r="BW10" s="4">
        <v>2847369.9314276152</v>
      </c>
      <c r="BX10" s="4">
        <v>2915015.5172196906</v>
      </c>
      <c r="BY10" s="4">
        <v>2967793.3597144331</v>
      </c>
      <c r="BZ10" s="4">
        <v>3005323.4127632696</v>
      </c>
      <c r="CA10" s="4">
        <v>3061256.9852059572</v>
      </c>
      <c r="CB10" s="4">
        <v>3081317.9330763114</v>
      </c>
      <c r="CC10" s="4">
        <v>3080127.6096419501</v>
      </c>
      <c r="CD10" s="4">
        <v>3087471.0182563462</v>
      </c>
      <c r="CE10" s="4">
        <v>3034977.2621850185</v>
      </c>
      <c r="CF10" s="4">
        <v>3072524.0769117866</v>
      </c>
      <c r="CG10" s="4">
        <v>3116287.7740382473</v>
      </c>
      <c r="CH10" s="4">
        <v>3127977.6728987386</v>
      </c>
      <c r="CI10" s="4">
        <v>3244690.2586170556</v>
      </c>
      <c r="CJ10" s="4">
        <v>3312134.4247799455</v>
      </c>
      <c r="CK10" s="4">
        <v>3364740.6317634289</v>
      </c>
      <c r="CL10" s="4">
        <v>3402129.5780323436</v>
      </c>
      <c r="CM10" s="4">
        <v>3457885.3187552965</v>
      </c>
      <c r="CN10" s="4">
        <v>3477840.1589992256</v>
      </c>
      <c r="CO10" s="4">
        <v>3476586.2111280845</v>
      </c>
      <c r="CP10" s="4">
        <v>3483848.9738118802</v>
      </c>
      <c r="CQ10" s="4">
        <v>3431394.0792491436</v>
      </c>
      <c r="CR10">
        <v>3468799.9828387513</v>
      </c>
      <c r="CS10">
        <v>3512410.4061995614</v>
      </c>
      <c r="CT10">
        <v>3524011.0940779028</v>
      </c>
      <c r="CU10">
        <v>3640424.9326150417</v>
      </c>
      <c r="CV10">
        <v>3707668.7464827495</v>
      </c>
      <c r="CW10">
        <v>3760104.2661091462</v>
      </c>
      <c r="CX10">
        <v>3797352.9316617362</v>
      </c>
      <c r="CY10">
        <v>3852931.8129209951</v>
      </c>
      <c r="CZ10">
        <v>3872781.2314678263</v>
      </c>
      <c r="DA10">
        <v>3871464.1754855025</v>
      </c>
      <c r="DB10">
        <v>3878646.8762443447</v>
      </c>
      <c r="DC10">
        <v>3826230.9506970244</v>
      </c>
      <c r="DD10">
        <v>3863496.7669974789</v>
      </c>
      <c r="DE10">
        <v>3906954.789422832</v>
      </c>
      <c r="DF10">
        <v>3918466.8836601181</v>
      </c>
      <c r="DG10">
        <v>4034583.4267183729</v>
      </c>
      <c r="DH10">
        <v>4101627.9476774191</v>
      </c>
      <c r="DI10">
        <v>4153893.7208678476</v>
      </c>
      <c r="DJ10">
        <v>4191002.9252661052</v>
      </c>
      <c r="DK10">
        <v>4246405.9119454306</v>
      </c>
      <c r="DL10">
        <v>4266150.5890638661</v>
      </c>
      <c r="DM10">
        <v>4264770.9366494771</v>
      </c>
      <c r="DN10">
        <v>4271874.1544401962</v>
      </c>
      <c r="DO10">
        <v>0</v>
      </c>
    </row>
    <row r="11" spans="1:119" x14ac:dyDescent="0.25">
      <c r="A11" t="str">
        <f>_xlfn.XLOOKUP(B11,wasteprojectionmodel_actuals_20!D:D,wasteprojectionmodel_actuals_20!C:C)</f>
        <v>Metals</v>
      </c>
      <c r="B11" t="s">
        <v>26</v>
      </c>
      <c r="C11">
        <f>_xlfn.IFNA(_xlfn.XLOOKUP(_xlfn.TEXTJOIN("",TRUE,'Table1 Input'!D$1,'Table1 Input'!$B11),'Joint tables'!$E$1:$E$507,'Joint tables'!$F$1:$F$507),0)</f>
        <v>20822</v>
      </c>
      <c r="D11">
        <f>_xlfn.IFNA(_xlfn.XLOOKUP(_xlfn.TEXTJOIN("",TRUE,'Table1 Input'!E$1,'Table1 Input'!$B11),'Joint tables'!$E$1:$E$507,'Joint tables'!$F$1:$F$507),0)</f>
        <v>64851</v>
      </c>
      <c r="E11">
        <f>_xlfn.IFNA(_xlfn.XLOOKUP(_xlfn.TEXTJOIN("",TRUE,'Table1 Input'!F$1,'Table1 Input'!$B11),'Joint tables'!$E$1:$E$507,'Joint tables'!$F$1:$F$507),0)</f>
        <v>270427</v>
      </c>
      <c r="F11">
        <f>_xlfn.IFNA(_xlfn.XLOOKUP(_xlfn.TEXTJOIN("",TRUE,'Table1 Input'!G$1,'Table1 Input'!$B11),'Joint tables'!$E$1:$E$507,'Joint tables'!$F$1:$F$507),0)</f>
        <v>52857</v>
      </c>
      <c r="G11">
        <f>_xlfn.IFNA(_xlfn.XLOOKUP(_xlfn.TEXTJOIN("",TRUE,'Table1 Input'!H$1,'Table1 Input'!$B11),'Joint tables'!$E$1:$E$507,'Joint tables'!$F$1:$F$507),0)</f>
        <v>105352</v>
      </c>
      <c r="H11">
        <f>_xlfn.IFNA(_xlfn.XLOOKUP(_xlfn.TEXTJOIN("",TRUE,'Table1 Input'!I$1,'Table1 Input'!$B11),'Joint tables'!$E$1:$E$507,'Joint tables'!$F$1:$F$507),0)</f>
        <v>71159</v>
      </c>
      <c r="I11">
        <f>_xlfn.IFNA(_xlfn.XLOOKUP(_xlfn.TEXTJOIN("",TRUE,'Table1 Input'!J$1,'Table1 Input'!$B11),'Joint tables'!$E$1:$E$507,'Joint tables'!$F$1:$F$507),0)</f>
        <v>99624</v>
      </c>
      <c r="J11">
        <f>_xlfn.IFNA(_xlfn.XLOOKUP(_xlfn.TEXTJOIN("",TRUE,'Table1 Input'!K$1,'Table1 Input'!$B11),'Joint tables'!$E$1:$E$507,'Joint tables'!$F$1:$F$507),0)</f>
        <v>55207</v>
      </c>
      <c r="K11">
        <f>_xlfn.IFNA(_xlfn.XLOOKUP(_xlfn.TEXTJOIN("",TRUE,'Table1 Input'!L$1,'Table1 Input'!$B11),'Joint tables'!$E$1:$E$507,'Joint tables'!$F$1:$F$507),0)</f>
        <v>66317</v>
      </c>
      <c r="L11">
        <f>_xlfn.IFNA(_xlfn.XLOOKUP(_xlfn.TEXTJOIN("",TRUE,'Table1 Input'!M$1,'Table1 Input'!$B11),'Joint tables'!$E$1:$E$507,'Joint tables'!$F$1:$F$507),0)</f>
        <v>246703</v>
      </c>
      <c r="M11">
        <f>_xlfn.IFNA(_xlfn.XLOOKUP(_xlfn.TEXTJOIN("",TRUE,'Table1 Input'!N$1,'Table1 Input'!$B11),'Joint tables'!$E$1:$E$507,'Joint tables'!$F$1:$F$507),0)</f>
        <v>640245</v>
      </c>
      <c r="N11">
        <f>_xlfn.IFNA(_xlfn.XLOOKUP(_xlfn.TEXTJOIN("",TRUE,'Table1 Input'!O$1,'Table1 Input'!$B11),'Joint tables'!$E$1:$E$507,'Joint tables'!$F$1:$F$507),0)</f>
        <v>631564</v>
      </c>
      <c r="O11">
        <f>_xlfn.IFNA(_xlfn.XLOOKUP(_xlfn.TEXTJOIN("",TRUE,'Table1 Input'!P$1,'Table1 Input'!$B11),'Joint tables'!$E$1:$E$507,'Joint tables'!$F$1:$F$507),0)</f>
        <v>416388</v>
      </c>
      <c r="P11">
        <f>_xlfn.IFNA(_xlfn.XLOOKUP(_xlfn.TEXTJOIN("",TRUE,'Table1 Input'!Q$1,'Table1 Input'!$B11),'Joint tables'!$E$1:$E$507,'Joint tables'!$F$1:$F$507),0)</f>
        <v>206587</v>
      </c>
      <c r="Q11">
        <f>_xlfn.IFNA(_xlfn.XLOOKUP(_xlfn.TEXTJOIN("",TRUE,'Table1 Input'!R$1,'Table1 Input'!$B11),'Joint tables'!$E$1:$E$507,'Joint tables'!$F$1:$F$507),0)</f>
        <v>203069</v>
      </c>
      <c r="R11">
        <f>_xlfn.IFNA(_xlfn.XLOOKUP(_xlfn.TEXTJOIN("",TRUE,'Table1 Input'!S$1,'Table1 Input'!$B11),'Joint tables'!$E$1:$E$507,'Joint tables'!$F$1:$F$507),0)</f>
        <v>165900</v>
      </c>
      <c r="S11" s="4" cm="1">
        <f t="array" ref="S11:DO11">_xlfn.XLOOKUP(B11,'VALUE PROJECTION'!A:A,'VALUE PROJECTION'!B:CX)</f>
        <v>192408.65419672272</v>
      </c>
      <c r="T11" s="4">
        <v>196194.56406714363</v>
      </c>
      <c r="U11" s="4">
        <v>196025.92454826162</v>
      </c>
      <c r="V11" s="4">
        <v>197430.99475422085</v>
      </c>
      <c r="W11" s="4">
        <v>187815.33902589791</v>
      </c>
      <c r="X11" s="4">
        <v>194804.20997507466</v>
      </c>
      <c r="Y11" s="4">
        <v>202935.3741856929</v>
      </c>
      <c r="Z11" s="4">
        <v>205151.02728975969</v>
      </c>
      <c r="AA11" s="4">
        <v>226737.72868342037</v>
      </c>
      <c r="AB11" s="4">
        <v>239235.82336086093</v>
      </c>
      <c r="AC11" s="4">
        <v>248997.09192696813</v>
      </c>
      <c r="AD11" s="4">
        <v>255952.53841771235</v>
      </c>
      <c r="AE11" s="4">
        <v>266295.21229982335</v>
      </c>
      <c r="AF11" s="4">
        <v>270036.28024598747</v>
      </c>
      <c r="AG11" s="4">
        <v>269866.36185549438</v>
      </c>
      <c r="AH11" s="4">
        <v>271266.83522966132</v>
      </c>
      <c r="AI11" s="4">
        <v>261655.81015488226</v>
      </c>
      <c r="AJ11" s="4">
        <v>268614.5111138685</v>
      </c>
      <c r="AK11" s="4">
        <v>276717.21800836473</v>
      </c>
      <c r="AL11" s="4">
        <v>278917.51855584607</v>
      </c>
      <c r="AM11" s="4">
        <v>300444.53341229557</v>
      </c>
      <c r="AN11" s="4">
        <v>312904.88847788278</v>
      </c>
      <c r="AO11" s="4">
        <v>322634.65508637531</v>
      </c>
      <c r="AP11" s="4">
        <v>329564.04849837604</v>
      </c>
      <c r="AQ11" s="4">
        <v>339873.32506770955</v>
      </c>
      <c r="AR11" s="4">
        <v>343594.37168805156</v>
      </c>
      <c r="AS11" s="4">
        <v>343412.49363175308</v>
      </c>
      <c r="AT11" s="4">
        <v>344797.86531929323</v>
      </c>
      <c r="AU11" s="4">
        <v>335193.84500968357</v>
      </c>
      <c r="AV11" s="4">
        <v>342126.1903702445</v>
      </c>
      <c r="AW11" s="4">
        <v>350200.26689969579</v>
      </c>
      <c r="AX11" s="4">
        <v>352383.82849833753</v>
      </c>
      <c r="AY11" s="4">
        <v>373855.20739930432</v>
      </c>
      <c r="AZ11" s="4">
        <v>386278.1988836822</v>
      </c>
      <c r="BA11" s="4">
        <v>395976.10849714174</v>
      </c>
      <c r="BB11" s="4">
        <v>402879.28447247337</v>
      </c>
      <c r="BC11" s="4">
        <v>413155.55564701057</v>
      </c>
      <c r="BD11" s="4">
        <v>416856.84940960089</v>
      </c>
      <c r="BE11" s="4">
        <v>416663.06883875234</v>
      </c>
      <c r="BF11" s="4">
        <v>418033.39324405318</v>
      </c>
      <c r="BG11" s="4">
        <v>408436.40580525436</v>
      </c>
      <c r="BH11" s="4">
        <v>415342.56901169766</v>
      </c>
      <c r="BI11" s="4">
        <v>423388.17950958037</v>
      </c>
      <c r="BJ11" s="4">
        <v>425555.11153838242</v>
      </c>
      <c r="BK11" s="4">
        <v>446971.14693021937</v>
      </c>
      <c r="BL11" s="4">
        <v>459356.9746843084</v>
      </c>
      <c r="BM11" s="4">
        <v>469023.20165565901</v>
      </c>
      <c r="BN11" s="4">
        <v>475900.31305491354</v>
      </c>
      <c r="BO11" s="4">
        <v>486143.76155650726</v>
      </c>
      <c r="BP11" s="4">
        <v>489825.43153826211</v>
      </c>
      <c r="BQ11" s="4">
        <v>489619.84508296155</v>
      </c>
      <c r="BR11" s="4">
        <v>490975.23135711491</v>
      </c>
      <c r="BS11" s="4">
        <v>481385.29769789119</v>
      </c>
      <c r="BT11" s="4">
        <v>488265.43285706633</v>
      </c>
      <c r="BU11" s="4">
        <v>496282.74043697934</v>
      </c>
      <c r="BV11" s="4">
        <v>498433.15848566627</v>
      </c>
      <c r="BW11" s="4">
        <v>519794.12118549569</v>
      </c>
      <c r="BX11" s="4">
        <v>532142.98300031456</v>
      </c>
      <c r="BY11" s="4">
        <v>541777.70308175706</v>
      </c>
      <c r="BZ11" s="4">
        <v>548628.90310576791</v>
      </c>
      <c r="CA11" s="4">
        <v>558839.7091593513</v>
      </c>
      <c r="CB11" s="4">
        <v>562501.882680721</v>
      </c>
      <c r="CC11" s="4">
        <v>562284.58632008266</v>
      </c>
      <c r="CD11" s="4">
        <v>563625.14294572361</v>
      </c>
      <c r="CE11" s="4">
        <v>554042.28351335577</v>
      </c>
      <c r="CF11" s="4">
        <v>560896.54342135089</v>
      </c>
      <c r="CG11" s="4">
        <v>568885.70992781583</v>
      </c>
      <c r="CH11" s="4">
        <v>571019.72863675468</v>
      </c>
      <c r="CI11" s="4">
        <v>592325.88743794791</v>
      </c>
      <c r="CJ11" s="4">
        <v>604637.97962266486</v>
      </c>
      <c r="CK11" s="4">
        <v>614241.3672352368</v>
      </c>
      <c r="CL11" s="4">
        <v>621066.80788254959</v>
      </c>
      <c r="CM11" s="4">
        <v>631245.15033473785</v>
      </c>
      <c r="CN11" s="4">
        <v>634887.95365772909</v>
      </c>
      <c r="CO11" s="4">
        <v>634659.04250554682</v>
      </c>
      <c r="CP11" s="4">
        <v>635984.87702565419</v>
      </c>
      <c r="CQ11" s="4">
        <v>626409.11185367138</v>
      </c>
      <c r="CR11">
        <v>633237.64810001745</v>
      </c>
      <c r="CS11">
        <v>641198.83411773818</v>
      </c>
      <c r="CT11">
        <v>643316.56715070817</v>
      </c>
      <c r="CU11">
        <v>664568.18894679251</v>
      </c>
      <c r="CV11">
        <v>676843.70634575631</v>
      </c>
      <c r="CW11">
        <v>686415.93457724643</v>
      </c>
      <c r="CX11">
        <v>693215.76664772618</v>
      </c>
      <c r="CY11">
        <v>703361.82298616075</v>
      </c>
      <c r="CZ11">
        <v>706985.38132879604</v>
      </c>
      <c r="DA11">
        <v>706744.9496415297</v>
      </c>
      <c r="DB11">
        <v>708056.16866771702</v>
      </c>
      <c r="DC11">
        <v>698487.51738174458</v>
      </c>
      <c r="DD11">
        <v>705290.48036184569</v>
      </c>
      <c r="DE11">
        <v>713223.84522804001</v>
      </c>
      <c r="DF11">
        <v>715325.40528211917</v>
      </c>
      <c r="DG11">
        <v>736522.75508478493</v>
      </c>
      <c r="DH11">
        <v>748761.89109151287</v>
      </c>
      <c r="DI11">
        <v>758303.13170929858</v>
      </c>
      <c r="DJ11">
        <v>765077.50481592689</v>
      </c>
      <c r="DK11">
        <v>775191.45118242269</v>
      </c>
      <c r="DL11">
        <v>778795.88872936356</v>
      </c>
      <c r="DM11">
        <v>778544.02991524781</v>
      </c>
      <c r="DN11">
        <v>779840.73913745431</v>
      </c>
      <c r="DO11">
        <v>0</v>
      </c>
    </row>
    <row r="12" spans="1:119" x14ac:dyDescent="0.25">
      <c r="A12" t="str">
        <f>_xlfn.XLOOKUP(B12,wasteprojectionmodel_actuals_20!D:D,wasteprojectionmodel_actuals_20!C:C)</f>
        <v>Organics</v>
      </c>
      <c r="B12" t="s">
        <v>28</v>
      </c>
      <c r="C12">
        <f>_xlfn.IFNA(_xlfn.XLOOKUP(_xlfn.TEXTJOIN("",TRUE,'Table1 Input'!D$1,'Table1 Input'!$B12),'Joint tables'!$E$1:$E$507,'Joint tables'!$F$1:$F$507),0)</f>
        <v>25796</v>
      </c>
      <c r="D12">
        <f>_xlfn.IFNA(_xlfn.XLOOKUP(_xlfn.TEXTJOIN("",TRUE,'Table1 Input'!E$1,'Table1 Input'!$B12),'Joint tables'!$E$1:$E$507,'Joint tables'!$F$1:$F$507),0)</f>
        <v>48583</v>
      </c>
      <c r="E12">
        <f>_xlfn.IFNA(_xlfn.XLOOKUP(_xlfn.TEXTJOIN("",TRUE,'Table1 Input'!F$1,'Table1 Input'!$B12),'Joint tables'!$E$1:$E$507,'Joint tables'!$F$1:$F$507),0)</f>
        <v>28888</v>
      </c>
      <c r="F12">
        <f>_xlfn.IFNA(_xlfn.XLOOKUP(_xlfn.TEXTJOIN("",TRUE,'Table1 Input'!G$1,'Table1 Input'!$B12),'Joint tables'!$E$1:$E$507,'Joint tables'!$F$1:$F$507),0)</f>
        <v>12546</v>
      </c>
      <c r="G12">
        <f>_xlfn.IFNA(_xlfn.XLOOKUP(_xlfn.TEXTJOIN("",TRUE,'Table1 Input'!H$1,'Table1 Input'!$B12),'Joint tables'!$E$1:$E$507,'Joint tables'!$F$1:$F$507),0)</f>
        <v>31971</v>
      </c>
      <c r="H12">
        <f>_xlfn.IFNA(_xlfn.XLOOKUP(_xlfn.TEXTJOIN("",TRUE,'Table1 Input'!I$1,'Table1 Input'!$B12),'Joint tables'!$E$1:$E$507,'Joint tables'!$F$1:$F$507),0)</f>
        <v>22368</v>
      </c>
      <c r="I12">
        <f>_xlfn.IFNA(_xlfn.XLOOKUP(_xlfn.TEXTJOIN("",TRUE,'Table1 Input'!J$1,'Table1 Input'!$B12),'Joint tables'!$E$1:$E$507,'Joint tables'!$F$1:$F$507),0)</f>
        <v>30696</v>
      </c>
      <c r="J12">
        <f>_xlfn.IFNA(_xlfn.XLOOKUP(_xlfn.TEXTJOIN("",TRUE,'Table1 Input'!K$1,'Table1 Input'!$B12),'Joint tables'!$E$1:$E$507,'Joint tables'!$F$1:$F$507),0)</f>
        <v>42366</v>
      </c>
      <c r="K12">
        <f>_xlfn.IFNA(_xlfn.XLOOKUP(_xlfn.TEXTJOIN("",TRUE,'Table1 Input'!L$1,'Table1 Input'!$B12),'Joint tables'!$E$1:$E$507,'Joint tables'!$F$1:$F$507),0)</f>
        <v>66890</v>
      </c>
      <c r="L12">
        <f>_xlfn.IFNA(_xlfn.XLOOKUP(_xlfn.TEXTJOIN("",TRUE,'Table1 Input'!M$1,'Table1 Input'!$B12),'Joint tables'!$E$1:$E$507,'Joint tables'!$F$1:$F$507),0)</f>
        <v>68418</v>
      </c>
      <c r="M12">
        <f>_xlfn.IFNA(_xlfn.XLOOKUP(_xlfn.TEXTJOIN("",TRUE,'Table1 Input'!N$1,'Table1 Input'!$B12),'Joint tables'!$E$1:$E$507,'Joint tables'!$F$1:$F$507),0)</f>
        <v>65972.47</v>
      </c>
      <c r="N12">
        <f>_xlfn.IFNA(_xlfn.XLOOKUP(_xlfn.TEXTJOIN("",TRUE,'Table1 Input'!O$1,'Table1 Input'!$B12),'Joint tables'!$E$1:$E$507,'Joint tables'!$F$1:$F$507),0)</f>
        <v>32936.04</v>
      </c>
      <c r="O12">
        <f>_xlfn.IFNA(_xlfn.XLOOKUP(_xlfn.TEXTJOIN("",TRUE,'Table1 Input'!P$1,'Table1 Input'!$B12),'Joint tables'!$E$1:$E$507,'Joint tables'!$F$1:$F$507),0)</f>
        <v>37663.300000000003</v>
      </c>
      <c r="P12">
        <f>_xlfn.IFNA(_xlfn.XLOOKUP(_xlfn.TEXTJOIN("",TRUE,'Table1 Input'!Q$1,'Table1 Input'!$B12),'Joint tables'!$E$1:$E$507,'Joint tables'!$F$1:$F$507),0)</f>
        <v>58524.320000000007</v>
      </c>
      <c r="Q12">
        <f>_xlfn.IFNA(_xlfn.XLOOKUP(_xlfn.TEXTJOIN("",TRUE,'Table1 Input'!R$1,'Table1 Input'!$B12),'Joint tables'!$E$1:$E$507,'Joint tables'!$F$1:$F$507),0)</f>
        <v>76613.279999999999</v>
      </c>
      <c r="R12">
        <f>_xlfn.IFNA(_xlfn.XLOOKUP(_xlfn.TEXTJOIN("",TRUE,'Table1 Input'!S$1,'Table1 Input'!$B12),'Joint tables'!$E$1:$E$507,'Joint tables'!$F$1:$F$507),0)</f>
        <v>96774.453999999998</v>
      </c>
      <c r="S12" s="4" cm="1">
        <f t="array" ref="S12:DO12">_xlfn.XLOOKUP(B12,'VALUE PROJECTION'!A:A,'VALUE PROJECTION'!B:CX)</f>
        <v>3691753.3317422224</v>
      </c>
      <c r="T12" s="4">
        <v>3766238.6555677601</v>
      </c>
      <c r="U12" s="4">
        <v>3764844.6943131243</v>
      </c>
      <c r="V12" s="4">
        <v>3793686.7942176391</v>
      </c>
      <c r="W12" s="4">
        <v>3610685.6336577982</v>
      </c>
      <c r="X12" s="4">
        <v>3746876.116583894</v>
      </c>
      <c r="Y12" s="4">
        <v>3905179.7185000414</v>
      </c>
      <c r="Z12" s="4">
        <v>3949745.686690168</v>
      </c>
      <c r="AA12" s="4">
        <v>4367483.7182911225</v>
      </c>
      <c r="AB12" s="4">
        <v>4610475.053005795</v>
      </c>
      <c r="AC12" s="4">
        <v>4800932.4788110387</v>
      </c>
      <c r="AD12" s="4">
        <v>4937447.8235505931</v>
      </c>
      <c r="AE12" s="4">
        <v>5139467.0790315308</v>
      </c>
      <c r="AF12" s="4">
        <v>5214208.5321657583</v>
      </c>
      <c r="AG12" s="4">
        <v>5213465.2015796276</v>
      </c>
      <c r="AH12" s="4">
        <v>5243071.3577074781</v>
      </c>
      <c r="AI12" s="4">
        <v>5059769.0103168394</v>
      </c>
      <c r="AJ12" s="4">
        <v>5196858.7852878263</v>
      </c>
      <c r="AK12" s="4">
        <v>5356223.1607506396</v>
      </c>
      <c r="AL12" s="4">
        <v>5401435.6362694977</v>
      </c>
      <c r="AM12" s="4">
        <v>5821146.7649444537</v>
      </c>
      <c r="AN12" s="4">
        <v>6065509.9345104899</v>
      </c>
      <c r="AO12" s="4">
        <v>6257150.6309398832</v>
      </c>
      <c r="AP12" s="4">
        <v>6394637.7675846107</v>
      </c>
      <c r="AQ12" s="4">
        <v>6597867.9725431642</v>
      </c>
      <c r="AR12" s="4">
        <v>6673334.6033888105</v>
      </c>
      <c r="AS12" s="4">
        <v>6673031.4035922224</v>
      </c>
      <c r="AT12" s="4">
        <v>6703193.586812092</v>
      </c>
      <c r="AU12" s="4">
        <v>6519634.4086612584</v>
      </c>
      <c r="AV12" s="4">
        <v>6657688.049979981</v>
      </c>
      <c r="AW12" s="4">
        <v>6818100.5994795645</v>
      </c>
      <c r="AX12" s="4">
        <v>6863926.3029093575</v>
      </c>
      <c r="AY12" s="4">
        <v>7285673.1732585402</v>
      </c>
      <c r="AZ12" s="4">
        <v>7531404.2074575629</v>
      </c>
      <c r="BA12" s="4">
        <v>7724211.3583247215</v>
      </c>
      <c r="BB12" s="4">
        <v>7862658.4150606478</v>
      </c>
      <c r="BC12" s="4">
        <v>8067096.8987289323</v>
      </c>
      <c r="BD12" s="4">
        <v>8143286.6510260226</v>
      </c>
      <c r="BE12" s="4">
        <v>8143419.2201294601</v>
      </c>
      <c r="BF12" s="4">
        <v>8174132.3068155702</v>
      </c>
      <c r="BG12" s="4">
        <v>7990315.6498565124</v>
      </c>
      <c r="BH12" s="4">
        <v>8129327.8258030498</v>
      </c>
      <c r="BI12" s="4">
        <v>8290782.529097965</v>
      </c>
      <c r="BJ12" s="4">
        <v>8337217.0503390012</v>
      </c>
      <c r="BK12" s="4">
        <v>8760990.064207606</v>
      </c>
      <c r="BL12" s="4">
        <v>9008081.6783270538</v>
      </c>
      <c r="BM12" s="4">
        <v>9202048.7451581825</v>
      </c>
      <c r="BN12" s="4">
        <v>9341450.0376676731</v>
      </c>
      <c r="BO12" s="4">
        <v>9547090.1731064506</v>
      </c>
      <c r="BP12" s="4">
        <v>9623998.3602136467</v>
      </c>
      <c r="BQ12" s="4">
        <v>9624563.1478751265</v>
      </c>
      <c r="BR12" s="4">
        <v>9655823.1260290388</v>
      </c>
      <c r="BS12" s="4">
        <v>9471748.2271645963</v>
      </c>
      <c r="BT12" s="4">
        <v>9611713.3010426443</v>
      </c>
      <c r="BU12" s="4">
        <v>9774204.1862898339</v>
      </c>
      <c r="BV12" s="4">
        <v>9821243.291428769</v>
      </c>
      <c r="BW12" s="4">
        <v>10247032.540111044</v>
      </c>
      <c r="BX12" s="4">
        <v>10495477.493101543</v>
      </c>
      <c r="BY12" s="4">
        <v>10690598.040673636</v>
      </c>
      <c r="BZ12" s="4">
        <v>10830947.959733201</v>
      </c>
      <c r="CA12" s="4">
        <v>11037783.149175033</v>
      </c>
      <c r="CB12" s="4">
        <v>11115405.110047597</v>
      </c>
      <c r="CC12" s="4">
        <v>11116398.602360116</v>
      </c>
      <c r="CD12" s="4">
        <v>11148201.500299204</v>
      </c>
      <c r="CE12" s="4">
        <v>10963867.610959064</v>
      </c>
      <c r="CF12" s="4">
        <v>11104779.988866998</v>
      </c>
      <c r="CG12" s="4">
        <v>11268301.130868092</v>
      </c>
      <c r="CH12" s="4">
        <v>11315940.622860352</v>
      </c>
      <c r="CI12" s="4">
        <v>11743736.265748212</v>
      </c>
      <c r="CJ12" s="4">
        <v>11993527.370647969</v>
      </c>
      <c r="CK12" s="4">
        <v>12189795.013327517</v>
      </c>
      <c r="CL12" s="4">
        <v>12331087.994202711</v>
      </c>
      <c r="CM12" s="4">
        <v>12539111.689998243</v>
      </c>
      <c r="CN12" s="4">
        <v>12617442.80213117</v>
      </c>
      <c r="CO12" s="4">
        <v>12618861.516937619</v>
      </c>
      <c r="CP12" s="4">
        <v>12651203.397466885</v>
      </c>
      <c r="CQ12" s="4">
        <v>12466609.784215039</v>
      </c>
      <c r="CR12">
        <v>12608463.916395348</v>
      </c>
      <c r="CS12">
        <v>12773009.436075544</v>
      </c>
      <c r="CT12">
        <v>12821245.153641419</v>
      </c>
      <c r="CU12">
        <v>13251037.41964867</v>
      </c>
      <c r="CV12">
        <v>13502167.54312261</v>
      </c>
      <c r="CW12">
        <v>13699575.944091506</v>
      </c>
      <c r="CX12">
        <v>13841806.465934666</v>
      </c>
      <c r="CY12">
        <v>14051012.17018532</v>
      </c>
      <c r="CZ12">
        <v>14130047.849293172</v>
      </c>
      <c r="DA12">
        <v>14131888.335824165</v>
      </c>
      <c r="DB12">
        <v>14164765.295846788</v>
      </c>
      <c r="DC12">
        <v>13979911.240180682</v>
      </c>
      <c r="DD12">
        <v>14122701.6205932</v>
      </c>
      <c r="DE12">
        <v>14288265.684548695</v>
      </c>
      <c r="DF12">
        <v>14337093.501799885</v>
      </c>
      <c r="DG12">
        <v>14768872.688735023</v>
      </c>
      <c r="DH12">
        <v>15021334.750563644</v>
      </c>
      <c r="DI12">
        <v>15219877.621344615</v>
      </c>
      <c r="DJ12">
        <v>15363040.206760382</v>
      </c>
      <c r="DK12">
        <v>15573421.470838863</v>
      </c>
      <c r="DL12">
        <v>15653157.17046798</v>
      </c>
      <c r="DM12">
        <v>15655416.009008052</v>
      </c>
      <c r="DN12">
        <v>15688824.179170052</v>
      </c>
      <c r="DO12">
        <v>0</v>
      </c>
    </row>
    <row r="13" spans="1:119" x14ac:dyDescent="0.25">
      <c r="A13" t="str">
        <f>_xlfn.XLOOKUP(B13,wasteprojectionmodel_actuals_20!D:D,wasteprojectionmodel_actuals_20!C:C)</f>
        <v>Organics</v>
      </c>
      <c r="B13" t="s">
        <v>29</v>
      </c>
      <c r="C13">
        <f>_xlfn.IFNA(_xlfn.XLOOKUP(_xlfn.TEXTJOIN("",TRUE,'Table1 Input'!D$1,'Table1 Input'!$B13),'Joint tables'!$E$1:$E$507,'Joint tables'!$F$1:$F$507),0)</f>
        <v>276293</v>
      </c>
      <c r="D13">
        <f>_xlfn.IFNA(_xlfn.XLOOKUP(_xlfn.TEXTJOIN("",TRUE,'Table1 Input'!E$1,'Table1 Input'!$B13),'Joint tables'!$E$1:$E$507,'Joint tables'!$F$1:$F$507),0)</f>
        <v>339358</v>
      </c>
      <c r="E13">
        <f>_xlfn.IFNA(_xlfn.XLOOKUP(_xlfn.TEXTJOIN("",TRUE,'Table1 Input'!F$1,'Table1 Input'!$B13),'Joint tables'!$E$1:$E$507,'Joint tables'!$F$1:$F$507),0)</f>
        <v>311059</v>
      </c>
      <c r="F13">
        <f>_xlfn.IFNA(_xlfn.XLOOKUP(_xlfn.TEXTJOIN("",TRUE,'Table1 Input'!G$1,'Table1 Input'!$B13),'Joint tables'!$E$1:$E$507,'Joint tables'!$F$1:$F$507),0)</f>
        <v>326833</v>
      </c>
      <c r="G13">
        <f>_xlfn.IFNA(_xlfn.XLOOKUP(_xlfn.TEXTJOIN("",TRUE,'Table1 Input'!H$1,'Table1 Input'!$B13),'Joint tables'!$E$1:$E$507,'Joint tables'!$F$1:$F$507),0)</f>
        <v>384117</v>
      </c>
      <c r="H13">
        <f>_xlfn.IFNA(_xlfn.XLOOKUP(_xlfn.TEXTJOIN("",TRUE,'Table1 Input'!I$1,'Table1 Input'!$B13),'Joint tables'!$E$1:$E$507,'Joint tables'!$F$1:$F$507),0)</f>
        <v>421802</v>
      </c>
      <c r="I13">
        <f>_xlfn.IFNA(_xlfn.XLOOKUP(_xlfn.TEXTJOIN("",TRUE,'Table1 Input'!J$1,'Table1 Input'!$B13),'Joint tables'!$E$1:$E$507,'Joint tables'!$F$1:$F$507),0)</f>
        <v>499978</v>
      </c>
      <c r="J13">
        <f>_xlfn.IFNA(_xlfn.XLOOKUP(_xlfn.TEXTJOIN("",TRUE,'Table1 Input'!K$1,'Table1 Input'!$B13),'Joint tables'!$E$1:$E$507,'Joint tables'!$F$1:$F$507),0)</f>
        <v>402313</v>
      </c>
      <c r="K13">
        <f>_xlfn.IFNA(_xlfn.XLOOKUP(_xlfn.TEXTJOIN("",TRUE,'Table1 Input'!L$1,'Table1 Input'!$B13),'Joint tables'!$E$1:$E$507,'Joint tables'!$F$1:$F$507),0)</f>
        <v>358882</v>
      </c>
      <c r="L13">
        <f>_xlfn.IFNA(_xlfn.XLOOKUP(_xlfn.TEXTJOIN("",TRUE,'Table1 Input'!M$1,'Table1 Input'!$B13),'Joint tables'!$E$1:$E$507,'Joint tables'!$F$1:$F$507),0)</f>
        <v>411216</v>
      </c>
      <c r="M13">
        <f>_xlfn.IFNA(_xlfn.XLOOKUP(_xlfn.TEXTJOIN("",TRUE,'Table1 Input'!N$1,'Table1 Input'!$B13),'Joint tables'!$E$1:$E$507,'Joint tables'!$F$1:$F$507),0)</f>
        <v>452398.53</v>
      </c>
      <c r="N13">
        <f>_xlfn.IFNA(_xlfn.XLOOKUP(_xlfn.TEXTJOIN("",TRUE,'Table1 Input'!O$1,'Table1 Input'!$B13),'Joint tables'!$E$1:$E$507,'Joint tables'!$F$1:$F$507),0)</f>
        <v>529191.96</v>
      </c>
      <c r="O13">
        <f>_xlfn.IFNA(_xlfn.XLOOKUP(_xlfn.TEXTJOIN("",TRUE,'Table1 Input'!P$1,'Table1 Input'!$B13),'Joint tables'!$E$1:$E$507,'Joint tables'!$F$1:$F$507),0)</f>
        <v>426821.7</v>
      </c>
      <c r="P13">
        <f>_xlfn.IFNA(_xlfn.XLOOKUP(_xlfn.TEXTJOIN("",TRUE,'Table1 Input'!Q$1,'Table1 Input'!$B13),'Joint tables'!$E$1:$E$507,'Joint tables'!$F$1:$F$507),0)</f>
        <v>466551.68</v>
      </c>
      <c r="Q13">
        <f>_xlfn.IFNA(_xlfn.XLOOKUP(_xlfn.TEXTJOIN("",TRUE,'Table1 Input'!R$1,'Table1 Input'!$B13),'Joint tables'!$E$1:$E$507,'Joint tables'!$F$1:$F$507),0)</f>
        <v>698228.52</v>
      </c>
      <c r="R13">
        <f>_xlfn.IFNA(_xlfn.XLOOKUP(_xlfn.TEXTJOIN("",TRUE,'Table1 Input'!S$1,'Table1 Input'!$B13),'Joint tables'!$E$1:$E$507,'Joint tables'!$F$1:$F$507),0)</f>
        <v>691777.73</v>
      </c>
      <c r="S13" s="4" cm="1">
        <f t="array" ref="S13:DO13">_xlfn.XLOOKUP(B13,'VALUE PROJECTION'!A:A,'VALUE PROJECTION'!B:CX)</f>
        <v>411634.95992604259</v>
      </c>
      <c r="T13" s="4">
        <v>419734.45453713718</v>
      </c>
      <c r="U13" s="4">
        <v>419373.67075697536</v>
      </c>
      <c r="V13" s="4">
        <v>422379.64790669322</v>
      </c>
      <c r="W13" s="4">
        <v>401808.11968247953</v>
      </c>
      <c r="X13" s="4">
        <v>416759.96072675654</v>
      </c>
      <c r="Y13" s="4">
        <v>434155.59954541276</v>
      </c>
      <c r="Z13" s="4">
        <v>438895.72041216999</v>
      </c>
      <c r="AA13" s="4">
        <v>485077.84771934338</v>
      </c>
      <c r="AB13" s="4">
        <v>511816.00418729591</v>
      </c>
      <c r="AC13" s="4">
        <v>532699.05340258067</v>
      </c>
      <c r="AD13" s="4">
        <v>547579.38687530451</v>
      </c>
      <c r="AE13" s="4">
        <v>569706.28218968061</v>
      </c>
      <c r="AF13" s="4">
        <v>577709.84294701205</v>
      </c>
      <c r="AG13" s="4">
        <v>577346.32317627559</v>
      </c>
      <c r="AH13" s="4">
        <v>580342.46596236515</v>
      </c>
      <c r="AI13" s="4">
        <v>559780.84445931192</v>
      </c>
      <c r="AJ13" s="4">
        <v>574668.14047179231</v>
      </c>
      <c r="AK13" s="4">
        <v>592002.8983169269</v>
      </c>
      <c r="AL13" s="4">
        <v>596710.17425245594</v>
      </c>
      <c r="AM13" s="4">
        <v>642764.60945837933</v>
      </c>
      <c r="AN13" s="4">
        <v>669422.02660783427</v>
      </c>
      <c r="AO13" s="4">
        <v>690237.68120870087</v>
      </c>
      <c r="AP13" s="4">
        <v>705062.27728193346</v>
      </c>
      <c r="AQ13" s="4">
        <v>727117.72309959028</v>
      </c>
      <c r="AR13" s="4">
        <v>735078.45066063525</v>
      </c>
      <c r="AS13" s="4">
        <v>734689.34463664482</v>
      </c>
      <c r="AT13" s="4">
        <v>737653.17919733049</v>
      </c>
      <c r="AU13" s="4">
        <v>717106.54353907635</v>
      </c>
      <c r="AV13" s="4">
        <v>731937.45494792808</v>
      </c>
      <c r="AW13" s="4">
        <v>749210.96160237619</v>
      </c>
      <c r="AX13" s="4">
        <v>753882.42658873764</v>
      </c>
      <c r="AY13" s="4">
        <v>799817.83542133507</v>
      </c>
      <c r="AZ13" s="4">
        <v>826395.31772421044</v>
      </c>
      <c r="BA13" s="4">
        <v>847142.81815119903</v>
      </c>
      <c r="BB13" s="4">
        <v>861911.32520110952</v>
      </c>
      <c r="BC13" s="4">
        <v>883896.15998299443</v>
      </c>
      <c r="BD13" s="4">
        <v>891814.62870260107</v>
      </c>
      <c r="BE13" s="4">
        <v>891400.05869352992</v>
      </c>
      <c r="BF13" s="4">
        <v>894331.70142039482</v>
      </c>
      <c r="BG13" s="4">
        <v>873800.11173554813</v>
      </c>
      <c r="BH13" s="4">
        <v>888575.00960381364</v>
      </c>
      <c r="BI13" s="4">
        <v>905787.61663910013</v>
      </c>
      <c r="BJ13" s="4">
        <v>910423.50467938744</v>
      </c>
      <c r="BK13" s="4">
        <v>956240.5127921321</v>
      </c>
      <c r="BL13" s="4">
        <v>982738.48780521296</v>
      </c>
      <c r="BM13" s="4">
        <v>1003418.2070652405</v>
      </c>
      <c r="BN13" s="4">
        <v>1018130.95211851</v>
      </c>
      <c r="BO13" s="4">
        <v>1040045.5667758473</v>
      </c>
      <c r="BP13" s="4">
        <v>1047922.0527984098</v>
      </c>
      <c r="BQ13" s="4">
        <v>1047482.2255326236</v>
      </c>
      <c r="BR13" s="4">
        <v>1050381.909941179</v>
      </c>
      <c r="BS13" s="4">
        <v>1029865.4109615027</v>
      </c>
      <c r="BT13" s="4">
        <v>1044584.6249820801</v>
      </c>
      <c r="BU13" s="4">
        <v>1061736.68135995</v>
      </c>
      <c r="BV13" s="4">
        <v>1066337.239744348</v>
      </c>
      <c r="BW13" s="4">
        <v>1112036.4265175995</v>
      </c>
      <c r="BX13" s="4">
        <v>1138455.3173907616</v>
      </c>
      <c r="BY13" s="4">
        <v>1159067.6314843278</v>
      </c>
      <c r="BZ13" s="4">
        <v>1173724.9422955432</v>
      </c>
      <c r="CA13" s="4">
        <v>1195569.7223977002</v>
      </c>
      <c r="CB13" s="4">
        <v>1203404.4981098673</v>
      </c>
      <c r="CC13" s="4">
        <v>1202939.6189230301</v>
      </c>
      <c r="CD13" s="4">
        <v>1205807.5770987058</v>
      </c>
      <c r="CE13" s="4">
        <v>1185306.2125686752</v>
      </c>
      <c r="CF13" s="4">
        <v>1199970.0696302475</v>
      </c>
      <c r="CG13" s="4">
        <v>1217061.9215974091</v>
      </c>
      <c r="CH13" s="4">
        <v>1221627.3955850676</v>
      </c>
      <c r="CI13" s="4">
        <v>1267209.3360696158</v>
      </c>
      <c r="CJ13" s="4">
        <v>1293549.5627824953</v>
      </c>
      <c r="CK13" s="4">
        <v>1314094.844862238</v>
      </c>
      <c r="CL13" s="4">
        <v>1328697.0466138371</v>
      </c>
      <c r="CM13" s="4">
        <v>1350472.3747814375</v>
      </c>
      <c r="CN13" s="4">
        <v>1358265.7103054458</v>
      </c>
      <c r="CO13" s="4">
        <v>1357775.9826819741</v>
      </c>
      <c r="CP13" s="4">
        <v>1360612.4446999193</v>
      </c>
      <c r="CQ13" s="4">
        <v>1340126.2574788381</v>
      </c>
      <c r="CR13">
        <v>1354735.0818888063</v>
      </c>
      <c r="CS13">
        <v>1371767.0729967407</v>
      </c>
      <c r="CT13">
        <v>1376297.7057575174</v>
      </c>
      <c r="CU13">
        <v>1421762.9709396677</v>
      </c>
      <c r="CV13">
        <v>1448024.9503380973</v>
      </c>
      <c r="CW13">
        <v>1468503.5707043295</v>
      </c>
      <c r="CX13">
        <v>1483050.9860143184</v>
      </c>
      <c r="CY13">
        <v>1504757.2419606275</v>
      </c>
      <c r="CZ13">
        <v>1512509.4051852361</v>
      </c>
      <c r="DA13">
        <v>1511995.0307753847</v>
      </c>
      <c r="DB13">
        <v>1514800.2247182047</v>
      </c>
      <c r="DC13">
        <v>1494329.2567927164</v>
      </c>
      <c r="DD13">
        <v>1508883.3703037912</v>
      </c>
      <c r="DE13">
        <v>1525855.8414351349</v>
      </c>
      <c r="DF13">
        <v>1530351.8740707489</v>
      </c>
      <c r="DG13">
        <v>1575701.0309108431</v>
      </c>
      <c r="DH13">
        <v>1601885.1767367779</v>
      </c>
      <c r="DI13">
        <v>1622297.5028649538</v>
      </c>
      <c r="DJ13">
        <v>1636790.451812146</v>
      </c>
      <c r="DK13">
        <v>1658428.0123711948</v>
      </c>
      <c r="DL13">
        <v>1666139.2689744134</v>
      </c>
      <c r="DM13">
        <v>1665600.4476137608</v>
      </c>
      <c r="DN13">
        <v>1668374.5995922526</v>
      </c>
      <c r="DO13">
        <v>0</v>
      </c>
    </row>
    <row r="14" spans="1:119" x14ac:dyDescent="0.25">
      <c r="A14" t="str">
        <f>_xlfn.XLOOKUP(B14,wasteprojectionmodel_actuals_20!D:D,wasteprojectionmodel_actuals_20!C:C)</f>
        <v>Organics</v>
      </c>
      <c r="B14" t="s">
        <v>30</v>
      </c>
      <c r="C14">
        <f>_xlfn.IFNA(_xlfn.XLOOKUP(_xlfn.TEXTJOIN("",TRUE,'Table1 Input'!D$1,'Table1 Input'!$B14),'Joint tables'!$E$1:$E$507,'Joint tables'!$F$1:$F$507),0)</f>
        <v>28597</v>
      </c>
      <c r="D14">
        <f>_xlfn.IFNA(_xlfn.XLOOKUP(_xlfn.TEXTJOIN("",TRUE,'Table1 Input'!E$1,'Table1 Input'!$B14),'Joint tables'!$E$1:$E$507,'Joint tables'!$F$1:$F$507),0)</f>
        <v>0</v>
      </c>
      <c r="E14">
        <f>_xlfn.IFNA(_xlfn.XLOOKUP(_xlfn.TEXTJOIN("",TRUE,'Table1 Input'!F$1,'Table1 Input'!$B14),'Joint tables'!$E$1:$E$507,'Joint tables'!$F$1:$F$507),0)</f>
        <v>7917</v>
      </c>
      <c r="F14">
        <f>_xlfn.IFNA(_xlfn.XLOOKUP(_xlfn.TEXTJOIN("",TRUE,'Table1 Input'!G$1,'Table1 Input'!$B14),'Joint tables'!$E$1:$E$507,'Joint tables'!$F$1:$F$507),0)</f>
        <v>44624</v>
      </c>
      <c r="G14">
        <f>_xlfn.IFNA(_xlfn.XLOOKUP(_xlfn.TEXTJOIN("",TRUE,'Table1 Input'!H$1,'Table1 Input'!$B14),'Joint tables'!$E$1:$E$507,'Joint tables'!$F$1:$F$507),0)</f>
        <v>87654</v>
      </c>
      <c r="H14">
        <f>_xlfn.IFNA(_xlfn.XLOOKUP(_xlfn.TEXTJOIN("",TRUE,'Table1 Input'!I$1,'Table1 Input'!$B14),'Joint tables'!$E$1:$E$507,'Joint tables'!$F$1:$F$507),0)</f>
        <v>27093</v>
      </c>
      <c r="I14">
        <f>_xlfn.IFNA(_xlfn.XLOOKUP(_xlfn.TEXTJOIN("",TRUE,'Table1 Input'!J$1,'Table1 Input'!$B14),'Joint tables'!$E$1:$E$507,'Joint tables'!$F$1:$F$507),0)</f>
        <v>184812</v>
      </c>
      <c r="J14">
        <f>_xlfn.IFNA(_xlfn.XLOOKUP(_xlfn.TEXTJOIN("",TRUE,'Table1 Input'!K$1,'Table1 Input'!$B14),'Joint tables'!$E$1:$E$507,'Joint tables'!$F$1:$F$507),0)</f>
        <v>127173</v>
      </c>
      <c r="K14">
        <f>_xlfn.IFNA(_xlfn.XLOOKUP(_xlfn.TEXTJOIN("",TRUE,'Table1 Input'!L$1,'Table1 Input'!$B14),'Joint tables'!$E$1:$E$507,'Joint tables'!$F$1:$F$507),0)</f>
        <v>140759</v>
      </c>
      <c r="L14">
        <f>_xlfn.IFNA(_xlfn.XLOOKUP(_xlfn.TEXTJOIN("",TRUE,'Table1 Input'!M$1,'Table1 Input'!$B14),'Joint tables'!$E$1:$E$507,'Joint tables'!$F$1:$F$507),0)</f>
        <v>93890</v>
      </c>
      <c r="M14">
        <f>_xlfn.IFNA(_xlfn.XLOOKUP(_xlfn.TEXTJOIN("",TRUE,'Table1 Input'!N$1,'Table1 Input'!$B14),'Joint tables'!$E$1:$E$507,'Joint tables'!$F$1:$F$507),0)</f>
        <v>95920</v>
      </c>
      <c r="N14">
        <f>_xlfn.IFNA(_xlfn.XLOOKUP(_xlfn.TEXTJOIN("",TRUE,'Table1 Input'!O$1,'Table1 Input'!$B14),'Joint tables'!$E$1:$E$507,'Joint tables'!$F$1:$F$507),0)</f>
        <v>87949</v>
      </c>
      <c r="O14">
        <f>_xlfn.IFNA(_xlfn.XLOOKUP(_xlfn.TEXTJOIN("",TRUE,'Table1 Input'!P$1,'Table1 Input'!$B14),'Joint tables'!$E$1:$E$507,'Joint tables'!$F$1:$F$507),0)</f>
        <v>235434</v>
      </c>
      <c r="P14">
        <f>_xlfn.IFNA(_xlfn.XLOOKUP(_xlfn.TEXTJOIN("",TRUE,'Table1 Input'!Q$1,'Table1 Input'!$B14),'Joint tables'!$E$1:$E$507,'Joint tables'!$F$1:$F$507),0)</f>
        <v>159046</v>
      </c>
      <c r="Q14">
        <f>_xlfn.IFNA(_xlfn.XLOOKUP(_xlfn.TEXTJOIN("",TRUE,'Table1 Input'!R$1,'Table1 Input'!$B14),'Joint tables'!$E$1:$E$507,'Joint tables'!$F$1:$F$507),0)</f>
        <v>148198</v>
      </c>
      <c r="R14">
        <f>_xlfn.IFNA(_xlfn.XLOOKUP(_xlfn.TEXTJOIN("",TRUE,'Table1 Input'!S$1,'Table1 Input'!$B14),'Joint tables'!$E$1:$E$507,'Joint tables'!$F$1:$F$507),0)</f>
        <v>413565</v>
      </c>
      <c r="S14" s="4" cm="1">
        <f t="array" ref="S14:DO14">_xlfn.XLOOKUP(B14,'VALUE PROJECTION'!A:A,'VALUE PROJECTION'!B:CX)</f>
        <v>158010.35106583426</v>
      </c>
      <c r="T14" s="4">
        <v>161119.42612395089</v>
      </c>
      <c r="U14" s="4">
        <v>160980.93552594029</v>
      </c>
      <c r="V14" s="4">
        <v>162134.81104906913</v>
      </c>
      <c r="W14" s="4">
        <v>154238.2164613482</v>
      </c>
      <c r="X14" s="4">
        <v>159977.6358073416</v>
      </c>
      <c r="Y14" s="4">
        <v>166655.13228928324</v>
      </c>
      <c r="Z14" s="4">
        <v>168474.67687409051</v>
      </c>
      <c r="AA14" s="4">
        <v>186202.1656910865</v>
      </c>
      <c r="AB14" s="4">
        <v>196465.88452369845</v>
      </c>
      <c r="AC14" s="4">
        <v>204482.05967661814</v>
      </c>
      <c r="AD14" s="4">
        <v>210194.03009920864</v>
      </c>
      <c r="AE14" s="4">
        <v>218687.66848514581</v>
      </c>
      <c r="AF14" s="4">
        <v>221759.91833795205</v>
      </c>
      <c r="AG14" s="4">
        <v>221620.37750156689</v>
      </c>
      <c r="AH14" s="4">
        <v>222770.47800216195</v>
      </c>
      <c r="AI14" s="4">
        <v>214877.68621216438</v>
      </c>
      <c r="AJ14" s="4">
        <v>220592.3292778935</v>
      </c>
      <c r="AK14" s="4">
        <v>227246.45596636296</v>
      </c>
      <c r="AL14" s="4">
        <v>229053.39268347347</v>
      </c>
      <c r="AM14" s="4">
        <v>246731.86556229345</v>
      </c>
      <c r="AN14" s="4">
        <v>256964.59176963635</v>
      </c>
      <c r="AO14" s="4">
        <v>264954.89680043113</v>
      </c>
      <c r="AP14" s="4">
        <v>270645.47184381803</v>
      </c>
      <c r="AQ14" s="4">
        <v>279111.68359897984</v>
      </c>
      <c r="AR14" s="4">
        <v>282167.49148489448</v>
      </c>
      <c r="AS14" s="4">
        <v>282018.12909967924</v>
      </c>
      <c r="AT14" s="4">
        <v>283155.82775267778</v>
      </c>
      <c r="AU14" s="4">
        <v>275268.78843472042</v>
      </c>
      <c r="AV14" s="4">
        <v>280961.78768522135</v>
      </c>
      <c r="AW14" s="4">
        <v>287592.40246851806</v>
      </c>
      <c r="AX14" s="4">
        <v>289385.59278116631</v>
      </c>
      <c r="AY14" s="4">
        <v>307018.37615140149</v>
      </c>
      <c r="AZ14" s="4">
        <v>317220.41853836941</v>
      </c>
      <c r="BA14" s="4">
        <v>325184.56188225845</v>
      </c>
      <c r="BB14" s="4">
        <v>330853.60657198518</v>
      </c>
      <c r="BC14" s="4">
        <v>339292.71354830737</v>
      </c>
      <c r="BD14" s="4">
        <v>342332.29993939929</v>
      </c>
      <c r="BE14" s="4">
        <v>342173.162939261</v>
      </c>
      <c r="BF14" s="4">
        <v>343298.50442278018</v>
      </c>
      <c r="BG14" s="4">
        <v>335417.2406578532</v>
      </c>
      <c r="BH14" s="4">
        <v>341088.73852952552</v>
      </c>
      <c r="BI14" s="4">
        <v>347695.97636202769</v>
      </c>
      <c r="BJ14" s="4">
        <v>349475.51009472937</v>
      </c>
      <c r="BK14" s="4">
        <v>367062.84411995811</v>
      </c>
      <c r="BL14" s="4">
        <v>377234.36680866004</v>
      </c>
      <c r="BM14" s="4">
        <v>385172.49164821912</v>
      </c>
      <c r="BN14" s="4">
        <v>390820.13151687098</v>
      </c>
      <c r="BO14" s="4">
        <v>399232.28376968368</v>
      </c>
      <c r="BP14" s="4">
        <v>402255.75466684427</v>
      </c>
      <c r="BQ14" s="4">
        <v>402086.92240661127</v>
      </c>
      <c r="BR14" s="4">
        <v>403199.99635800329</v>
      </c>
      <c r="BS14" s="4">
        <v>395324.52531685814</v>
      </c>
      <c r="BT14" s="4">
        <v>400974.64836574224</v>
      </c>
      <c r="BU14" s="4">
        <v>407558.64320003701</v>
      </c>
      <c r="BV14" s="4">
        <v>409324.61527769582</v>
      </c>
      <c r="BW14" s="4">
        <v>426866.72235908161</v>
      </c>
      <c r="BX14" s="4">
        <v>437007.88777998835</v>
      </c>
      <c r="BY14" s="4">
        <v>444920.1384469113</v>
      </c>
      <c r="BZ14" s="4">
        <v>450546.49930648779</v>
      </c>
      <c r="CA14" s="4">
        <v>458931.84484059381</v>
      </c>
      <c r="CB14" s="4">
        <v>461939.30480226479</v>
      </c>
      <c r="CC14" s="4">
        <v>461760.85610216268</v>
      </c>
      <c r="CD14" s="4">
        <v>462861.75160982826</v>
      </c>
      <c r="CE14" s="4">
        <v>454992.09008423577</v>
      </c>
      <c r="CF14" s="4">
        <v>460620.96378994477</v>
      </c>
      <c r="CG14" s="4">
        <v>467181.84853642422</v>
      </c>
      <c r="CH14" s="4">
        <v>468934.35310430994</v>
      </c>
      <c r="CI14" s="4">
        <v>486431.45398106606</v>
      </c>
      <c r="CJ14" s="4">
        <v>496542.4233477193</v>
      </c>
      <c r="CK14" s="4">
        <v>504428.94308051851</v>
      </c>
      <c r="CL14" s="4">
        <v>510034.14975567273</v>
      </c>
      <c r="CM14" s="4">
        <v>518392.83544396918</v>
      </c>
      <c r="CN14" s="4">
        <v>521384.38815937424</v>
      </c>
      <c r="CO14" s="4">
        <v>521196.40112900798</v>
      </c>
      <c r="CP14" s="4">
        <v>522285.2065096806</v>
      </c>
      <c r="CQ14" s="4">
        <v>514421.3709516293</v>
      </c>
      <c r="CR14">
        <v>520029.11980292451</v>
      </c>
      <c r="CS14">
        <v>526567.02633738995</v>
      </c>
      <c r="CT14">
        <v>528306.1567387759</v>
      </c>
      <c r="CU14">
        <v>545758.47058992088</v>
      </c>
      <c r="CV14">
        <v>555839.40391291934</v>
      </c>
      <c r="CW14">
        <v>563700.33485521283</v>
      </c>
      <c r="CX14">
        <v>569284.5111862144</v>
      </c>
      <c r="CY14">
        <v>577616.68278557854</v>
      </c>
      <c r="CZ14">
        <v>580592.43108659785</v>
      </c>
      <c r="DA14">
        <v>580394.98313151032</v>
      </c>
      <c r="DB14">
        <v>581471.78593706503</v>
      </c>
      <c r="DC14">
        <v>573613.79246356362</v>
      </c>
      <c r="DD14">
        <v>579200.53996856196</v>
      </c>
      <c r="DE14">
        <v>585715.59914235084</v>
      </c>
      <c r="DF14">
        <v>587441.44792663411</v>
      </c>
      <c r="DG14">
        <v>604849.19238577888</v>
      </c>
      <c r="DH14">
        <v>614900.24848426552</v>
      </c>
      <c r="DI14">
        <v>622735.73169531953</v>
      </c>
      <c r="DJ14">
        <v>628299.0005477427</v>
      </c>
      <c r="DK14">
        <v>636604.80270982778</v>
      </c>
      <c r="DL14">
        <v>639564.84857972246</v>
      </c>
      <c r="DM14">
        <v>639358.01640887442</v>
      </c>
      <c r="DN14">
        <v>640422.90343428694</v>
      </c>
      <c r="DO14">
        <v>0</v>
      </c>
    </row>
    <row r="15" spans="1:119" x14ac:dyDescent="0.25">
      <c r="A15" t="str">
        <f>_xlfn.XLOOKUP(B15,wasteprojectionmodel_actuals_20!D:D,wasteprojectionmodel_actuals_20!C:C)</f>
        <v>Organics</v>
      </c>
      <c r="B15" t="s">
        <v>31</v>
      </c>
      <c r="C15">
        <f>_xlfn.IFNA(_xlfn.XLOOKUP(_xlfn.TEXTJOIN("",TRUE,'Table1 Input'!D$1,'Table1 Input'!$B15),'Joint tables'!$E$1:$E$507,'Joint tables'!$F$1:$F$507),0)</f>
        <v>84001</v>
      </c>
      <c r="D15">
        <f>_xlfn.IFNA(_xlfn.XLOOKUP(_xlfn.TEXTJOIN("",TRUE,'Table1 Input'!E$1,'Table1 Input'!$B15),'Joint tables'!$E$1:$E$507,'Joint tables'!$F$1:$F$507),0)</f>
        <v>179412</v>
      </c>
      <c r="E15">
        <f>_xlfn.IFNA(_xlfn.XLOOKUP(_xlfn.TEXTJOIN("",TRUE,'Table1 Input'!F$1,'Table1 Input'!$B15),'Joint tables'!$E$1:$E$507,'Joint tables'!$F$1:$F$507),0)</f>
        <v>121329.9</v>
      </c>
      <c r="F15">
        <f>_xlfn.IFNA(_xlfn.XLOOKUP(_xlfn.TEXTJOIN("",TRUE,'Table1 Input'!G$1,'Table1 Input'!$B15),'Joint tables'!$E$1:$E$507,'Joint tables'!$F$1:$F$507),0)</f>
        <v>157544.9</v>
      </c>
      <c r="G15">
        <f>_xlfn.IFNA(_xlfn.XLOOKUP(_xlfn.TEXTJOIN("",TRUE,'Table1 Input'!H$1,'Table1 Input'!$B15),'Joint tables'!$E$1:$E$507,'Joint tables'!$F$1:$F$507),0)</f>
        <v>162923.6</v>
      </c>
      <c r="H15">
        <f>_xlfn.IFNA(_xlfn.XLOOKUP(_xlfn.TEXTJOIN("",TRUE,'Table1 Input'!I$1,'Table1 Input'!$B15),'Joint tables'!$E$1:$E$507,'Joint tables'!$F$1:$F$507),0)</f>
        <v>106958.6</v>
      </c>
      <c r="I15">
        <f>_xlfn.IFNA(_xlfn.XLOOKUP(_xlfn.TEXTJOIN("",TRUE,'Table1 Input'!J$1,'Table1 Input'!$B15),'Joint tables'!$E$1:$E$507,'Joint tables'!$F$1:$F$507),0)</f>
        <v>112536</v>
      </c>
      <c r="J15">
        <f>_xlfn.IFNA(_xlfn.XLOOKUP(_xlfn.TEXTJOIN("",TRUE,'Table1 Input'!K$1,'Table1 Input'!$B15),'Joint tables'!$E$1:$E$507,'Joint tables'!$F$1:$F$507),0)</f>
        <v>129429.7</v>
      </c>
      <c r="K15">
        <f>_xlfn.IFNA(_xlfn.XLOOKUP(_xlfn.TEXTJOIN("",TRUE,'Table1 Input'!L$1,'Table1 Input'!$B15),'Joint tables'!$E$1:$E$507,'Joint tables'!$F$1:$F$507),0)</f>
        <v>117953.7</v>
      </c>
      <c r="L15">
        <f>_xlfn.IFNA(_xlfn.XLOOKUP(_xlfn.TEXTJOIN("",TRUE,'Table1 Input'!M$1,'Table1 Input'!$B15),'Joint tables'!$E$1:$E$507,'Joint tables'!$F$1:$F$507),0)</f>
        <v>193828.65</v>
      </c>
      <c r="M15">
        <f>_xlfn.IFNA(_xlfn.XLOOKUP(_xlfn.TEXTJOIN("",TRUE,'Table1 Input'!N$1,'Table1 Input'!$B15),'Joint tables'!$E$1:$E$507,'Joint tables'!$F$1:$F$507),0)</f>
        <v>203710.4</v>
      </c>
      <c r="N15">
        <f>_xlfn.IFNA(_xlfn.XLOOKUP(_xlfn.TEXTJOIN("",TRUE,'Table1 Input'!O$1,'Table1 Input'!$B15),'Joint tables'!$E$1:$E$507,'Joint tables'!$F$1:$F$507),0)</f>
        <v>227405.6</v>
      </c>
      <c r="O15">
        <f>_xlfn.IFNA(_xlfn.XLOOKUP(_xlfn.TEXTJOIN("",TRUE,'Table1 Input'!P$1,'Table1 Input'!$B15),'Joint tables'!$E$1:$E$507,'Joint tables'!$F$1:$F$507),0)</f>
        <v>187632</v>
      </c>
      <c r="P15">
        <f>_xlfn.IFNA(_xlfn.XLOOKUP(_xlfn.TEXTJOIN("",TRUE,'Table1 Input'!Q$1,'Table1 Input'!$B15),'Joint tables'!$E$1:$E$507,'Joint tables'!$F$1:$F$507),0)</f>
        <v>193094</v>
      </c>
      <c r="Q15">
        <f>_xlfn.IFNA(_xlfn.XLOOKUP(_xlfn.TEXTJOIN("",TRUE,'Table1 Input'!R$1,'Table1 Input'!$B15),'Joint tables'!$E$1:$E$507,'Joint tables'!$F$1:$F$507),0)</f>
        <v>202195</v>
      </c>
      <c r="R15">
        <f>_xlfn.IFNA(_xlfn.XLOOKUP(_xlfn.TEXTJOIN("",TRUE,'Table1 Input'!S$1,'Table1 Input'!$B15),'Joint tables'!$E$1:$E$507,'Joint tables'!$F$1:$F$507),0)</f>
        <v>289438</v>
      </c>
      <c r="S15" s="4" cm="1">
        <f t="array" ref="S15:DO15">_xlfn.XLOOKUP(B15,'VALUE PROJECTION'!A:A,'VALUE PROJECTION'!B:CX)</f>
        <v>171025.29773192751</v>
      </c>
      <c r="T15" s="4">
        <v>174390.46010197856</v>
      </c>
      <c r="U15" s="4">
        <v>174240.56235415337</v>
      </c>
      <c r="V15" s="4">
        <v>175489.47993175228</v>
      </c>
      <c r="W15" s="4">
        <v>166942.46113631522</v>
      </c>
      <c r="X15" s="4">
        <v>173154.62316137101</v>
      </c>
      <c r="Y15" s="4">
        <v>180382.12956348096</v>
      </c>
      <c r="Z15" s="4">
        <v>182351.54582168246</v>
      </c>
      <c r="AA15" s="4">
        <v>201539.20683575713</v>
      </c>
      <c r="AB15" s="4">
        <v>212648.32441788874</v>
      </c>
      <c r="AC15" s="4">
        <v>221324.77335273201</v>
      </c>
      <c r="AD15" s="4">
        <v>227507.22555013574</v>
      </c>
      <c r="AE15" s="4">
        <v>236700.46525869763</v>
      </c>
      <c r="AF15" s="4">
        <v>240025.76921656393</v>
      </c>
      <c r="AG15" s="4">
        <v>239874.7347246616</v>
      </c>
      <c r="AH15" s="4">
        <v>241119.56633986355</v>
      </c>
      <c r="AI15" s="4">
        <v>232576.66356979104</v>
      </c>
      <c r="AJ15" s="4">
        <v>238762.00854975887</v>
      </c>
      <c r="AK15" s="4">
        <v>245964.22024263273</v>
      </c>
      <c r="AL15" s="4">
        <v>247919.99015227502</v>
      </c>
      <c r="AM15" s="4">
        <v>267054.59789886681</v>
      </c>
      <c r="AN15" s="4">
        <v>278130.17006496468</v>
      </c>
      <c r="AO15" s="4">
        <v>286778.61801563879</v>
      </c>
      <c r="AP15" s="4">
        <v>292937.91254600545</v>
      </c>
      <c r="AQ15" s="4">
        <v>302101.46655573492</v>
      </c>
      <c r="AR15" s="4">
        <v>305408.97425997636</v>
      </c>
      <c r="AS15" s="4">
        <v>305247.30924101343</v>
      </c>
      <c r="AT15" s="4">
        <v>306478.71749715495</v>
      </c>
      <c r="AU15" s="4">
        <v>297942.04101692187</v>
      </c>
      <c r="AV15" s="4">
        <v>304103.95943072822</v>
      </c>
      <c r="AW15" s="4">
        <v>311280.72259725368</v>
      </c>
      <c r="AX15" s="4">
        <v>313221.61384293478</v>
      </c>
      <c r="AY15" s="4">
        <v>332306.76874193625</v>
      </c>
      <c r="AZ15" s="4">
        <v>343349.12973243854</v>
      </c>
      <c r="BA15" s="4">
        <v>351969.26111864665</v>
      </c>
      <c r="BB15" s="4">
        <v>358105.25188998645</v>
      </c>
      <c r="BC15" s="4">
        <v>367239.46856301784</v>
      </c>
      <c r="BD15" s="4">
        <v>370529.41864547692</v>
      </c>
      <c r="BE15" s="4">
        <v>370357.17389919766</v>
      </c>
      <c r="BF15" s="4">
        <v>371575.20715442894</v>
      </c>
      <c r="BG15" s="4">
        <v>363044.78194615321</v>
      </c>
      <c r="BH15" s="4">
        <v>369183.42796235386</v>
      </c>
      <c r="BI15" s="4">
        <v>376334.88867278874</v>
      </c>
      <c r="BJ15" s="4">
        <v>378260.99847766169</v>
      </c>
      <c r="BK15" s="4">
        <v>397296.960474369</v>
      </c>
      <c r="BL15" s="4">
        <v>408306.28792974254</v>
      </c>
      <c r="BM15" s="4">
        <v>416898.25772767782</v>
      </c>
      <c r="BN15" s="4">
        <v>423011.08061240427</v>
      </c>
      <c r="BO15" s="4">
        <v>432116.1223637776</v>
      </c>
      <c r="BP15" s="4">
        <v>435388.62955639366</v>
      </c>
      <c r="BQ15" s="4">
        <v>435205.89097390004</v>
      </c>
      <c r="BR15" s="4">
        <v>436410.64624879439</v>
      </c>
      <c r="BS15" s="4">
        <v>427886.49089754245</v>
      </c>
      <c r="BT15" s="4">
        <v>434002.00149630575</v>
      </c>
      <c r="BU15" s="4">
        <v>441128.3047366016</v>
      </c>
      <c r="BV15" s="4">
        <v>443039.73584431451</v>
      </c>
      <c r="BW15" s="4">
        <v>462026.74565855984</v>
      </c>
      <c r="BX15" s="4">
        <v>473003.21538829716</v>
      </c>
      <c r="BY15" s="4">
        <v>481567.1798179209</v>
      </c>
      <c r="BZ15" s="4">
        <v>487656.97099087649</v>
      </c>
      <c r="CA15" s="4">
        <v>496732.99801620754</v>
      </c>
      <c r="CB15" s="4">
        <v>499988.17548965878</v>
      </c>
      <c r="CC15" s="4">
        <v>499795.02838341566</v>
      </c>
      <c r="CD15" s="4">
        <v>500986.6021043791</v>
      </c>
      <c r="CE15" s="4">
        <v>492468.73478502105</v>
      </c>
      <c r="CF15" s="4">
        <v>498561.24578142533</v>
      </c>
      <c r="CG15" s="4">
        <v>505662.53540949535</v>
      </c>
      <c r="CH15" s="4">
        <v>507559.38971984584</v>
      </c>
      <c r="CI15" s="4">
        <v>526497.68627262034</v>
      </c>
      <c r="CJ15" s="4">
        <v>537441.47276904923</v>
      </c>
      <c r="CK15" s="4">
        <v>545977.586867098</v>
      </c>
      <c r="CL15" s="4">
        <v>552044.48143445351</v>
      </c>
      <c r="CM15" s="4">
        <v>561091.65270421992</v>
      </c>
      <c r="CN15" s="4">
        <v>564329.61268837133</v>
      </c>
      <c r="CO15" s="4">
        <v>564126.14160169091</v>
      </c>
      <c r="CP15" s="4">
        <v>565304.62935990153</v>
      </c>
      <c r="CQ15" s="4">
        <v>556793.06787953828</v>
      </c>
      <c r="CR15">
        <v>562862.71401619562</v>
      </c>
      <c r="CS15">
        <v>569939.13277014554</v>
      </c>
      <c r="CT15">
        <v>571821.51131487626</v>
      </c>
      <c r="CU15">
        <v>590711.33183846658</v>
      </c>
      <c r="CV15">
        <v>601622.60829188814</v>
      </c>
      <c r="CW15">
        <v>610131.02591002069</v>
      </c>
      <c r="CX15">
        <v>616175.15791248193</v>
      </c>
      <c r="CY15">
        <v>625193.63118921686</v>
      </c>
      <c r="CZ15">
        <v>628414.48498597287</v>
      </c>
      <c r="DA15">
        <v>628200.77370011329</v>
      </c>
      <c r="DB15">
        <v>629366.27025889151</v>
      </c>
      <c r="DC15">
        <v>620861.03206205217</v>
      </c>
      <c r="DD15">
        <v>626907.94702015736</v>
      </c>
      <c r="DE15">
        <v>633959.63652924611</v>
      </c>
      <c r="DF15">
        <v>635827.63948083343</v>
      </c>
      <c r="DG15">
        <v>654669.21953482693</v>
      </c>
      <c r="DH15">
        <v>665548.15784594917</v>
      </c>
      <c r="DI15">
        <v>674029.03166215692</v>
      </c>
      <c r="DJ15">
        <v>680050.53408545081</v>
      </c>
      <c r="DK15">
        <v>689040.46593542967</v>
      </c>
      <c r="DL15">
        <v>692244.32392817596</v>
      </c>
      <c r="DM15">
        <v>692020.4554704373</v>
      </c>
      <c r="DN15">
        <v>693173.05477386003</v>
      </c>
      <c r="DO15">
        <v>0</v>
      </c>
    </row>
    <row r="16" spans="1:119" x14ac:dyDescent="0.25">
      <c r="A16" t="str">
        <f>_xlfn.XLOOKUP(B16,wasteprojectionmodel_actuals_20!D:D,wasteprojectionmodel_actuals_20!C:C)</f>
        <v>Paper and cardboard</v>
      </c>
      <c r="B16" t="s">
        <v>33</v>
      </c>
      <c r="C16">
        <f>_xlfn.IFNA(_xlfn.XLOOKUP(_xlfn.TEXTJOIN("",TRUE,'Table1 Input'!D$1,'Table1 Input'!$B16),'Joint tables'!$E$1:$E$507,'Joint tables'!$F$1:$F$507),0)</f>
        <v>408814</v>
      </c>
      <c r="D16">
        <f>_xlfn.IFNA(_xlfn.XLOOKUP(_xlfn.TEXTJOIN("",TRUE,'Table1 Input'!E$1,'Table1 Input'!$B16),'Joint tables'!$E$1:$E$507,'Joint tables'!$F$1:$F$507),0)</f>
        <v>366919</v>
      </c>
      <c r="E16">
        <f>_xlfn.IFNA(_xlfn.XLOOKUP(_xlfn.TEXTJOIN("",TRUE,'Table1 Input'!F$1,'Table1 Input'!$B16),'Joint tables'!$E$1:$E$507,'Joint tables'!$F$1:$F$507),0)</f>
        <v>379546.38</v>
      </c>
      <c r="F16">
        <f>_xlfn.IFNA(_xlfn.XLOOKUP(_xlfn.TEXTJOIN("",TRUE,'Table1 Input'!G$1,'Table1 Input'!$B16),'Joint tables'!$E$1:$E$507,'Joint tables'!$F$1:$F$507),0)</f>
        <v>449376.98</v>
      </c>
      <c r="G16">
        <f>_xlfn.IFNA(_xlfn.XLOOKUP(_xlfn.TEXTJOIN("",TRUE,'Table1 Input'!H$1,'Table1 Input'!$B16),'Joint tables'!$E$1:$E$507,'Joint tables'!$F$1:$F$507),0)</f>
        <v>192303.91999999998</v>
      </c>
      <c r="H16">
        <f>_xlfn.IFNA(_xlfn.XLOOKUP(_xlfn.TEXTJOIN("",TRUE,'Table1 Input'!I$1,'Table1 Input'!$B16),'Joint tables'!$E$1:$E$507,'Joint tables'!$F$1:$F$507),0)</f>
        <v>211481.91999999998</v>
      </c>
      <c r="I16">
        <f>_xlfn.IFNA(_xlfn.XLOOKUP(_xlfn.TEXTJOIN("",TRUE,'Table1 Input'!J$1,'Table1 Input'!$B16),'Joint tables'!$E$1:$E$507,'Joint tables'!$F$1:$F$507),0)</f>
        <v>277662.2</v>
      </c>
      <c r="J16">
        <f>_xlfn.IFNA(_xlfn.XLOOKUP(_xlfn.TEXTJOIN("",TRUE,'Table1 Input'!K$1,'Table1 Input'!$B16),'Joint tables'!$E$1:$E$507,'Joint tables'!$F$1:$F$507),0)</f>
        <v>635293.14</v>
      </c>
      <c r="K16">
        <f>_xlfn.IFNA(_xlfn.XLOOKUP(_xlfn.TEXTJOIN("",TRUE,'Table1 Input'!L$1,'Table1 Input'!$B16),'Joint tables'!$E$1:$E$507,'Joint tables'!$F$1:$F$507),0)</f>
        <v>621051.14</v>
      </c>
      <c r="L16">
        <f>_xlfn.IFNA(_xlfn.XLOOKUP(_xlfn.TEXTJOIN("",TRUE,'Table1 Input'!M$1,'Table1 Input'!$B16),'Joint tables'!$E$1:$E$507,'Joint tables'!$F$1:$F$507),0)</f>
        <v>210298.13</v>
      </c>
      <c r="M16">
        <f>_xlfn.IFNA(_xlfn.XLOOKUP(_xlfn.TEXTJOIN("",TRUE,'Table1 Input'!N$1,'Table1 Input'!$B16),'Joint tables'!$E$1:$E$507,'Joint tables'!$F$1:$F$507),0)</f>
        <v>515963.48000000004</v>
      </c>
      <c r="N16">
        <f>_xlfn.IFNA(_xlfn.XLOOKUP(_xlfn.TEXTJOIN("",TRUE,'Table1 Input'!O$1,'Table1 Input'!$B16),'Joint tables'!$E$1:$E$507,'Joint tables'!$F$1:$F$507),0)</f>
        <v>485156.12</v>
      </c>
      <c r="O16">
        <f>_xlfn.IFNA(_xlfn.XLOOKUP(_xlfn.TEXTJOIN("",TRUE,'Table1 Input'!P$1,'Table1 Input'!$B16),'Joint tables'!$E$1:$E$507,'Joint tables'!$F$1:$F$507),0)</f>
        <v>513054</v>
      </c>
      <c r="P16">
        <f>_xlfn.IFNA(_xlfn.XLOOKUP(_xlfn.TEXTJOIN("",TRUE,'Table1 Input'!Q$1,'Table1 Input'!$B16),'Joint tables'!$E$1:$E$507,'Joint tables'!$F$1:$F$507),0)</f>
        <v>553108</v>
      </c>
      <c r="Q16">
        <f>_xlfn.IFNA(_xlfn.XLOOKUP(_xlfn.TEXTJOIN("",TRUE,'Table1 Input'!R$1,'Table1 Input'!$B16),'Joint tables'!$E$1:$E$507,'Joint tables'!$F$1:$F$507),0)</f>
        <v>402325</v>
      </c>
      <c r="R16">
        <f>_xlfn.IFNA(_xlfn.XLOOKUP(_xlfn.TEXTJOIN("",TRUE,'Table1 Input'!S$1,'Table1 Input'!$B16),'Joint tables'!$E$1:$E$507,'Joint tables'!$F$1:$F$507),0)</f>
        <v>304509</v>
      </c>
      <c r="S16" s="4" cm="1">
        <f t="array" ref="S16:DO16">_xlfn.XLOOKUP(B16,'VALUE PROJECTION'!A:A,'VALUE PROJECTION'!B:CX)</f>
        <v>423325.42705833662</v>
      </c>
      <c r="T16" s="4">
        <v>431654.94799070439</v>
      </c>
      <c r="U16" s="4">
        <v>431283.91792114917</v>
      </c>
      <c r="V16" s="4">
        <v>434375.26507217955</v>
      </c>
      <c r="W16" s="4">
        <v>413219.50373372942</v>
      </c>
      <c r="X16" s="4">
        <v>428595.97830846941</v>
      </c>
      <c r="Y16" s="4">
        <v>446485.65471783781</v>
      </c>
      <c r="Z16" s="4">
        <v>451360.39541184646</v>
      </c>
      <c r="AA16" s="4">
        <v>498854.09897940588</v>
      </c>
      <c r="AB16" s="4">
        <v>526351.62131711561</v>
      </c>
      <c r="AC16" s="4">
        <v>547827.75086871884</v>
      </c>
      <c r="AD16" s="4">
        <v>563130.68705092033</v>
      </c>
      <c r="AE16" s="4">
        <v>585885.98803438467</v>
      </c>
      <c r="AF16" s="4">
        <v>594116.85058355553</v>
      </c>
      <c r="AG16" s="4">
        <v>593743.00682106544</v>
      </c>
      <c r="AH16" s="4">
        <v>596824.24031172181</v>
      </c>
      <c r="AI16" s="4">
        <v>575678.66704613774</v>
      </c>
      <c r="AJ16" s="4">
        <v>590988.76350480458</v>
      </c>
      <c r="AK16" s="4">
        <v>608815.82991593471</v>
      </c>
      <c r="AL16" s="4">
        <v>613656.79287993384</v>
      </c>
      <c r="AM16" s="4">
        <v>661019.17787993688</v>
      </c>
      <c r="AN16" s="4">
        <v>688433.66789578169</v>
      </c>
      <c r="AO16" s="4">
        <v>709840.48882030649</v>
      </c>
      <c r="AP16" s="4">
        <v>725086.10465623077</v>
      </c>
      <c r="AQ16" s="4">
        <v>747767.92697132041</v>
      </c>
      <c r="AR16" s="4">
        <v>755954.7398578641</v>
      </c>
      <c r="AS16" s="4">
        <v>755554.58319039771</v>
      </c>
      <c r="AT16" s="4">
        <v>758602.59089935874</v>
      </c>
      <c r="AU16" s="4">
        <v>737472.42907781387</v>
      </c>
      <c r="AV16" s="4">
        <v>752724.53960541461</v>
      </c>
      <c r="AW16" s="4">
        <v>770488.61528694339</v>
      </c>
      <c r="AX16" s="4">
        <v>775292.7502678372</v>
      </c>
      <c r="AY16" s="4">
        <v>822532.72853560222</v>
      </c>
      <c r="AZ16" s="4">
        <v>849865.01354856987</v>
      </c>
      <c r="BA16" s="4">
        <v>871201.74471500423</v>
      </c>
      <c r="BB16" s="4">
        <v>886389.67859467445</v>
      </c>
      <c r="BC16" s="4">
        <v>908998.88451469748</v>
      </c>
      <c r="BD16" s="4">
        <v>917142.23840518796</v>
      </c>
      <c r="BE16" s="4">
        <v>916715.89457334438</v>
      </c>
      <c r="BF16" s="4">
        <v>919730.79619772418</v>
      </c>
      <c r="BG16" s="4">
        <v>898616.107656484</v>
      </c>
      <c r="BH16" s="4">
        <v>913810.61385428254</v>
      </c>
      <c r="BI16" s="4">
        <v>931512.06036239536</v>
      </c>
      <c r="BJ16" s="4">
        <v>936279.60800898459</v>
      </c>
      <c r="BK16" s="4">
        <v>983397.82296659565</v>
      </c>
      <c r="BL16" s="4">
        <v>1010648.3426761195</v>
      </c>
      <c r="BM16" s="4">
        <v>1031915.367684808</v>
      </c>
      <c r="BN16" s="4">
        <v>1047045.9559224901</v>
      </c>
      <c r="BO16" s="4">
        <v>1069582.9474605822</v>
      </c>
      <c r="BP16" s="4">
        <v>1077683.1263419371</v>
      </c>
      <c r="BQ16" s="4">
        <v>1077230.8079451853</v>
      </c>
      <c r="BR16" s="4">
        <v>1080212.8436323549</v>
      </c>
      <c r="BS16" s="4">
        <v>1059113.6743735683</v>
      </c>
      <c r="BT16" s="4">
        <v>1074250.9152977685</v>
      </c>
      <c r="BU16" s="4">
        <v>1091890.0915047529</v>
      </c>
      <c r="BV16" s="4">
        <v>1096621.3061302842</v>
      </c>
      <c r="BW16" s="4">
        <v>1143618.3536125515</v>
      </c>
      <c r="BX16" s="4">
        <v>1170787.5431859985</v>
      </c>
      <c r="BY16" s="4">
        <v>1191985.2487158864</v>
      </c>
      <c r="BZ16" s="4">
        <v>1207058.8283744252</v>
      </c>
      <c r="CA16" s="4">
        <v>1229524.0020501558</v>
      </c>
      <c r="CB16" s="4">
        <v>1237581.2860448277</v>
      </c>
      <c r="CC16" s="4">
        <v>1237103.2042503809</v>
      </c>
      <c r="CD16" s="4">
        <v>1240052.6126770161</v>
      </c>
      <c r="CE16" s="4">
        <v>1218969.0076875049</v>
      </c>
      <c r="CF16" s="4">
        <v>1234049.3195104557</v>
      </c>
      <c r="CG16" s="4">
        <v>1251626.5814964552</v>
      </c>
      <c r="CH16" s="4">
        <v>1256321.7153254587</v>
      </c>
      <c r="CI16" s="4">
        <v>1303198.1867146622</v>
      </c>
      <c r="CJ16" s="4">
        <v>1330286.4780591256</v>
      </c>
      <c r="CK16" s="4">
        <v>1351415.2478604168</v>
      </c>
      <c r="CL16" s="4">
        <v>1366432.1533574578</v>
      </c>
      <c r="CM16" s="4">
        <v>1388825.9026579086</v>
      </c>
      <c r="CN16" s="4">
        <v>1396840.5695596277</v>
      </c>
      <c r="CO16" s="4">
        <v>1396336.9336308774</v>
      </c>
      <c r="CP16" s="4">
        <v>1399253.95140628</v>
      </c>
      <c r="CQ16" s="4">
        <v>1378185.9547625561</v>
      </c>
      <c r="CR16">
        <v>1393209.6710020155</v>
      </c>
      <c r="CS16">
        <v>1410725.3720754022</v>
      </c>
      <c r="CT16">
        <v>1415384.67518378</v>
      </c>
      <c r="CU16">
        <v>1462141.1576822833</v>
      </c>
      <c r="CV16">
        <v>1489148.9794820521</v>
      </c>
      <c r="CW16">
        <v>1510209.1943716195</v>
      </c>
      <c r="CX16">
        <v>1525169.7574875474</v>
      </c>
      <c r="CY16">
        <v>1547492.472909871</v>
      </c>
      <c r="CZ16">
        <v>1555464.79821546</v>
      </c>
      <c r="DA16">
        <v>1554935.8155295448</v>
      </c>
      <c r="DB16">
        <v>1557820.6772138858</v>
      </c>
      <c r="DC16">
        <v>1536768.3320950165</v>
      </c>
      <c r="DD16">
        <v>1551735.783641499</v>
      </c>
      <c r="DE16">
        <v>1569190.2743660046</v>
      </c>
      <c r="DF16">
        <v>1573813.9947027843</v>
      </c>
      <c r="DG16">
        <v>1620451.0713726513</v>
      </c>
      <c r="DH16">
        <v>1647378.8491199859</v>
      </c>
      <c r="DI16">
        <v>1668370.8870096169</v>
      </c>
      <c r="DJ16">
        <v>1683275.4369135101</v>
      </c>
      <c r="DK16">
        <v>1705527.5059938561</v>
      </c>
      <c r="DL16">
        <v>1713457.762926602</v>
      </c>
      <c r="DM16">
        <v>1712903.6389944479</v>
      </c>
      <c r="DN16">
        <v>1715756.577120089</v>
      </c>
      <c r="DO16">
        <v>0</v>
      </c>
    </row>
    <row r="17" spans="1:119" x14ac:dyDescent="0.25">
      <c r="A17" t="str">
        <f>_xlfn.XLOOKUP(B17,wasteprojectionmodel_actuals_20!D:D,wasteprojectionmodel_actuals_20!C:C)</f>
        <v>Paper and cardboard</v>
      </c>
      <c r="B17" t="s">
        <v>34</v>
      </c>
      <c r="C17">
        <f>_xlfn.IFNA(_xlfn.XLOOKUP(_xlfn.TEXTJOIN("",TRUE,'Table1 Input'!D$1,'Table1 Input'!$B17),'Joint tables'!$E$1:$E$507,'Joint tables'!$F$1:$F$507),0)</f>
        <v>175611</v>
      </c>
      <c r="D17">
        <f>_xlfn.IFNA(_xlfn.XLOOKUP(_xlfn.TEXTJOIN("",TRUE,'Table1 Input'!E$1,'Table1 Input'!$B17),'Joint tables'!$E$1:$E$507,'Joint tables'!$F$1:$F$507),0)</f>
        <v>93801</v>
      </c>
      <c r="E17">
        <f>_xlfn.IFNA(_xlfn.XLOOKUP(_xlfn.TEXTJOIN("",TRUE,'Table1 Input'!F$1,'Table1 Input'!$B17),'Joint tables'!$E$1:$E$507,'Joint tables'!$F$1:$F$507),0)</f>
        <v>85782</v>
      </c>
      <c r="F17">
        <f>_xlfn.IFNA(_xlfn.XLOOKUP(_xlfn.TEXTJOIN("",TRUE,'Table1 Input'!G$1,'Table1 Input'!$B17),'Joint tables'!$E$1:$E$507,'Joint tables'!$F$1:$F$507),0)</f>
        <v>347025</v>
      </c>
      <c r="G17">
        <f>_xlfn.IFNA(_xlfn.XLOOKUP(_xlfn.TEXTJOIN("",TRUE,'Table1 Input'!H$1,'Table1 Input'!$B17),'Joint tables'!$E$1:$E$507,'Joint tables'!$F$1:$F$507),0)</f>
        <v>65453</v>
      </c>
      <c r="H17">
        <f>_xlfn.IFNA(_xlfn.XLOOKUP(_xlfn.TEXTJOIN("",TRUE,'Table1 Input'!I$1,'Table1 Input'!$B17),'Joint tables'!$E$1:$E$507,'Joint tables'!$F$1:$F$507),0)</f>
        <v>27000</v>
      </c>
      <c r="I17">
        <f>_xlfn.IFNA(_xlfn.XLOOKUP(_xlfn.TEXTJOIN("",TRUE,'Table1 Input'!J$1,'Table1 Input'!$B17),'Joint tables'!$E$1:$E$507,'Joint tables'!$F$1:$F$507),0)</f>
        <v>9381</v>
      </c>
      <c r="J17">
        <f>_xlfn.IFNA(_xlfn.XLOOKUP(_xlfn.TEXTJOIN("",TRUE,'Table1 Input'!K$1,'Table1 Input'!$B17),'Joint tables'!$E$1:$E$507,'Joint tables'!$F$1:$F$507),0)</f>
        <v>31040</v>
      </c>
      <c r="K17">
        <f>_xlfn.IFNA(_xlfn.XLOOKUP(_xlfn.TEXTJOIN("",TRUE,'Table1 Input'!L$1,'Table1 Input'!$B17),'Joint tables'!$E$1:$E$507,'Joint tables'!$F$1:$F$507),0)</f>
        <v>23743</v>
      </c>
      <c r="L17">
        <f>_xlfn.IFNA(_xlfn.XLOOKUP(_xlfn.TEXTJOIN("",TRUE,'Table1 Input'!M$1,'Table1 Input'!$B17),'Joint tables'!$E$1:$E$507,'Joint tables'!$F$1:$F$507),0)</f>
        <v>7939</v>
      </c>
      <c r="M17">
        <f>_xlfn.IFNA(_xlfn.XLOOKUP(_xlfn.TEXTJOIN("",TRUE,'Table1 Input'!N$1,'Table1 Input'!$B17),'Joint tables'!$E$1:$E$507,'Joint tables'!$F$1:$F$507),0)</f>
        <v>30186</v>
      </c>
      <c r="N17">
        <f>_xlfn.IFNA(_xlfn.XLOOKUP(_xlfn.TEXTJOIN("",TRUE,'Table1 Input'!O$1,'Table1 Input'!$B17),'Joint tables'!$E$1:$E$507,'Joint tables'!$F$1:$F$507),0)</f>
        <v>129382</v>
      </c>
      <c r="O17">
        <f>_xlfn.IFNA(_xlfn.XLOOKUP(_xlfn.TEXTJOIN("",TRUE,'Table1 Input'!P$1,'Table1 Input'!$B17),'Joint tables'!$E$1:$E$507,'Joint tables'!$F$1:$F$507),0)</f>
        <v>120541</v>
      </c>
      <c r="P17">
        <f>_xlfn.IFNA(_xlfn.XLOOKUP(_xlfn.TEXTJOIN("",TRUE,'Table1 Input'!Q$1,'Table1 Input'!$B17),'Joint tables'!$E$1:$E$507,'Joint tables'!$F$1:$F$507),0)</f>
        <v>58171</v>
      </c>
      <c r="Q17">
        <f>_xlfn.IFNA(_xlfn.XLOOKUP(_xlfn.TEXTJOIN("",TRUE,'Table1 Input'!R$1,'Table1 Input'!$B17),'Joint tables'!$E$1:$E$507,'Joint tables'!$F$1:$F$507),0)</f>
        <v>23725</v>
      </c>
      <c r="R17">
        <f>_xlfn.IFNA(_xlfn.XLOOKUP(_xlfn.TEXTJOIN("",TRUE,'Table1 Input'!S$1,'Table1 Input'!$B17),'Joint tables'!$E$1:$E$507,'Joint tables'!$F$1:$F$507),0)</f>
        <v>20977</v>
      </c>
      <c r="S17" s="4" cm="1">
        <f t="array" ref="S17:DO17">_xlfn.XLOOKUP(B17,'VALUE PROJECTION'!A:A,'VALUE PROJECTION'!B:CX)</f>
        <v>34169.065065991963</v>
      </c>
      <c r="T17" s="4">
        <v>34841.389298165705</v>
      </c>
      <c r="U17" s="4">
        <v>34811.441296515601</v>
      </c>
      <c r="V17" s="4">
        <v>35060.961961218251</v>
      </c>
      <c r="W17" s="4">
        <v>33353.357032505839</v>
      </c>
      <c r="X17" s="4">
        <v>34594.48200787251</v>
      </c>
      <c r="Y17" s="4">
        <v>36038.462166326375</v>
      </c>
      <c r="Z17" s="4">
        <v>36431.93092890668</v>
      </c>
      <c r="AA17" s="4">
        <v>40265.424840911262</v>
      </c>
      <c r="AB17" s="4">
        <v>42484.910300217947</v>
      </c>
      <c r="AC17" s="4">
        <v>44218.374016568909</v>
      </c>
      <c r="AD17" s="4">
        <v>45453.5632792217</v>
      </c>
      <c r="AE17" s="4">
        <v>47290.276385030666</v>
      </c>
      <c r="AF17" s="4">
        <v>47954.637323484523</v>
      </c>
      <c r="AG17" s="4">
        <v>47924.46221226146</v>
      </c>
      <c r="AH17" s="4">
        <v>48173.166544428204</v>
      </c>
      <c r="AI17" s="4">
        <v>46466.383954518074</v>
      </c>
      <c r="AJ17" s="4">
        <v>47702.151164860283</v>
      </c>
      <c r="AK17" s="4">
        <v>49141.077705064825</v>
      </c>
      <c r="AL17" s="4">
        <v>49531.820069983398</v>
      </c>
      <c r="AM17" s="4">
        <v>53354.714494236003</v>
      </c>
      <c r="AN17" s="4">
        <v>55567.497930401543</v>
      </c>
      <c r="AO17" s="4">
        <v>57295.367343087033</v>
      </c>
      <c r="AP17" s="4">
        <v>58525.929946162214</v>
      </c>
      <c r="AQ17" s="4">
        <v>60356.712159943025</v>
      </c>
      <c r="AR17" s="4">
        <v>61017.517593123062</v>
      </c>
      <c r="AS17" s="4">
        <v>60985.218613819437</v>
      </c>
      <c r="AT17" s="4">
        <v>61231.24109929322</v>
      </c>
      <c r="AU17" s="4">
        <v>59525.70245694794</v>
      </c>
      <c r="AV17" s="4">
        <v>60756.789284480925</v>
      </c>
      <c r="AW17" s="4">
        <v>62190.631475386486</v>
      </c>
      <c r="AX17" s="4">
        <v>62578.401238919614</v>
      </c>
      <c r="AY17" s="4">
        <v>66391.415501643962</v>
      </c>
      <c r="AZ17" s="4">
        <v>68597.563692410753</v>
      </c>
      <c r="BA17" s="4">
        <v>70319.775751789377</v>
      </c>
      <c r="BB17" s="4">
        <v>71545.682507635909</v>
      </c>
      <c r="BC17" s="4">
        <v>73370.6034284981</v>
      </c>
      <c r="BD17" s="4">
        <v>74027.901032549693</v>
      </c>
      <c r="BE17" s="4">
        <v>73993.488334422931</v>
      </c>
      <c r="BF17" s="4">
        <v>74236.838634656146</v>
      </c>
      <c r="BG17" s="4">
        <v>72532.548931041514</v>
      </c>
      <c r="BH17" s="4">
        <v>73758.98617702967</v>
      </c>
      <c r="BI17" s="4">
        <v>75187.773201945456</v>
      </c>
      <c r="BJ17" s="4">
        <v>75572.589788261874</v>
      </c>
      <c r="BK17" s="4">
        <v>79375.775823808333</v>
      </c>
      <c r="BL17" s="4">
        <v>81575.324259883026</v>
      </c>
      <c r="BM17" s="4">
        <v>83291.909928576672</v>
      </c>
      <c r="BN17" s="4">
        <v>84513.187983081167</v>
      </c>
      <c r="BO17" s="4">
        <v>86332.280059850425</v>
      </c>
      <c r="BP17" s="4">
        <v>86986.092757014616</v>
      </c>
      <c r="BQ17" s="4">
        <v>86949.583500208173</v>
      </c>
      <c r="BR17" s="4">
        <v>87190.280998896269</v>
      </c>
      <c r="BS17" s="4">
        <v>85487.243947114112</v>
      </c>
      <c r="BT17" s="4">
        <v>86709.058978761896</v>
      </c>
      <c r="BU17" s="4">
        <v>88132.819804364</v>
      </c>
      <c r="BV17" s="4">
        <v>88514.703740569603</v>
      </c>
      <c r="BW17" s="4">
        <v>92308.109642242038</v>
      </c>
      <c r="BX17" s="4">
        <v>94501.093448521773</v>
      </c>
      <c r="BY17" s="4">
        <v>96212.083937644144</v>
      </c>
      <c r="BZ17" s="4">
        <v>97428.760497115363</v>
      </c>
      <c r="CA17" s="4">
        <v>99242.055735199581</v>
      </c>
      <c r="CB17" s="4">
        <v>99892.406135793834</v>
      </c>
      <c r="CC17" s="4">
        <v>99853.817364845585</v>
      </c>
      <c r="CD17" s="4">
        <v>100091.88132697558</v>
      </c>
      <c r="CE17" s="4">
        <v>98390.100558174759</v>
      </c>
      <c r="CF17" s="4">
        <v>99607.320509913799</v>
      </c>
      <c r="CG17" s="4">
        <v>101026.08387750815</v>
      </c>
      <c r="CH17" s="4">
        <v>101405.05552211634</v>
      </c>
      <c r="CI17" s="4">
        <v>105188.72902382896</v>
      </c>
      <c r="CJ17" s="4">
        <v>107375.1830620551</v>
      </c>
      <c r="CK17" s="4">
        <v>109080.60934632408</v>
      </c>
      <c r="CL17" s="4">
        <v>110292.71140356135</v>
      </c>
      <c r="CM17" s="4">
        <v>112100.24156359865</v>
      </c>
      <c r="CN17" s="4">
        <v>112747.15208997569</v>
      </c>
      <c r="CO17" s="4">
        <v>112706.50069575489</v>
      </c>
      <c r="CP17" s="4">
        <v>112941.95021944403</v>
      </c>
      <c r="CQ17" s="4">
        <v>111241.42929129695</v>
      </c>
      <c r="CR17">
        <v>112454.08108329134</v>
      </c>
      <c r="CS17">
        <v>113867.87551045801</v>
      </c>
      <c r="CT17">
        <v>114243.95504855386</v>
      </c>
      <c r="CU17">
        <v>118017.94354683541</v>
      </c>
      <c r="CV17">
        <v>120197.90241861808</v>
      </c>
      <c r="CW17">
        <v>121897.79523598535</v>
      </c>
      <c r="CX17">
        <v>123105.34957091919</v>
      </c>
      <c r="CY17">
        <v>124907.14617221312</v>
      </c>
      <c r="CZ17">
        <v>125550.63906132885</v>
      </c>
      <c r="DA17">
        <v>125507.94178245426</v>
      </c>
      <c r="DB17">
        <v>125740.79580042243</v>
      </c>
      <c r="DC17">
        <v>124041.53819816357</v>
      </c>
      <c r="DD17">
        <v>125249.6485385173</v>
      </c>
      <c r="DE17">
        <v>126658.50232130036</v>
      </c>
      <c r="DF17">
        <v>127031.7097662966</v>
      </c>
      <c r="DG17">
        <v>130796.06032348795</v>
      </c>
      <c r="DH17">
        <v>132969.55837279002</v>
      </c>
      <c r="DI17">
        <v>134663.94822672082</v>
      </c>
      <c r="DJ17">
        <v>135866.98140850812</v>
      </c>
      <c r="DK17">
        <v>137663.07573136227</v>
      </c>
      <c r="DL17">
        <v>138303.17303666231</v>
      </c>
      <c r="DM17">
        <v>138258.44646111978</v>
      </c>
      <c r="DN17">
        <v>138488.72374241063</v>
      </c>
      <c r="DO17">
        <v>0</v>
      </c>
    </row>
    <row r="18" spans="1:119" x14ac:dyDescent="0.25">
      <c r="A18" t="str">
        <f>_xlfn.XLOOKUP(B18,wasteprojectionmodel_actuals_20!D:D,wasteprojectionmodel_actuals_20!C:C)</f>
        <v>Paper and cardboard</v>
      </c>
      <c r="B18" t="s">
        <v>35</v>
      </c>
      <c r="C18">
        <f>_xlfn.IFNA(_xlfn.XLOOKUP(_xlfn.TEXTJOIN("",TRUE,'Table1 Input'!D$1,'Table1 Input'!$B18),'Joint tables'!$E$1:$E$507,'Joint tables'!$F$1:$F$507),0)</f>
        <v>10004</v>
      </c>
      <c r="D18">
        <f>_xlfn.IFNA(_xlfn.XLOOKUP(_xlfn.TEXTJOIN("",TRUE,'Table1 Input'!E$1,'Table1 Input'!$B18),'Joint tables'!$E$1:$E$507,'Joint tables'!$F$1:$F$507),0)</f>
        <v>136367</v>
      </c>
      <c r="E18">
        <f>_xlfn.IFNA(_xlfn.XLOOKUP(_xlfn.TEXTJOIN("",TRUE,'Table1 Input'!F$1,'Table1 Input'!$B18),'Joint tables'!$E$1:$E$507,'Joint tables'!$F$1:$F$507),0)</f>
        <v>163881</v>
      </c>
      <c r="F18">
        <f>_xlfn.IFNA(_xlfn.XLOOKUP(_xlfn.TEXTJOIN("",TRUE,'Table1 Input'!G$1,'Table1 Input'!$B18),'Joint tables'!$E$1:$E$507,'Joint tables'!$F$1:$F$507),0)</f>
        <v>26130</v>
      </c>
      <c r="G18">
        <f>_xlfn.IFNA(_xlfn.XLOOKUP(_xlfn.TEXTJOIN("",TRUE,'Table1 Input'!H$1,'Table1 Input'!$B18),'Joint tables'!$E$1:$E$507,'Joint tables'!$F$1:$F$507),0)</f>
        <v>545156</v>
      </c>
      <c r="H18">
        <f>_xlfn.IFNA(_xlfn.XLOOKUP(_xlfn.TEXTJOIN("",TRUE,'Table1 Input'!I$1,'Table1 Input'!$B18),'Joint tables'!$E$1:$E$507,'Joint tables'!$F$1:$F$507),0)</f>
        <v>589959</v>
      </c>
      <c r="I18">
        <f>_xlfn.IFNA(_xlfn.XLOOKUP(_xlfn.TEXTJOIN("",TRUE,'Table1 Input'!J$1,'Table1 Input'!$B18),'Joint tables'!$E$1:$E$507,'Joint tables'!$F$1:$F$507),0)</f>
        <v>682321</v>
      </c>
      <c r="J18">
        <f>_xlfn.IFNA(_xlfn.XLOOKUP(_xlfn.TEXTJOIN("",TRUE,'Table1 Input'!K$1,'Table1 Input'!$B18),'Joint tables'!$E$1:$E$507,'Joint tables'!$F$1:$F$507),0)</f>
        <v>84717</v>
      </c>
      <c r="K18">
        <f>_xlfn.IFNA(_xlfn.XLOOKUP(_xlfn.TEXTJOIN("",TRUE,'Table1 Input'!L$1,'Table1 Input'!$B18),'Joint tables'!$E$1:$E$507,'Joint tables'!$F$1:$F$507),0)</f>
        <v>123126</v>
      </c>
      <c r="L18">
        <f>_xlfn.IFNA(_xlfn.XLOOKUP(_xlfn.TEXTJOIN("",TRUE,'Table1 Input'!M$1,'Table1 Input'!$B18),'Joint tables'!$E$1:$E$507,'Joint tables'!$F$1:$F$507),0)</f>
        <v>512779</v>
      </c>
      <c r="M18">
        <f>_xlfn.IFNA(_xlfn.XLOOKUP(_xlfn.TEXTJOIN("",TRUE,'Table1 Input'!N$1,'Table1 Input'!$B18),'Joint tables'!$E$1:$E$507,'Joint tables'!$F$1:$F$507),0)</f>
        <v>138211</v>
      </c>
      <c r="N18">
        <f>_xlfn.IFNA(_xlfn.XLOOKUP(_xlfn.TEXTJOIN("",TRUE,'Table1 Input'!O$1,'Table1 Input'!$B18),'Joint tables'!$E$1:$E$507,'Joint tables'!$F$1:$F$507),0)</f>
        <v>146114</v>
      </c>
      <c r="O18">
        <f>_xlfn.IFNA(_xlfn.XLOOKUP(_xlfn.TEXTJOIN("",TRUE,'Table1 Input'!P$1,'Table1 Input'!$B18),'Joint tables'!$E$1:$E$507,'Joint tables'!$F$1:$F$507),0)</f>
        <v>38812</v>
      </c>
      <c r="P18">
        <f>_xlfn.IFNA(_xlfn.XLOOKUP(_xlfn.TEXTJOIN("",TRUE,'Table1 Input'!Q$1,'Table1 Input'!$B18),'Joint tables'!$E$1:$E$507,'Joint tables'!$F$1:$F$507),0)</f>
        <v>125031</v>
      </c>
      <c r="Q18">
        <f>_xlfn.IFNA(_xlfn.XLOOKUP(_xlfn.TEXTJOIN("",TRUE,'Table1 Input'!R$1,'Table1 Input'!$B18),'Joint tables'!$E$1:$E$507,'Joint tables'!$F$1:$F$507),0)</f>
        <v>132248</v>
      </c>
      <c r="R18">
        <f>_xlfn.IFNA(_xlfn.XLOOKUP(_xlfn.TEXTJOIN("",TRUE,'Table1 Input'!S$1,'Table1 Input'!$B18),'Joint tables'!$E$1:$E$507,'Joint tables'!$F$1:$F$507),0)</f>
        <v>254236</v>
      </c>
      <c r="S18" s="4" cm="1">
        <f t="array" ref="S18:DO18">_xlfn.XLOOKUP(B18,'VALUE PROJECTION'!A:A,'VALUE PROJECTION'!B:CX)</f>
        <v>141228.39215107285</v>
      </c>
      <c r="T18" s="4">
        <v>144007.25865300139</v>
      </c>
      <c r="U18" s="4">
        <v>143883.47686052293</v>
      </c>
      <c r="V18" s="4">
        <v>144914.80160459664</v>
      </c>
      <c r="W18" s="4">
        <v>137856.88831239694</v>
      </c>
      <c r="X18" s="4">
        <v>142986.73557017371</v>
      </c>
      <c r="Y18" s="4">
        <v>148955.02869387</v>
      </c>
      <c r="Z18" s="4">
        <v>150581.32313867167</v>
      </c>
      <c r="AA18" s="4">
        <v>166426.01132278529</v>
      </c>
      <c r="AB18" s="4">
        <v>175599.64139475778</v>
      </c>
      <c r="AC18" s="4">
        <v>182764.43484285628</v>
      </c>
      <c r="AD18" s="4">
        <v>187869.74847171365</v>
      </c>
      <c r="AE18" s="4">
        <v>195461.29475122766</v>
      </c>
      <c r="AF18" s="4">
        <v>198207.24717821402</v>
      </c>
      <c r="AG18" s="4">
        <v>198082.5266910487</v>
      </c>
      <c r="AH18" s="4">
        <v>199110.47735007553</v>
      </c>
      <c r="AI18" s="4">
        <v>192055.96296816572</v>
      </c>
      <c r="AJ18" s="4">
        <v>197163.66538415453</v>
      </c>
      <c r="AK18" s="4">
        <v>203111.07077274547</v>
      </c>
      <c r="AL18" s="4">
        <v>204726.09640590748</v>
      </c>
      <c r="AM18" s="4">
        <v>220526.97453522609</v>
      </c>
      <c r="AN18" s="4">
        <v>229672.90364580104</v>
      </c>
      <c r="AO18" s="4">
        <v>236814.57458497651</v>
      </c>
      <c r="AP18" s="4">
        <v>241900.76519446194</v>
      </c>
      <c r="AQ18" s="4">
        <v>249467.79777002943</v>
      </c>
      <c r="AR18" s="4">
        <v>252199.05449808066</v>
      </c>
      <c r="AS18" s="4">
        <v>252065.5555888667</v>
      </c>
      <c r="AT18" s="4">
        <v>253082.4215753772</v>
      </c>
      <c r="AU18" s="4">
        <v>246033.04870711916</v>
      </c>
      <c r="AV18" s="4">
        <v>251121.40605359786</v>
      </c>
      <c r="AW18" s="4">
        <v>257047.79668877827</v>
      </c>
      <c r="AX18" s="4">
        <v>258650.53589521593</v>
      </c>
      <c r="AY18" s="4">
        <v>274410.57710599044</v>
      </c>
      <c r="AZ18" s="4">
        <v>283529.0812625204</v>
      </c>
      <c r="BA18" s="4">
        <v>290647.36909449595</v>
      </c>
      <c r="BB18" s="4">
        <v>295714.31604551629</v>
      </c>
      <c r="BC18" s="4">
        <v>303257.12258583156</v>
      </c>
      <c r="BD18" s="4">
        <v>305973.88067112525</v>
      </c>
      <c r="BE18" s="4">
        <v>305831.64528901462</v>
      </c>
      <c r="BF18" s="4">
        <v>306837.46653595375</v>
      </c>
      <c r="BG18" s="4">
        <v>299793.25581095251</v>
      </c>
      <c r="BH18" s="4">
        <v>304862.39539643948</v>
      </c>
      <c r="BI18" s="4">
        <v>310767.89189935685</v>
      </c>
      <c r="BJ18" s="4">
        <v>312358.42496350617</v>
      </c>
      <c r="BK18" s="4">
        <v>328077.84391202836</v>
      </c>
      <c r="BL18" s="4">
        <v>337169.06980554597</v>
      </c>
      <c r="BM18" s="4">
        <v>344264.10250576655</v>
      </c>
      <c r="BN18" s="4">
        <v>349311.91799834574</v>
      </c>
      <c r="BO18" s="4">
        <v>356830.63262166671</v>
      </c>
      <c r="BP18" s="4">
        <v>359532.98680695449</v>
      </c>
      <c r="BQ18" s="4">
        <v>359382.08587866026</v>
      </c>
      <c r="BR18" s="4">
        <v>360376.94250317873</v>
      </c>
      <c r="BS18" s="4">
        <v>353337.90926851518</v>
      </c>
      <c r="BT18" s="4">
        <v>358387.94420779048</v>
      </c>
      <c r="BU18" s="4">
        <v>364272.6663041992</v>
      </c>
      <c r="BV18" s="4">
        <v>365851.07806918246</v>
      </c>
      <c r="BW18" s="4">
        <v>381530.07353583921</v>
      </c>
      <c r="BX18" s="4">
        <v>390594.16634540446</v>
      </c>
      <c r="BY18" s="4">
        <v>397666.07291638741</v>
      </c>
      <c r="BZ18" s="4">
        <v>402694.86940028769</v>
      </c>
      <c r="CA18" s="4">
        <v>410189.62439212709</v>
      </c>
      <c r="CB18" s="4">
        <v>412877.66813091078</v>
      </c>
      <c r="CC18" s="4">
        <v>412718.17210532213</v>
      </c>
      <c r="CD18" s="4">
        <v>413702.14373392245</v>
      </c>
      <c r="CE18" s="4">
        <v>406668.30299794732</v>
      </c>
      <c r="CF18" s="4">
        <v>411699.34544368892</v>
      </c>
      <c r="CG18" s="4">
        <v>417563.41192783799</v>
      </c>
      <c r="CH18" s="4">
        <v>419129.78653994674</v>
      </c>
      <c r="CI18" s="4">
        <v>434768.55581968732</v>
      </c>
      <c r="CJ18" s="4">
        <v>443805.65963667858</v>
      </c>
      <c r="CK18" s="4">
        <v>450854.56810386427</v>
      </c>
      <c r="CL18" s="4">
        <v>455864.45714636549</v>
      </c>
      <c r="CM18" s="4">
        <v>463335.38378054817</v>
      </c>
      <c r="CN18" s="4">
        <v>466009.20974942914</v>
      </c>
      <c r="CO18" s="4">
        <v>465841.18844028836</v>
      </c>
      <c r="CP18" s="4">
        <v>466814.35400976276</v>
      </c>
      <c r="CQ18" s="4">
        <v>459785.72047713236</v>
      </c>
      <c r="CR18">
        <v>464797.88169640256</v>
      </c>
      <c r="CS18">
        <v>470641.41043783189</v>
      </c>
      <c r="CT18">
        <v>472195.8313265398</v>
      </c>
      <c r="CU18">
        <v>487794.57031982369</v>
      </c>
      <c r="CV18">
        <v>496804.82816043857</v>
      </c>
      <c r="CW18">
        <v>503830.86557065963</v>
      </c>
      <c r="CX18">
        <v>508821.95785920758</v>
      </c>
      <c r="CY18">
        <v>516269.18641206826</v>
      </c>
      <c r="CZ18">
        <v>518928.88652136142</v>
      </c>
      <c r="DA18">
        <v>518752.40911312558</v>
      </c>
      <c r="DB18">
        <v>519714.84687664208</v>
      </c>
      <c r="DC18">
        <v>512691.43495261029</v>
      </c>
      <c r="DD18">
        <v>517684.82533597952</v>
      </c>
      <c r="DE18">
        <v>523507.93328857148</v>
      </c>
      <c r="DF18">
        <v>525050.48317379167</v>
      </c>
      <c r="DG18">
        <v>540609.38639980531</v>
      </c>
      <c r="DH18">
        <v>549592.94021532766</v>
      </c>
      <c r="DI18">
        <v>556596.23264623201</v>
      </c>
      <c r="DJ18">
        <v>561568.63799709734</v>
      </c>
      <c r="DK18">
        <v>568992.29775713081</v>
      </c>
      <c r="DL18">
        <v>571637.96315866173</v>
      </c>
      <c r="DM18">
        <v>571453.09821318858</v>
      </c>
      <c r="DN18">
        <v>572404.88574740454</v>
      </c>
      <c r="DO18">
        <v>0</v>
      </c>
    </row>
    <row r="19" spans="1:119" x14ac:dyDescent="0.25">
      <c r="A19" t="str">
        <f>_xlfn.XLOOKUP(B19,wasteprojectionmodel_actuals_20!D:D,wasteprojectionmodel_actuals_20!C:C)</f>
        <v>Paper and cardboard</v>
      </c>
      <c r="B19" t="s">
        <v>36</v>
      </c>
      <c r="C19">
        <f>_xlfn.IFNA(_xlfn.XLOOKUP(_xlfn.TEXTJOIN("",TRUE,'Table1 Input'!D$1,'Table1 Input'!$B19),'Joint tables'!$E$1:$E$507,'Joint tables'!$F$1:$F$507),0)</f>
        <v>224926</v>
      </c>
      <c r="D19">
        <f>_xlfn.IFNA(_xlfn.XLOOKUP(_xlfn.TEXTJOIN("",TRUE,'Table1 Input'!E$1,'Table1 Input'!$B19),'Joint tables'!$E$1:$E$507,'Joint tables'!$F$1:$F$507),0)</f>
        <v>56355</v>
      </c>
      <c r="E19">
        <f>_xlfn.IFNA(_xlfn.XLOOKUP(_xlfn.TEXTJOIN("",TRUE,'Table1 Input'!F$1,'Table1 Input'!$B19),'Joint tables'!$E$1:$E$507,'Joint tables'!$F$1:$F$507),0)</f>
        <v>89265</v>
      </c>
      <c r="F19">
        <f>_xlfn.IFNA(_xlfn.XLOOKUP(_xlfn.TEXTJOIN("",TRUE,'Table1 Input'!G$1,'Table1 Input'!$B19),'Joint tables'!$E$1:$E$507,'Joint tables'!$F$1:$F$507),0)</f>
        <v>3413</v>
      </c>
      <c r="G19">
        <f>_xlfn.IFNA(_xlfn.XLOOKUP(_xlfn.TEXTJOIN("",TRUE,'Table1 Input'!H$1,'Table1 Input'!$B19),'Joint tables'!$E$1:$E$507,'Joint tables'!$F$1:$F$507),0)</f>
        <v>981</v>
      </c>
      <c r="H19">
        <f>_xlfn.IFNA(_xlfn.XLOOKUP(_xlfn.TEXTJOIN("",TRUE,'Table1 Input'!I$1,'Table1 Input'!$B19),'Joint tables'!$E$1:$E$507,'Joint tables'!$F$1:$F$507),0)</f>
        <v>8297</v>
      </c>
      <c r="I19">
        <f>_xlfn.IFNA(_xlfn.XLOOKUP(_xlfn.TEXTJOIN("",TRUE,'Table1 Input'!J$1,'Table1 Input'!$B19),'Joint tables'!$E$1:$E$507,'Joint tables'!$F$1:$F$507),0)</f>
        <v>49936</v>
      </c>
      <c r="J19">
        <f>_xlfn.IFNA(_xlfn.XLOOKUP(_xlfn.TEXTJOIN("",TRUE,'Table1 Input'!K$1,'Table1 Input'!$B19),'Joint tables'!$E$1:$E$507,'Joint tables'!$F$1:$F$507),0)</f>
        <v>32593</v>
      </c>
      <c r="K19">
        <f>_xlfn.IFNA(_xlfn.XLOOKUP(_xlfn.TEXTJOIN("",TRUE,'Table1 Input'!L$1,'Table1 Input'!$B19),'Joint tables'!$E$1:$E$507,'Joint tables'!$F$1:$F$507),0)</f>
        <v>0</v>
      </c>
      <c r="L19">
        <f>_xlfn.IFNA(_xlfn.XLOOKUP(_xlfn.TEXTJOIN("",TRUE,'Table1 Input'!M$1,'Table1 Input'!$B19),'Joint tables'!$E$1:$E$507,'Joint tables'!$F$1:$F$507),0)</f>
        <v>146440</v>
      </c>
      <c r="M19">
        <f>_xlfn.IFNA(_xlfn.XLOOKUP(_xlfn.TEXTJOIN("",TRUE,'Table1 Input'!N$1,'Table1 Input'!$B19),'Joint tables'!$E$1:$E$507,'Joint tables'!$F$1:$F$507),0)</f>
        <v>173023</v>
      </c>
      <c r="N19">
        <f>_xlfn.IFNA(_xlfn.XLOOKUP(_xlfn.TEXTJOIN("",TRUE,'Table1 Input'!O$1,'Table1 Input'!$B19),'Joint tables'!$E$1:$E$507,'Joint tables'!$F$1:$F$507),0)</f>
        <v>24293</v>
      </c>
      <c r="O19">
        <f>_xlfn.IFNA(_xlfn.XLOOKUP(_xlfn.TEXTJOIN("",TRUE,'Table1 Input'!P$1,'Table1 Input'!$B19),'Joint tables'!$E$1:$E$507,'Joint tables'!$F$1:$F$507),0)</f>
        <v>173752</v>
      </c>
      <c r="P19">
        <f>_xlfn.IFNA(_xlfn.XLOOKUP(_xlfn.TEXTJOIN("",TRUE,'Table1 Input'!Q$1,'Table1 Input'!$B19),'Joint tables'!$E$1:$E$507,'Joint tables'!$F$1:$F$507),0)</f>
        <v>29099</v>
      </c>
      <c r="Q19">
        <f>_xlfn.IFNA(_xlfn.XLOOKUP(_xlfn.TEXTJOIN("",TRUE,'Table1 Input'!R$1,'Table1 Input'!$B19),'Joint tables'!$E$1:$E$507,'Joint tables'!$F$1:$F$507),0)</f>
        <v>140854</v>
      </c>
      <c r="R19">
        <f>_xlfn.IFNA(_xlfn.XLOOKUP(_xlfn.TEXTJOIN("",TRUE,'Table1 Input'!S$1,'Table1 Input'!$B19),'Joint tables'!$E$1:$E$507,'Joint tables'!$F$1:$F$507),0)</f>
        <v>37824</v>
      </c>
      <c r="S19" s="4" cm="1">
        <f t="array" ref="S19:DO19">_xlfn.XLOOKUP(B19,'VALUE PROJECTION'!A:A,'VALUE PROJECTION'!B:CX)</f>
        <v>21.685955723089826</v>
      </c>
      <c r="T19" s="4">
        <v>22.112657287862557</v>
      </c>
      <c r="U19" s="4">
        <v>22.09365029904022</v>
      </c>
      <c r="V19" s="4">
        <v>22.252012667934039</v>
      </c>
      <c r="W19" s="4">
        <v>21.168253284846799</v>
      </c>
      <c r="X19" s="4">
        <v>21.95595353975985</v>
      </c>
      <c r="Y19" s="4">
        <v>22.872399152795293</v>
      </c>
      <c r="Z19" s="4">
        <v>23.122120535199397</v>
      </c>
      <c r="AA19" s="4">
        <v>25.55511011451355</v>
      </c>
      <c r="AB19" s="4">
        <v>26.963742844311927</v>
      </c>
      <c r="AC19" s="4">
        <v>28.063913929700632</v>
      </c>
      <c r="AD19" s="4">
        <v>28.847846987505729</v>
      </c>
      <c r="AE19" s="4">
        <v>30.013546985783858</v>
      </c>
      <c r="AF19" s="4">
        <v>30.43519451601728</v>
      </c>
      <c r="AG19" s="4">
        <v>30.416043388391781</v>
      </c>
      <c r="AH19" s="4">
        <v>30.573887658496695</v>
      </c>
      <c r="AI19" s="4">
        <v>29.490650186173511</v>
      </c>
      <c r="AJ19" s="4">
        <v>30.274950047927693</v>
      </c>
      <c r="AK19" s="4">
        <v>31.188188299527148</v>
      </c>
      <c r="AL19" s="4">
        <v>31.436179329085441</v>
      </c>
      <c r="AM19" s="4">
        <v>33.862441770222624</v>
      </c>
      <c r="AN19" s="4">
        <v>35.266820951473122</v>
      </c>
      <c r="AO19" s="4">
        <v>36.363441520587621</v>
      </c>
      <c r="AP19" s="4">
        <v>37.144438193257443</v>
      </c>
      <c r="AQ19" s="4">
        <v>38.306374053954613</v>
      </c>
      <c r="AR19" s="4">
        <v>38.725765024642385</v>
      </c>
      <c r="AS19" s="4">
        <v>38.705265949419612</v>
      </c>
      <c r="AT19" s="4">
        <v>38.861408141679327</v>
      </c>
      <c r="AU19" s="4">
        <v>37.778960161013615</v>
      </c>
      <c r="AV19" s="4">
        <v>38.560289541305352</v>
      </c>
      <c r="AW19" s="4">
        <v>39.470300927505782</v>
      </c>
      <c r="AX19" s="4">
        <v>39.716405347000183</v>
      </c>
      <c r="AY19" s="4">
        <v>42.136397182107466</v>
      </c>
      <c r="AZ19" s="4">
        <v>43.536565196395934</v>
      </c>
      <c r="BA19" s="4">
        <v>44.629595233750628</v>
      </c>
      <c r="BB19" s="4">
        <v>45.407636996865307</v>
      </c>
      <c r="BC19" s="4">
        <v>46.565852892194165</v>
      </c>
      <c r="BD19" s="4">
        <v>46.983017561781303</v>
      </c>
      <c r="BE19" s="4">
        <v>46.9611769803534</v>
      </c>
      <c r="BF19" s="4">
        <v>47.115623226566633</v>
      </c>
      <c r="BG19" s="4">
        <v>46.03396790528334</v>
      </c>
      <c r="BH19" s="4">
        <v>46.812346352638613</v>
      </c>
      <c r="BI19" s="4">
        <v>47.719149395104282</v>
      </c>
      <c r="BJ19" s="4">
        <v>47.963379532401007</v>
      </c>
      <c r="BK19" s="4">
        <v>50.377133722462865</v>
      </c>
      <c r="BL19" s="4">
        <v>51.773113094546467</v>
      </c>
      <c r="BM19" s="4">
        <v>52.862572251075491</v>
      </c>
      <c r="BN19" s="4">
        <v>53.63767633321573</v>
      </c>
      <c r="BO19" s="4">
        <v>54.792192857353946</v>
      </c>
      <c r="BP19" s="4">
        <v>55.207145773815462</v>
      </c>
      <c r="BQ19" s="4">
        <v>55.183974577147993</v>
      </c>
      <c r="BR19" s="4">
        <v>55.336737179493937</v>
      </c>
      <c r="BS19" s="4">
        <v>54.255876874173858</v>
      </c>
      <c r="BT19" s="4">
        <v>55.031321757636327</v>
      </c>
      <c r="BU19" s="4">
        <v>55.934934840541757</v>
      </c>
      <c r="BV19" s="4">
        <v>56.177303723504146</v>
      </c>
      <c r="BW19" s="4">
        <v>58.584850791722069</v>
      </c>
      <c r="BX19" s="4">
        <v>59.976663814190971</v>
      </c>
      <c r="BY19" s="4">
        <v>61.062571898537882</v>
      </c>
      <c r="BZ19" s="4">
        <v>61.834755566632282</v>
      </c>
      <c r="CA19" s="4">
        <v>62.985593032335188</v>
      </c>
      <c r="CB19" s="4">
        <v>63.398348545678672</v>
      </c>
      <c r="CC19" s="4">
        <v>63.37385755136625</v>
      </c>
      <c r="CD19" s="4">
        <v>63.524948736683839</v>
      </c>
      <c r="CE19" s="4">
        <v>62.444885751894958</v>
      </c>
      <c r="CF19" s="4">
        <v>63.217414292775246</v>
      </c>
      <c r="CG19" s="4">
        <v>64.11785565726008</v>
      </c>
      <c r="CH19" s="4">
        <v>64.358376206751487</v>
      </c>
      <c r="CI19" s="4">
        <v>66.759746448234438</v>
      </c>
      <c r="CJ19" s="4">
        <v>68.147415246662746</v>
      </c>
      <c r="CK19" s="4">
        <v>69.229791917438547</v>
      </c>
      <c r="CL19" s="4">
        <v>69.999072302908488</v>
      </c>
      <c r="CM19" s="4">
        <v>71.146250867584271</v>
      </c>
      <c r="CN19" s="4">
        <v>71.556823208522459</v>
      </c>
      <c r="CO19" s="4">
        <v>71.531023136631347</v>
      </c>
      <c r="CP19" s="4">
        <v>71.680455025852908</v>
      </c>
      <c r="CQ19" s="4">
        <v>70.601191619530184</v>
      </c>
      <c r="CR19">
        <v>71.370820903150516</v>
      </c>
      <c r="CS19">
        <v>72.268108648363153</v>
      </c>
      <c r="CT19">
        <v>72.506793675177775</v>
      </c>
      <c r="CU19">
        <v>74.902017170907556</v>
      </c>
      <c r="CV19">
        <v>76.285563705772731</v>
      </c>
      <c r="CW19">
        <v>77.364428471321006</v>
      </c>
      <c r="CX19">
        <v>78.130822570487155</v>
      </c>
      <c r="CY19">
        <v>79.27436223837708</v>
      </c>
      <c r="CZ19">
        <v>79.682765519957528</v>
      </c>
      <c r="DA19">
        <v>79.655666993925792</v>
      </c>
      <c r="DB19">
        <v>79.803451603011496</v>
      </c>
      <c r="DC19">
        <v>78.724989987115947</v>
      </c>
      <c r="DD19">
        <v>79.491736964211128</v>
      </c>
      <c r="DE19">
        <v>80.385889048698502</v>
      </c>
      <c r="DF19">
        <v>80.622751254675876</v>
      </c>
      <c r="DG19">
        <v>83.011857873536499</v>
      </c>
      <c r="DH19">
        <v>84.391303941796039</v>
      </c>
      <c r="DI19">
        <v>85.466676161639612</v>
      </c>
      <c r="DJ19">
        <v>86.23020083705174</v>
      </c>
      <c r="DK19">
        <v>87.370121460711871</v>
      </c>
      <c r="DL19">
        <v>87.776369679514346</v>
      </c>
      <c r="DM19">
        <v>87.747983227178352</v>
      </c>
      <c r="DN19">
        <v>87.894132468208568</v>
      </c>
      <c r="DO19">
        <v>0</v>
      </c>
    </row>
    <row r="20" spans="1:119" x14ac:dyDescent="0.25">
      <c r="A20" t="str">
        <f>_xlfn.XLOOKUP(B20,wasteprojectionmodel_actuals_20!D:D,wasteprojectionmodel_actuals_20!C:C)</f>
        <v>Textiles</v>
      </c>
      <c r="B20" t="s">
        <v>38</v>
      </c>
      <c r="C20">
        <f>_xlfn.IFNA(_xlfn.XLOOKUP(_xlfn.TEXTJOIN("",TRUE,'Table1 Input'!D$1,'Table1 Input'!$B20),'Joint tables'!$E$1:$E$507,'Joint tables'!$F$1:$F$507),0)</f>
        <v>5000</v>
      </c>
      <c r="D20">
        <f>_xlfn.IFNA(_xlfn.XLOOKUP(_xlfn.TEXTJOIN("",TRUE,'Table1 Input'!E$1,'Table1 Input'!$B20),'Joint tables'!$E$1:$E$507,'Joint tables'!$F$1:$F$507),0)</f>
        <v>0</v>
      </c>
      <c r="E20">
        <f>_xlfn.IFNA(_xlfn.XLOOKUP(_xlfn.TEXTJOIN("",TRUE,'Table1 Input'!F$1,'Table1 Input'!$B20),'Joint tables'!$E$1:$E$507,'Joint tables'!$F$1:$F$507),0)</f>
        <v>0</v>
      </c>
      <c r="F20">
        <f>_xlfn.IFNA(_xlfn.XLOOKUP(_xlfn.TEXTJOIN("",TRUE,'Table1 Input'!G$1,'Table1 Input'!$B20),'Joint tables'!$E$1:$E$507,'Joint tables'!$F$1:$F$507),0)</f>
        <v>0</v>
      </c>
      <c r="G20">
        <f>_xlfn.IFNA(_xlfn.XLOOKUP(_xlfn.TEXTJOIN("",TRUE,'Table1 Input'!H$1,'Table1 Input'!$B20),'Joint tables'!$E$1:$E$507,'Joint tables'!$F$1:$F$507),0)</f>
        <v>500</v>
      </c>
      <c r="H20">
        <f>_xlfn.IFNA(_xlfn.XLOOKUP(_xlfn.TEXTJOIN("",TRUE,'Table1 Input'!I$1,'Table1 Input'!$B20),'Joint tables'!$E$1:$E$507,'Joint tables'!$F$1:$F$507),0)</f>
        <v>500</v>
      </c>
      <c r="I20">
        <f>_xlfn.IFNA(_xlfn.XLOOKUP(_xlfn.TEXTJOIN("",TRUE,'Table1 Input'!J$1,'Table1 Input'!$B20),'Joint tables'!$E$1:$E$507,'Joint tables'!$F$1:$F$507),0)</f>
        <v>0</v>
      </c>
      <c r="J20">
        <f>_xlfn.IFNA(_xlfn.XLOOKUP(_xlfn.TEXTJOIN("",TRUE,'Table1 Input'!K$1,'Table1 Input'!$B20),'Joint tables'!$E$1:$E$507,'Joint tables'!$F$1:$F$507),0)</f>
        <v>0</v>
      </c>
      <c r="K20">
        <f>_xlfn.IFNA(_xlfn.XLOOKUP(_xlfn.TEXTJOIN("",TRUE,'Table1 Input'!L$1,'Table1 Input'!$B20),'Joint tables'!$E$1:$E$507,'Joint tables'!$F$1:$F$507),0)</f>
        <v>0</v>
      </c>
      <c r="L20">
        <f>_xlfn.IFNA(_xlfn.XLOOKUP(_xlfn.TEXTJOIN("",TRUE,'Table1 Input'!M$1,'Table1 Input'!$B20),'Joint tables'!$E$1:$E$507,'Joint tables'!$F$1:$F$507),0)</f>
        <v>0</v>
      </c>
      <c r="M20">
        <f>_xlfn.IFNA(_xlfn.XLOOKUP(_xlfn.TEXTJOIN("",TRUE,'Table1 Input'!N$1,'Table1 Input'!$B20),'Joint tables'!$E$1:$E$507,'Joint tables'!$F$1:$F$507),0)</f>
        <v>0</v>
      </c>
      <c r="N20">
        <f>_xlfn.IFNA(_xlfn.XLOOKUP(_xlfn.TEXTJOIN("",TRUE,'Table1 Input'!O$1,'Table1 Input'!$B20),'Joint tables'!$E$1:$E$507,'Joint tables'!$F$1:$F$507),0)</f>
        <v>0</v>
      </c>
      <c r="O20">
        <f>_xlfn.IFNA(_xlfn.XLOOKUP(_xlfn.TEXTJOIN("",TRUE,'Table1 Input'!P$1,'Table1 Input'!$B20),'Joint tables'!$E$1:$E$507,'Joint tables'!$F$1:$F$507),0)</f>
        <v>0</v>
      </c>
      <c r="P20">
        <f>_xlfn.IFNA(_xlfn.XLOOKUP(_xlfn.TEXTJOIN("",TRUE,'Table1 Input'!Q$1,'Table1 Input'!$B20),'Joint tables'!$E$1:$E$507,'Joint tables'!$F$1:$F$507),0)</f>
        <v>250</v>
      </c>
      <c r="Q20">
        <f>_xlfn.IFNA(_xlfn.XLOOKUP(_xlfn.TEXTJOIN("",TRUE,'Table1 Input'!R$1,'Table1 Input'!$B20),'Joint tables'!$E$1:$E$507,'Joint tables'!$F$1:$F$507),0)</f>
        <v>0</v>
      </c>
      <c r="R20">
        <f>_xlfn.IFNA(_xlfn.XLOOKUP(_xlfn.TEXTJOIN("",TRUE,'Table1 Input'!S$1,'Table1 Input'!$B20),'Joint tables'!$E$1:$E$507,'Joint tables'!$F$1:$F$507),0)</f>
        <v>0</v>
      </c>
      <c r="S20" s="4" cm="1">
        <f t="array" ref="S20:DO20">_xlfn.XLOOKUP(B20,'VALUE PROJECTION'!A:A,'VALUE PROJECTION'!B:CX)</f>
        <v>21.307680954234691</v>
      </c>
      <c r="T20" s="4">
        <v>21.726939432899272</v>
      </c>
      <c r="U20" s="4">
        <v>21.708263988805474</v>
      </c>
      <c r="V20" s="4">
        <v>21.863863994386669</v>
      </c>
      <c r="W20" s="4">
        <v>20.79900895821255</v>
      </c>
      <c r="X20" s="4">
        <v>21.572969116278632</v>
      </c>
      <c r="Y20" s="4">
        <v>22.473428887746106</v>
      </c>
      <c r="Z20" s="4">
        <v>22.718794303578424</v>
      </c>
      <c r="AA20" s="4">
        <v>25.109344500349607</v>
      </c>
      <c r="AB20" s="4">
        <v>26.493406017927953</v>
      </c>
      <c r="AC20" s="4">
        <v>27.574386482052809</v>
      </c>
      <c r="AD20" s="4">
        <v>28.344645155384111</v>
      </c>
      <c r="AE20" s="4">
        <v>29.490011491497025</v>
      </c>
      <c r="AF20" s="4">
        <v>29.904304094694997</v>
      </c>
      <c r="AG20" s="4">
        <v>29.88548702605534</v>
      </c>
      <c r="AH20" s="4">
        <v>30.040577970203518</v>
      </c>
      <c r="AI20" s="4">
        <v>28.976235740944112</v>
      </c>
      <c r="AJ20" s="4">
        <v>29.746854819950858</v>
      </c>
      <c r="AK20" s="4">
        <v>30.644163176970402</v>
      </c>
      <c r="AL20" s="4">
        <v>30.887828423031664</v>
      </c>
      <c r="AM20" s="4">
        <v>33.271768825157864</v>
      </c>
      <c r="AN20" s="4">
        <v>34.651650990138656</v>
      </c>
      <c r="AO20" s="4">
        <v>35.729142870732332</v>
      </c>
      <c r="AP20" s="4">
        <v>36.4965163791938</v>
      </c>
      <c r="AQ20" s="4">
        <v>37.638184236730666</v>
      </c>
      <c r="AR20" s="4">
        <v>38.050259642242395</v>
      </c>
      <c r="AS20" s="4">
        <v>38.030118138668335</v>
      </c>
      <c r="AT20" s="4">
        <v>38.183536694836569</v>
      </c>
      <c r="AU20" s="4">
        <v>37.119970185889819</v>
      </c>
      <c r="AV20" s="4">
        <v>37.887670598452225</v>
      </c>
      <c r="AW20" s="4">
        <v>38.781808377274402</v>
      </c>
      <c r="AX20" s="4">
        <v>39.023619921989052</v>
      </c>
      <c r="AY20" s="4">
        <v>41.401399098187241</v>
      </c>
      <c r="AZ20" s="4">
        <v>42.777143552881348</v>
      </c>
      <c r="BA20" s="4">
        <v>43.85110753246061</v>
      </c>
      <c r="BB20" s="4">
        <v>44.6155776747595</v>
      </c>
      <c r="BC20" s="4">
        <v>45.753590455423534</v>
      </c>
      <c r="BD20" s="4">
        <v>46.163478393886734</v>
      </c>
      <c r="BE20" s="4">
        <v>46.142018784411214</v>
      </c>
      <c r="BF20" s="4">
        <v>46.293770977439387</v>
      </c>
      <c r="BG20" s="4">
        <v>45.230983301274634</v>
      </c>
      <c r="BH20" s="4">
        <v>45.995784254927763</v>
      </c>
      <c r="BI20" s="4">
        <v>46.886769654137765</v>
      </c>
      <c r="BJ20" s="4">
        <v>47.126739610333281</v>
      </c>
      <c r="BK20" s="4">
        <v>49.498389946639378</v>
      </c>
      <c r="BL20" s="4">
        <v>50.870018822897734</v>
      </c>
      <c r="BM20" s="4">
        <v>51.940474209619445</v>
      </c>
      <c r="BN20" s="4">
        <v>52.702057913813057</v>
      </c>
      <c r="BO20" s="4">
        <v>53.836435852551368</v>
      </c>
      <c r="BP20" s="4">
        <v>54.244150618176256</v>
      </c>
      <c r="BQ20" s="4">
        <v>54.221383603790414</v>
      </c>
      <c r="BR20" s="4">
        <v>54.371481521267036</v>
      </c>
      <c r="BS20" s="4">
        <v>53.309474993358499</v>
      </c>
      <c r="BT20" s="4">
        <v>54.07139355417246</v>
      </c>
      <c r="BU20" s="4">
        <v>54.959244637264042</v>
      </c>
      <c r="BV20" s="4">
        <v>55.197385805554745</v>
      </c>
      <c r="BW20" s="4">
        <v>57.562937292744692</v>
      </c>
      <c r="BX20" s="4">
        <v>58.930472494300993</v>
      </c>
      <c r="BY20" s="4">
        <v>59.997438751280455</v>
      </c>
      <c r="BZ20" s="4">
        <v>60.756152983105046</v>
      </c>
      <c r="CA20" s="4">
        <v>61.88691603835138</v>
      </c>
      <c r="CB20" s="4">
        <v>62.292471730833959</v>
      </c>
      <c r="CC20" s="4">
        <v>62.268407940437804</v>
      </c>
      <c r="CD20" s="4">
        <v>62.4168635959253</v>
      </c>
      <c r="CE20" s="4">
        <v>61.355640480641696</v>
      </c>
      <c r="CF20" s="4">
        <v>62.114693569530509</v>
      </c>
      <c r="CG20" s="4">
        <v>62.999428259457524</v>
      </c>
      <c r="CH20" s="4">
        <v>63.235753335324162</v>
      </c>
      <c r="CI20" s="4">
        <v>65.595235740060062</v>
      </c>
      <c r="CJ20" s="4">
        <v>66.958699006545217</v>
      </c>
      <c r="CK20" s="4">
        <v>68.022195449482339</v>
      </c>
      <c r="CL20" s="4">
        <v>68.778057041530658</v>
      </c>
      <c r="CM20" s="4">
        <v>69.905225019081328</v>
      </c>
      <c r="CN20" s="4">
        <v>70.308635620903658</v>
      </c>
      <c r="CO20" s="4">
        <v>70.28328558757002</v>
      </c>
      <c r="CP20" s="4">
        <v>70.430110890571598</v>
      </c>
      <c r="CQ20" s="4">
        <v>69.369673406462027</v>
      </c>
      <c r="CR20">
        <v>70.125877810723424</v>
      </c>
      <c r="CS20">
        <v>71.007513890925253</v>
      </c>
      <c r="CT20">
        <v>71.242035461699459</v>
      </c>
      <c r="CU20">
        <v>73.595478340251319</v>
      </c>
      <c r="CV20">
        <v>74.954891249079481</v>
      </c>
      <c r="CW20">
        <v>76.014937046027768</v>
      </c>
      <c r="CX20">
        <v>76.767962698148466</v>
      </c>
      <c r="CY20">
        <v>77.891555253304631</v>
      </c>
      <c r="CZ20">
        <v>78.292834631336078</v>
      </c>
      <c r="DA20">
        <v>78.266208793195148</v>
      </c>
      <c r="DB20">
        <v>78.411415550072888</v>
      </c>
      <c r="DC20">
        <v>77.351765870514456</v>
      </c>
      <c r="DD20">
        <v>78.10513824520639</v>
      </c>
      <c r="DE20">
        <v>78.983693360973533</v>
      </c>
      <c r="DF20">
        <v>79.216423906932761</v>
      </c>
      <c r="DG20">
        <v>81.563856607172525</v>
      </c>
      <c r="DH20">
        <v>82.919240575090143</v>
      </c>
      <c r="DI20">
        <v>83.975854747878373</v>
      </c>
      <c r="DJ20">
        <v>84.72606102848259</v>
      </c>
      <c r="DK20">
        <v>85.846097667506072</v>
      </c>
      <c r="DL20">
        <v>86.245259574179755</v>
      </c>
      <c r="DM20">
        <v>86.217368275427646</v>
      </c>
      <c r="DN20">
        <v>86.360968190475887</v>
      </c>
      <c r="DO20">
        <v>0</v>
      </c>
    </row>
    <row r="21" spans="1:119" x14ac:dyDescent="0.25">
      <c r="A21" t="str">
        <f>_xlfn.XLOOKUP(B21,wasteprojectionmodel_actuals_20!D:D,wasteprojectionmodel_actuals_20!C:C)</f>
        <v>Textiles</v>
      </c>
      <c r="B21" t="s">
        <v>39</v>
      </c>
      <c r="C21">
        <f>_xlfn.IFNA(_xlfn.XLOOKUP(_xlfn.TEXTJOIN("",TRUE,'Table1 Input'!D$1,'Table1 Input'!$B21),'Joint tables'!$E$1:$E$507,'Joint tables'!$F$1:$F$507),0)</f>
        <v>900</v>
      </c>
      <c r="D21">
        <f>_xlfn.IFNA(_xlfn.XLOOKUP(_xlfn.TEXTJOIN("",TRUE,'Table1 Input'!E$1,'Table1 Input'!$B21),'Joint tables'!$E$1:$E$507,'Joint tables'!$F$1:$F$507),0)</f>
        <v>2320</v>
      </c>
      <c r="E21">
        <f>_xlfn.IFNA(_xlfn.XLOOKUP(_xlfn.TEXTJOIN("",TRUE,'Table1 Input'!F$1,'Table1 Input'!$B21),'Joint tables'!$E$1:$E$507,'Joint tables'!$F$1:$F$507),0)</f>
        <v>507.6</v>
      </c>
      <c r="F21">
        <f>_xlfn.IFNA(_xlfn.XLOOKUP(_xlfn.TEXTJOIN("",TRUE,'Table1 Input'!G$1,'Table1 Input'!$B21),'Joint tables'!$E$1:$E$507,'Joint tables'!$F$1:$F$507),0)</f>
        <v>1209.5999999999999</v>
      </c>
      <c r="G21">
        <f>_xlfn.IFNA(_xlfn.XLOOKUP(_xlfn.TEXTJOIN("",TRUE,'Table1 Input'!H$1,'Table1 Input'!$B21),'Joint tables'!$E$1:$E$507,'Joint tables'!$F$1:$F$507),0)</f>
        <v>678.4</v>
      </c>
      <c r="H21">
        <f>_xlfn.IFNA(_xlfn.XLOOKUP(_xlfn.TEXTJOIN("",TRUE,'Table1 Input'!I$1,'Table1 Input'!$B21),'Joint tables'!$E$1:$E$507,'Joint tables'!$F$1:$F$507),0)</f>
        <v>678.4</v>
      </c>
      <c r="I21">
        <f>_xlfn.IFNA(_xlfn.XLOOKUP(_xlfn.TEXTJOIN("",TRUE,'Table1 Input'!J$1,'Table1 Input'!$B21),'Joint tables'!$E$1:$E$507,'Joint tables'!$F$1:$F$507),0)</f>
        <v>1184</v>
      </c>
      <c r="J21">
        <f>_xlfn.IFNA(_xlfn.XLOOKUP(_xlfn.TEXTJOIN("",TRUE,'Table1 Input'!K$1,'Table1 Input'!$B21),'Joint tables'!$E$1:$E$507,'Joint tables'!$F$1:$F$507),0)</f>
        <v>822.8</v>
      </c>
      <c r="K21">
        <f>_xlfn.IFNA(_xlfn.XLOOKUP(_xlfn.TEXTJOIN("",TRUE,'Table1 Input'!L$1,'Table1 Input'!$B21),'Joint tables'!$E$1:$E$507,'Joint tables'!$F$1:$F$507),0)</f>
        <v>1742.8</v>
      </c>
      <c r="L21">
        <f>_xlfn.IFNA(_xlfn.XLOOKUP(_xlfn.TEXTJOIN("",TRUE,'Table1 Input'!M$1,'Table1 Input'!$B21),'Joint tables'!$E$1:$E$507,'Joint tables'!$F$1:$F$507),0)</f>
        <v>302.60000000000002</v>
      </c>
      <c r="M21">
        <f>_xlfn.IFNA(_xlfn.XLOOKUP(_xlfn.TEXTJOIN("",TRUE,'Table1 Input'!N$1,'Table1 Input'!$B21),'Joint tables'!$E$1:$E$507,'Joint tables'!$F$1:$F$507),0)</f>
        <v>369.6</v>
      </c>
      <c r="N21">
        <f>_xlfn.IFNA(_xlfn.XLOOKUP(_xlfn.TEXTJOIN("",TRUE,'Table1 Input'!O$1,'Table1 Input'!$B21),'Joint tables'!$E$1:$E$507,'Joint tables'!$F$1:$F$507),0)</f>
        <v>682.4</v>
      </c>
      <c r="O21">
        <f>_xlfn.IFNA(_xlfn.XLOOKUP(_xlfn.TEXTJOIN("",TRUE,'Table1 Input'!P$1,'Table1 Input'!$B21),'Joint tables'!$E$1:$E$507,'Joint tables'!$F$1:$F$507),0)</f>
        <v>0</v>
      </c>
      <c r="P21">
        <f>_xlfn.IFNA(_xlfn.XLOOKUP(_xlfn.TEXTJOIN("",TRUE,'Table1 Input'!Q$1,'Table1 Input'!$B21),'Joint tables'!$E$1:$E$507,'Joint tables'!$F$1:$F$507),0)</f>
        <v>250</v>
      </c>
      <c r="Q21">
        <f>_xlfn.IFNA(_xlfn.XLOOKUP(_xlfn.TEXTJOIN("",TRUE,'Table1 Input'!R$1,'Table1 Input'!$B21),'Joint tables'!$E$1:$E$507,'Joint tables'!$F$1:$F$507),0)</f>
        <v>32000</v>
      </c>
      <c r="R21">
        <f>_xlfn.IFNA(_xlfn.XLOOKUP(_xlfn.TEXTJOIN("",TRUE,'Table1 Input'!S$1,'Table1 Input'!$B21),'Joint tables'!$E$1:$E$507,'Joint tables'!$F$1:$F$507),0)</f>
        <v>33184</v>
      </c>
      <c r="S21" s="4" cm="1">
        <f t="array" ref="S21:DO21">_xlfn.XLOOKUP(B21,'VALUE PROJECTION'!A:A,'VALUE PROJECTION'!B:CX)</f>
        <v>1998.9759667320941</v>
      </c>
      <c r="T21" s="4">
        <v>2038.3086198020937</v>
      </c>
      <c r="U21" s="4">
        <v>2036.5565866272152</v>
      </c>
      <c r="V21" s="4">
        <v>2051.1541710498586</v>
      </c>
      <c r="W21" s="4">
        <v>1951.2550018283175</v>
      </c>
      <c r="X21" s="4">
        <v>2023.8639243340206</v>
      </c>
      <c r="Y21" s="4">
        <v>2108.3403835995146</v>
      </c>
      <c r="Z21" s="4">
        <v>2131.3592926196702</v>
      </c>
      <c r="AA21" s="4">
        <v>2355.6282968757419</v>
      </c>
      <c r="AB21" s="4">
        <v>2485.4737603994486</v>
      </c>
      <c r="AC21" s="4">
        <v>2586.8857335247094</v>
      </c>
      <c r="AD21" s="4">
        <v>2659.1474019560751</v>
      </c>
      <c r="AE21" s="4">
        <v>2766.5997232063928</v>
      </c>
      <c r="AF21" s="4">
        <v>2805.4665036301458</v>
      </c>
      <c r="AG21" s="4">
        <v>2803.7011839758948</v>
      </c>
      <c r="AH21" s="4">
        <v>2818.251010898678</v>
      </c>
      <c r="AI21" s="4">
        <v>2718.3999505586376</v>
      </c>
      <c r="AJ21" s="4">
        <v>2790.6954303787238</v>
      </c>
      <c r="AK21" s="4">
        <v>2874.8762403074293</v>
      </c>
      <c r="AL21" s="4">
        <v>2897.7356482294126</v>
      </c>
      <c r="AM21" s="4">
        <v>3121.3845558795356</v>
      </c>
      <c r="AN21" s="4">
        <v>3250.8379342478024</v>
      </c>
      <c r="AO21" s="4">
        <v>3351.9226265839552</v>
      </c>
      <c r="AP21" s="4">
        <v>3423.9136238311949</v>
      </c>
      <c r="AQ21" s="4">
        <v>3531.018973029375</v>
      </c>
      <c r="AR21" s="4">
        <v>3569.6777474811115</v>
      </c>
      <c r="AS21" s="4">
        <v>3567.7881762197026</v>
      </c>
      <c r="AT21" s="4">
        <v>3582.1811083876719</v>
      </c>
      <c r="AU21" s="4">
        <v>3482.4028220986993</v>
      </c>
      <c r="AV21" s="4">
        <v>3554.4244877909282</v>
      </c>
      <c r="AW21" s="4">
        <v>3638.3078505393992</v>
      </c>
      <c r="AX21" s="4">
        <v>3660.9933538281502</v>
      </c>
      <c r="AY21" s="4">
        <v>3884.0642472597319</v>
      </c>
      <c r="AZ21" s="4">
        <v>4013.1294471378969</v>
      </c>
      <c r="BA21" s="4">
        <v>4113.8831701228582</v>
      </c>
      <c r="BB21" s="4">
        <v>4185.6017886352138</v>
      </c>
      <c r="BC21" s="4">
        <v>4292.3642375036461</v>
      </c>
      <c r="BD21" s="4">
        <v>4330.8177951573934</v>
      </c>
      <c r="BE21" s="4">
        <v>4328.8045660458274</v>
      </c>
      <c r="BF21" s="4">
        <v>4343.0411686781717</v>
      </c>
      <c r="BG21" s="4">
        <v>4243.3359484359771</v>
      </c>
      <c r="BH21" s="4">
        <v>4315.085601951534</v>
      </c>
      <c r="BI21" s="4">
        <v>4398.6732248165199</v>
      </c>
      <c r="BJ21" s="4">
        <v>4421.1859598346045</v>
      </c>
      <c r="BK21" s="4">
        <v>4643.6818773373388</v>
      </c>
      <c r="BL21" s="4">
        <v>4772.360975020717</v>
      </c>
      <c r="BM21" s="4">
        <v>4872.7855400454873</v>
      </c>
      <c r="BN21" s="4">
        <v>4944.2333679253798</v>
      </c>
      <c r="BO21" s="4">
        <v>5050.6548148017146</v>
      </c>
      <c r="BP21" s="4">
        <v>5088.9044966660367</v>
      </c>
      <c r="BQ21" s="4">
        <v>5086.768613615729</v>
      </c>
      <c r="BR21" s="4">
        <v>5100.8500207072238</v>
      </c>
      <c r="BS21" s="4">
        <v>5001.2180837375727</v>
      </c>
      <c r="BT21" s="4">
        <v>5072.6973261265257</v>
      </c>
      <c r="BU21" s="4">
        <v>5155.9909037311972</v>
      </c>
      <c r="BV21" s="4">
        <v>5178.3320713657731</v>
      </c>
      <c r="BW21" s="4">
        <v>5400.2558265185025</v>
      </c>
      <c r="BX21" s="4">
        <v>5528.5508769016315</v>
      </c>
      <c r="BY21" s="4">
        <v>5628.6481098946097</v>
      </c>
      <c r="BZ21" s="4">
        <v>5699.8267387793048</v>
      </c>
      <c r="CA21" s="4">
        <v>5805.9090560601417</v>
      </c>
      <c r="CB21" s="4">
        <v>5843.9561848952935</v>
      </c>
      <c r="CC21" s="4">
        <v>5841.6986450544382</v>
      </c>
      <c r="CD21" s="4">
        <v>5855.6259836551226</v>
      </c>
      <c r="CE21" s="4">
        <v>5756.0675423893254</v>
      </c>
      <c r="CF21" s="4">
        <v>5827.2779610839489</v>
      </c>
      <c r="CG21" s="4">
        <v>5910.279174866756</v>
      </c>
      <c r="CH21" s="4">
        <v>5932.4499661418931</v>
      </c>
      <c r="CI21" s="4">
        <v>6153.8043514982674</v>
      </c>
      <c r="CJ21" s="4">
        <v>6281.717394080415</v>
      </c>
      <c r="CK21" s="4">
        <v>6381.4891071402481</v>
      </c>
      <c r="CL21" s="4">
        <v>6452.4001161761771</v>
      </c>
      <c r="CM21" s="4">
        <v>6558.1451619384679</v>
      </c>
      <c r="CN21" s="4">
        <v>6595.9910495082968</v>
      </c>
      <c r="CO21" s="4">
        <v>6593.6128410350884</v>
      </c>
      <c r="CP21" s="4">
        <v>6607.3872284326972</v>
      </c>
      <c r="CQ21" s="4">
        <v>6507.9024910035123</v>
      </c>
      <c r="CR21">
        <v>6578.8456609008954</v>
      </c>
      <c r="CS21">
        <v>6661.5561792117614</v>
      </c>
      <c r="CT21">
        <v>6683.5577750055427</v>
      </c>
      <c r="CU21">
        <v>6904.3455633813119</v>
      </c>
      <c r="CV21">
        <v>7031.8786224434143</v>
      </c>
      <c r="CW21">
        <v>7131.3266138173358</v>
      </c>
      <c r="CX21">
        <v>7201.9715696975709</v>
      </c>
      <c r="CY21">
        <v>7307.3811878995893</v>
      </c>
      <c r="CZ21">
        <v>7345.0271351217625</v>
      </c>
      <c r="DA21">
        <v>7342.5292372673639</v>
      </c>
      <c r="DB21">
        <v>7356.1517810734749</v>
      </c>
      <c r="DC21">
        <v>7256.7409513758539</v>
      </c>
      <c r="DD21">
        <v>7327.418434967035</v>
      </c>
      <c r="DE21">
        <v>7409.8399131954793</v>
      </c>
      <c r="DF21">
        <v>7431.6734843427175</v>
      </c>
      <c r="DG21">
        <v>7651.89742900281</v>
      </c>
      <c r="DH21">
        <v>7779.0525137527948</v>
      </c>
      <c r="DI21">
        <v>7878.1785679699879</v>
      </c>
      <c r="DJ21">
        <v>7948.5590250568139</v>
      </c>
      <c r="DK21">
        <v>8053.6350456747414</v>
      </c>
      <c r="DL21">
        <v>8091.0823427311143</v>
      </c>
      <c r="DM21">
        <v>8088.4657259342803</v>
      </c>
      <c r="DN21">
        <v>8101.9375241850012</v>
      </c>
      <c r="DO21">
        <v>0</v>
      </c>
    </row>
    <row r="22" spans="1:119" x14ac:dyDescent="0.25">
      <c r="A22" t="str">
        <f>_xlfn.XLOOKUP(B22,wasteprojectionmodel_actuals_20!D:D,wasteprojectionmodel_actuals_20!C:C)</f>
        <v>Tyres and rubber</v>
      </c>
      <c r="B22" t="s">
        <v>41</v>
      </c>
      <c r="C22">
        <f>_xlfn.IFNA(_xlfn.XLOOKUP(_xlfn.TEXTJOIN("",TRUE,'Table1 Input'!D$1,'Table1 Input'!$B22),'Joint tables'!$E$1:$E$507,'Joint tables'!$F$1:$F$507),0)</f>
        <v>2586</v>
      </c>
      <c r="D22">
        <f>_xlfn.IFNA(_xlfn.XLOOKUP(_xlfn.TEXTJOIN("",TRUE,'Table1 Input'!E$1,'Table1 Input'!$B22),'Joint tables'!$E$1:$E$507,'Joint tables'!$F$1:$F$507),0)</f>
        <v>0</v>
      </c>
      <c r="E22">
        <f>_xlfn.IFNA(_xlfn.XLOOKUP(_xlfn.TEXTJOIN("",TRUE,'Table1 Input'!F$1,'Table1 Input'!$B22),'Joint tables'!$E$1:$E$507,'Joint tables'!$F$1:$F$507),0)</f>
        <v>0</v>
      </c>
      <c r="F22">
        <f>_xlfn.IFNA(_xlfn.XLOOKUP(_xlfn.TEXTJOIN("",TRUE,'Table1 Input'!G$1,'Table1 Input'!$B22),'Joint tables'!$E$1:$E$507,'Joint tables'!$F$1:$F$507),0)</f>
        <v>0</v>
      </c>
      <c r="G22">
        <f>_xlfn.IFNA(_xlfn.XLOOKUP(_xlfn.TEXTJOIN("",TRUE,'Table1 Input'!H$1,'Table1 Input'!$B22),'Joint tables'!$E$1:$E$507,'Joint tables'!$F$1:$F$507),0)</f>
        <v>0</v>
      </c>
      <c r="H22">
        <f>_xlfn.IFNA(_xlfn.XLOOKUP(_xlfn.TEXTJOIN("",TRUE,'Table1 Input'!I$1,'Table1 Input'!$B22),'Joint tables'!$E$1:$E$507,'Joint tables'!$F$1:$F$507),0)</f>
        <v>0</v>
      </c>
      <c r="I22">
        <f>_xlfn.IFNA(_xlfn.XLOOKUP(_xlfn.TEXTJOIN("",TRUE,'Table1 Input'!J$1,'Table1 Input'!$B22),'Joint tables'!$E$1:$E$507,'Joint tables'!$F$1:$F$507),0)</f>
        <v>8783</v>
      </c>
      <c r="J22">
        <f>_xlfn.IFNA(_xlfn.XLOOKUP(_xlfn.TEXTJOIN("",TRUE,'Table1 Input'!K$1,'Table1 Input'!$B22),'Joint tables'!$E$1:$E$507,'Joint tables'!$F$1:$F$507),0)</f>
        <v>8046</v>
      </c>
      <c r="K22">
        <f>_xlfn.IFNA(_xlfn.XLOOKUP(_xlfn.TEXTJOIN("",TRUE,'Table1 Input'!L$1,'Table1 Input'!$B22),'Joint tables'!$E$1:$E$507,'Joint tables'!$F$1:$F$507),0)</f>
        <v>7718</v>
      </c>
      <c r="L22">
        <f>_xlfn.IFNA(_xlfn.XLOOKUP(_xlfn.TEXTJOIN("",TRUE,'Table1 Input'!M$1,'Table1 Input'!$B22),'Joint tables'!$E$1:$E$507,'Joint tables'!$F$1:$F$507),0)</f>
        <v>0</v>
      </c>
      <c r="M22">
        <f>_xlfn.IFNA(_xlfn.XLOOKUP(_xlfn.TEXTJOIN("",TRUE,'Table1 Input'!N$1,'Table1 Input'!$B22),'Joint tables'!$E$1:$E$507,'Joint tables'!$F$1:$F$507),0)</f>
        <v>0</v>
      </c>
      <c r="N22">
        <f>_xlfn.IFNA(_xlfn.XLOOKUP(_xlfn.TEXTJOIN("",TRUE,'Table1 Input'!O$1,'Table1 Input'!$B22),'Joint tables'!$E$1:$E$507,'Joint tables'!$F$1:$F$507),0)</f>
        <v>0</v>
      </c>
      <c r="O22">
        <f>_xlfn.IFNA(_xlfn.XLOOKUP(_xlfn.TEXTJOIN("",TRUE,'Table1 Input'!P$1,'Table1 Input'!$B22),'Joint tables'!$E$1:$E$507,'Joint tables'!$F$1:$F$507),0)</f>
        <v>0</v>
      </c>
      <c r="P22">
        <f>_xlfn.IFNA(_xlfn.XLOOKUP(_xlfn.TEXTJOIN("",TRUE,'Table1 Input'!Q$1,'Table1 Input'!$B22),'Joint tables'!$E$1:$E$507,'Joint tables'!$F$1:$F$507),0)</f>
        <v>0</v>
      </c>
      <c r="Q22">
        <f>_xlfn.IFNA(_xlfn.XLOOKUP(_xlfn.TEXTJOIN("",TRUE,'Table1 Input'!R$1,'Table1 Input'!$B22),'Joint tables'!$E$1:$E$507,'Joint tables'!$F$1:$F$507),0)</f>
        <v>0</v>
      </c>
      <c r="R22">
        <f>_xlfn.IFNA(_xlfn.XLOOKUP(_xlfn.TEXTJOIN("",TRUE,'Table1 Input'!S$1,'Table1 Input'!$B22),'Joint tables'!$E$1:$E$507,'Joint tables'!$F$1:$F$507),0)</f>
        <v>0</v>
      </c>
      <c r="S22" s="4" cm="1">
        <f t="array" ref="S22:DO22">_xlfn.XLOOKUP(B22,'VALUE PROJECTION'!A:A,'VALUE PROJECTION'!B:CX)</f>
        <v>8852.2773014279392</v>
      </c>
      <c r="T22" s="4">
        <v>9026.4582609647896</v>
      </c>
      <c r="U22" s="4">
        <v>9018.699546621323</v>
      </c>
      <c r="V22" s="4">
        <v>9083.3435780608288</v>
      </c>
      <c r="W22" s="4">
        <v>8640.9494908637444</v>
      </c>
      <c r="X22" s="4">
        <v>8962.4912838994769</v>
      </c>
      <c r="Y22" s="4">
        <v>9336.5873487378376</v>
      </c>
      <c r="Z22" s="4">
        <v>9438.5244251279437</v>
      </c>
      <c r="AA22" s="4">
        <v>10431.678644503281</v>
      </c>
      <c r="AB22" s="4">
        <v>11006.687083110659</v>
      </c>
      <c r="AC22" s="4">
        <v>11455.780480295101</v>
      </c>
      <c r="AD22" s="4">
        <v>11775.784491280801</v>
      </c>
      <c r="AE22" s="4">
        <v>12251.627002756786</v>
      </c>
      <c r="AF22" s="4">
        <v>12423.744889039948</v>
      </c>
      <c r="AG22" s="4">
        <v>12415.927336770605</v>
      </c>
      <c r="AH22" s="4">
        <v>12480.359878607922</v>
      </c>
      <c r="AI22" s="4">
        <v>12038.178837073614</v>
      </c>
      <c r="AJ22" s="4">
        <v>12358.332578618301</v>
      </c>
      <c r="AK22" s="4">
        <v>12731.119388139545</v>
      </c>
      <c r="AL22" s="4">
        <v>12832.350128898608</v>
      </c>
      <c r="AM22" s="4">
        <v>13822.758308701239</v>
      </c>
      <c r="AN22" s="4">
        <v>14396.030435026983</v>
      </c>
      <c r="AO22" s="4">
        <v>14843.674499978906</v>
      </c>
      <c r="AP22" s="4">
        <v>15162.479869050312</v>
      </c>
      <c r="AQ22" s="4">
        <v>15636.785847385085</v>
      </c>
      <c r="AR22" s="4">
        <v>15807.982598759534</v>
      </c>
      <c r="AS22" s="4">
        <v>15799.614809919056</v>
      </c>
      <c r="AT22" s="4">
        <v>15863.352558072076</v>
      </c>
      <c r="AU22" s="4">
        <v>15421.493789587128</v>
      </c>
      <c r="AV22" s="4">
        <v>15740.434970986433</v>
      </c>
      <c r="AW22" s="4">
        <v>16111.904563609731</v>
      </c>
      <c r="AX22" s="4">
        <v>16212.365184035685</v>
      </c>
      <c r="AY22" s="4">
        <v>17200.213682165373</v>
      </c>
      <c r="AZ22" s="4">
        <v>17771.766796509975</v>
      </c>
      <c r="BA22" s="4">
        <v>18217.945194778666</v>
      </c>
      <c r="BB22" s="4">
        <v>18535.544360207641</v>
      </c>
      <c r="BC22" s="4">
        <v>19008.331836641344</v>
      </c>
      <c r="BD22" s="4">
        <v>19178.619804702263</v>
      </c>
      <c r="BE22" s="4">
        <v>19169.704408687761</v>
      </c>
      <c r="BF22" s="4">
        <v>19232.749866176564</v>
      </c>
      <c r="BG22" s="4">
        <v>18791.214663816554</v>
      </c>
      <c r="BH22" s="4">
        <v>19108.951264842035</v>
      </c>
      <c r="BI22" s="4">
        <v>19479.111201170679</v>
      </c>
      <c r="BJ22" s="4">
        <v>19578.806733538408</v>
      </c>
      <c r="BK22" s="4">
        <v>20564.10900477567</v>
      </c>
      <c r="BL22" s="4">
        <v>21133.952301817899</v>
      </c>
      <c r="BM22" s="4">
        <v>21578.673054978259</v>
      </c>
      <c r="BN22" s="4">
        <v>21895.0730495272</v>
      </c>
      <c r="BO22" s="4">
        <v>22366.350430669801</v>
      </c>
      <c r="BP22" s="4">
        <v>22535.735553947652</v>
      </c>
      <c r="BQ22" s="4">
        <v>22526.276996486526</v>
      </c>
      <c r="BR22" s="4">
        <v>22588.635185100466</v>
      </c>
      <c r="BS22" s="4">
        <v>22147.424510829285</v>
      </c>
      <c r="BT22" s="4">
        <v>22463.963621580788</v>
      </c>
      <c r="BU22" s="4">
        <v>22832.821406094299</v>
      </c>
      <c r="BV22" s="4">
        <v>22931.757168419776</v>
      </c>
      <c r="BW22" s="4">
        <v>23914.52567243424</v>
      </c>
      <c r="BX22" s="4">
        <v>24482.668252081538</v>
      </c>
      <c r="BY22" s="4">
        <v>24925.939446085962</v>
      </c>
      <c r="BZ22" s="4">
        <v>25241.147318170999</v>
      </c>
      <c r="CA22" s="4">
        <v>25710.92289575496</v>
      </c>
      <c r="CB22" s="4">
        <v>25879.411031969285</v>
      </c>
      <c r="CC22" s="4">
        <v>25869.413728838652</v>
      </c>
      <c r="CD22" s="4">
        <v>25931.08963961295</v>
      </c>
      <c r="CE22" s="4">
        <v>25490.204434162719</v>
      </c>
      <c r="CF22" s="4">
        <v>25805.553084434952</v>
      </c>
      <c r="CG22" s="4">
        <v>26173.116163225572</v>
      </c>
      <c r="CH22" s="4">
        <v>26271.297429847022</v>
      </c>
      <c r="CI22" s="4">
        <v>27251.544533200202</v>
      </c>
      <c r="CJ22" s="4">
        <v>27817.995427183505</v>
      </c>
      <c r="CK22" s="4">
        <v>28259.825086740646</v>
      </c>
      <c r="CL22" s="4">
        <v>28573.847829463411</v>
      </c>
      <c r="CM22" s="4">
        <v>29042.129831807983</v>
      </c>
      <c r="CN22" s="4">
        <v>29209.726789981767</v>
      </c>
      <c r="CO22" s="4">
        <v>29199.195117147367</v>
      </c>
      <c r="CP22" s="4">
        <v>29260.193697885818</v>
      </c>
      <c r="CQ22" s="4">
        <v>28819.634882952894</v>
      </c>
      <c r="CR22">
        <v>29133.800047029683</v>
      </c>
      <c r="CS22">
        <v>29500.075808228343</v>
      </c>
      <c r="CT22">
        <v>29597.507808553426</v>
      </c>
      <c r="CU22">
        <v>30575.245790399429</v>
      </c>
      <c r="CV22">
        <v>31140.013963056714</v>
      </c>
      <c r="CW22">
        <v>31580.410051535528</v>
      </c>
      <c r="CX22">
        <v>31893.254602849134</v>
      </c>
      <c r="CY22">
        <v>32360.051195750326</v>
      </c>
      <c r="CZ22">
        <v>32526.762736875255</v>
      </c>
      <c r="DA22">
        <v>32515.70103085888</v>
      </c>
      <c r="DB22">
        <v>32576.027186515319</v>
      </c>
      <c r="DC22">
        <v>32135.795665029342</v>
      </c>
      <c r="DD22">
        <v>32448.784262255489</v>
      </c>
      <c r="DE22">
        <v>32813.780036599164</v>
      </c>
      <c r="DF22">
        <v>32910.467955559885</v>
      </c>
      <c r="DG22">
        <v>33885.709008473816</v>
      </c>
      <c r="DH22">
        <v>34448.803357393663</v>
      </c>
      <c r="DI22">
        <v>34887.773777414019</v>
      </c>
      <c r="DJ22">
        <v>35199.447020665844</v>
      </c>
      <c r="DK22">
        <v>35664.766308001279</v>
      </c>
      <c r="DL22">
        <v>35830.598145526514</v>
      </c>
      <c r="DM22">
        <v>35819.01070382505</v>
      </c>
      <c r="DN22">
        <v>35878.669296949221</v>
      </c>
      <c r="DO22">
        <v>0</v>
      </c>
    </row>
    <row r="23" spans="1:119" x14ac:dyDescent="0.25">
      <c r="A23" t="str">
        <f>_xlfn.XLOOKUP(B23,wasteprojectionmodel_actuals_20!D:D,wasteprojectionmodel_actuals_20!C:C)</f>
        <v>Tyres and rubber</v>
      </c>
      <c r="B23" t="s">
        <v>42</v>
      </c>
      <c r="C23">
        <f>_xlfn.IFNA(_xlfn.XLOOKUP(_xlfn.TEXTJOIN("",TRUE,'Table1 Input'!D$1,'Table1 Input'!$B23),'Joint tables'!$E$1:$E$507,'Joint tables'!$F$1:$F$507),0)</f>
        <v>9970</v>
      </c>
      <c r="D23">
        <f>_xlfn.IFNA(_xlfn.XLOOKUP(_xlfn.TEXTJOIN("",TRUE,'Table1 Input'!E$1,'Table1 Input'!$B23),'Joint tables'!$E$1:$E$507,'Joint tables'!$F$1:$F$507),0)</f>
        <v>13632</v>
      </c>
      <c r="E23">
        <f>_xlfn.IFNA(_xlfn.XLOOKUP(_xlfn.TEXTJOIN("",TRUE,'Table1 Input'!F$1,'Table1 Input'!$B23),'Joint tables'!$E$1:$E$507,'Joint tables'!$F$1:$F$507),0)</f>
        <v>6898</v>
      </c>
      <c r="F23">
        <f>_xlfn.IFNA(_xlfn.XLOOKUP(_xlfn.TEXTJOIN("",TRUE,'Table1 Input'!G$1,'Table1 Input'!$B23),'Joint tables'!$E$1:$E$507,'Joint tables'!$F$1:$F$507),0)</f>
        <v>13920</v>
      </c>
      <c r="G23">
        <f>_xlfn.IFNA(_xlfn.XLOOKUP(_xlfn.TEXTJOIN("",TRUE,'Table1 Input'!H$1,'Table1 Input'!$B23),'Joint tables'!$E$1:$E$507,'Joint tables'!$F$1:$F$507),0)</f>
        <v>12146</v>
      </c>
      <c r="H23">
        <f>_xlfn.IFNA(_xlfn.XLOOKUP(_xlfn.TEXTJOIN("",TRUE,'Table1 Input'!I$1,'Table1 Input'!$B23),'Joint tables'!$E$1:$E$507,'Joint tables'!$F$1:$F$507),0)</f>
        <v>13496</v>
      </c>
      <c r="I23">
        <f>_xlfn.IFNA(_xlfn.XLOOKUP(_xlfn.TEXTJOIN("",TRUE,'Table1 Input'!J$1,'Table1 Input'!$B23),'Joint tables'!$E$1:$E$507,'Joint tables'!$F$1:$F$507),0)</f>
        <v>26858</v>
      </c>
      <c r="J23">
        <f>_xlfn.IFNA(_xlfn.XLOOKUP(_xlfn.TEXTJOIN("",TRUE,'Table1 Input'!K$1,'Table1 Input'!$B23),'Joint tables'!$E$1:$E$507,'Joint tables'!$F$1:$F$507),0)</f>
        <v>33120</v>
      </c>
      <c r="K23">
        <f>_xlfn.IFNA(_xlfn.XLOOKUP(_xlfn.TEXTJOIN("",TRUE,'Table1 Input'!L$1,'Table1 Input'!$B23),'Joint tables'!$E$1:$E$507,'Joint tables'!$F$1:$F$507),0)</f>
        <v>19987</v>
      </c>
      <c r="L23">
        <f>_xlfn.IFNA(_xlfn.XLOOKUP(_xlfn.TEXTJOIN("",TRUE,'Table1 Input'!M$1,'Table1 Input'!$B23),'Joint tables'!$E$1:$E$507,'Joint tables'!$F$1:$F$507),0)</f>
        <v>13804</v>
      </c>
      <c r="M23">
        <f>_xlfn.IFNA(_xlfn.XLOOKUP(_xlfn.TEXTJOIN("",TRUE,'Table1 Input'!N$1,'Table1 Input'!$B23),'Joint tables'!$E$1:$E$507,'Joint tables'!$F$1:$F$507),0)</f>
        <v>18880</v>
      </c>
      <c r="N23">
        <f>_xlfn.IFNA(_xlfn.XLOOKUP(_xlfn.TEXTJOIN("",TRUE,'Table1 Input'!O$1,'Table1 Input'!$B23),'Joint tables'!$E$1:$E$507,'Joint tables'!$F$1:$F$507),0)</f>
        <v>18805</v>
      </c>
      <c r="O23">
        <f>_xlfn.IFNA(_xlfn.XLOOKUP(_xlfn.TEXTJOIN("",TRUE,'Table1 Input'!P$1,'Table1 Input'!$B23),'Joint tables'!$E$1:$E$507,'Joint tables'!$F$1:$F$507),0)</f>
        <v>25085</v>
      </c>
      <c r="P23">
        <f>_xlfn.IFNA(_xlfn.XLOOKUP(_xlfn.TEXTJOIN("",TRUE,'Table1 Input'!Q$1,'Table1 Input'!$B23),'Joint tables'!$E$1:$E$507,'Joint tables'!$F$1:$F$507),0)</f>
        <v>17093</v>
      </c>
      <c r="Q23">
        <f>_xlfn.IFNA(_xlfn.XLOOKUP(_xlfn.TEXTJOIN("",TRUE,'Table1 Input'!R$1,'Table1 Input'!$B23),'Joint tables'!$E$1:$E$507,'Joint tables'!$F$1:$F$507),0)</f>
        <v>10263</v>
      </c>
      <c r="R23">
        <f>_xlfn.IFNA(_xlfn.XLOOKUP(_xlfn.TEXTJOIN("",TRUE,'Table1 Input'!S$1,'Table1 Input'!$B23),'Joint tables'!$E$1:$E$507,'Joint tables'!$F$1:$F$507),0)</f>
        <v>23287</v>
      </c>
      <c r="S23" s="4" cm="1">
        <f t="array" ref="S23:DO23">_xlfn.XLOOKUP(B23,'VALUE PROJECTION'!A:A,'VALUE PROJECTION'!B:CX)</f>
        <v>19152.033733371081</v>
      </c>
      <c r="T23" s="4">
        <v>19528.876832516042</v>
      </c>
      <c r="U23" s="4">
        <v>19512.090738523071</v>
      </c>
      <c r="V23" s="4">
        <v>19651.949062955671</v>
      </c>
      <c r="W23" s="4">
        <v>18694.822868990224</v>
      </c>
      <c r="X23" s="4">
        <v>19390.483325301913</v>
      </c>
      <c r="Y23" s="4">
        <v>20199.845731080812</v>
      </c>
      <c r="Z23" s="4">
        <v>20420.388113478803</v>
      </c>
      <c r="AA23" s="4">
        <v>22569.092053068227</v>
      </c>
      <c r="AB23" s="4">
        <v>23813.131370657742</v>
      </c>
      <c r="AC23" s="4">
        <v>24784.75162151943</v>
      </c>
      <c r="AD23" s="4">
        <v>25477.085063471543</v>
      </c>
      <c r="AE23" s="4">
        <v>26506.577421340855</v>
      </c>
      <c r="AF23" s="4">
        <v>26878.95703078666</v>
      </c>
      <c r="AG23" s="4">
        <v>26862.043640065072</v>
      </c>
      <c r="AH23" s="4">
        <v>27001.444403594713</v>
      </c>
      <c r="AI23" s="4">
        <v>26044.779137092479</v>
      </c>
      <c r="AJ23" s="4">
        <v>26737.436523338136</v>
      </c>
      <c r="AK23" s="4">
        <v>27543.966335746405</v>
      </c>
      <c r="AL23" s="4">
        <v>27762.980550490782</v>
      </c>
      <c r="AM23" s="4">
        <v>29905.743392581924</v>
      </c>
      <c r="AN23" s="4">
        <v>31146.026172700094</v>
      </c>
      <c r="AO23" s="4">
        <v>32114.510771699232</v>
      </c>
      <c r="AP23" s="4">
        <v>32804.250934024523</v>
      </c>
      <c r="AQ23" s="4">
        <v>33830.41897956709</v>
      </c>
      <c r="AR23" s="4">
        <v>34200.805699924131</v>
      </c>
      <c r="AS23" s="4">
        <v>34182.701864189039</v>
      </c>
      <c r="AT23" s="4">
        <v>34320.59943123869</v>
      </c>
      <c r="AU23" s="4">
        <v>33364.631407276713</v>
      </c>
      <c r="AV23" s="4">
        <v>34054.665401595368</v>
      </c>
      <c r="AW23" s="4">
        <v>34858.345395634351</v>
      </c>
      <c r="AX23" s="4">
        <v>35075.693443572578</v>
      </c>
      <c r="AY23" s="4">
        <v>37212.91837625605</v>
      </c>
      <c r="AZ23" s="4">
        <v>38449.482048360565</v>
      </c>
      <c r="BA23" s="4">
        <v>39414.795655669834</v>
      </c>
      <c r="BB23" s="4">
        <v>40101.926178456895</v>
      </c>
      <c r="BC23" s="4">
        <v>41124.808922529213</v>
      </c>
      <c r="BD23" s="4">
        <v>41493.229476657565</v>
      </c>
      <c r="BE23" s="4">
        <v>41473.940884648757</v>
      </c>
      <c r="BF23" s="4">
        <v>41610.340670539626</v>
      </c>
      <c r="BG23" s="4">
        <v>40655.07268670616</v>
      </c>
      <c r="BH23" s="4">
        <v>41342.500553452403</v>
      </c>
      <c r="BI23" s="4">
        <v>42143.347086599868</v>
      </c>
      <c r="BJ23" s="4">
        <v>42359.039855133589</v>
      </c>
      <c r="BK23" s="4">
        <v>44490.755988027347</v>
      </c>
      <c r="BL23" s="4">
        <v>45723.6204449426</v>
      </c>
      <c r="BM23" s="4">
        <v>46685.780415358742</v>
      </c>
      <c r="BN23" s="4">
        <v>47370.316514093727</v>
      </c>
      <c r="BO23" s="4">
        <v>48389.932144521619</v>
      </c>
      <c r="BP23" s="4">
        <v>48756.39938052035</v>
      </c>
      <c r="BQ23" s="4">
        <v>48735.935650635234</v>
      </c>
      <c r="BR23" s="4">
        <v>48870.848520083353</v>
      </c>
      <c r="BS23" s="4">
        <v>47916.282657601623</v>
      </c>
      <c r="BT23" s="4">
        <v>48601.119736311986</v>
      </c>
      <c r="BU23" s="4">
        <v>49399.149044621146</v>
      </c>
      <c r="BV23" s="4">
        <v>49613.19803935707</v>
      </c>
      <c r="BW23" s="4">
        <v>51739.432329141848</v>
      </c>
      <c r="BX23" s="4">
        <v>52968.617258653081</v>
      </c>
      <c r="BY23" s="4">
        <v>53927.64108625448</v>
      </c>
      <c r="BZ23" s="4">
        <v>54609.598010290618</v>
      </c>
      <c r="CA23" s="4">
        <v>55625.964466360696</v>
      </c>
      <c r="CB23" s="4">
        <v>55990.491057493244</v>
      </c>
      <c r="CC23" s="4">
        <v>55968.86174333137</v>
      </c>
      <c r="CD23" s="4">
        <v>56102.298494515751</v>
      </c>
      <c r="CE23" s="4">
        <v>55148.43678867368</v>
      </c>
      <c r="CF23" s="4">
        <v>55830.698288413711</v>
      </c>
      <c r="CG23" s="4">
        <v>56625.926481615941</v>
      </c>
      <c r="CH23" s="4">
        <v>56838.343113663359</v>
      </c>
      <c r="CI23" s="4">
        <v>58959.122315579123</v>
      </c>
      <c r="CJ23" s="4">
        <v>60184.647257970675</v>
      </c>
      <c r="CK23" s="4">
        <v>61140.552304333964</v>
      </c>
      <c r="CL23" s="4">
        <v>61819.945183350748</v>
      </c>
      <c r="CM23" s="4">
        <v>62833.080267154233</v>
      </c>
      <c r="CN23" s="4">
        <v>63195.678781328301</v>
      </c>
      <c r="CO23" s="4">
        <v>63172.893350356695</v>
      </c>
      <c r="CP23" s="4">
        <v>63304.864687924499</v>
      </c>
      <c r="CQ23" s="4">
        <v>62351.70913282589</v>
      </c>
      <c r="CR23">
        <v>63031.410142562469</v>
      </c>
      <c r="CS23">
        <v>63823.853204989056</v>
      </c>
      <c r="CT23">
        <v>64034.64878824928</v>
      </c>
      <c r="CU23">
        <v>66149.999468428752</v>
      </c>
      <c r="CV23">
        <v>67371.883818179282</v>
      </c>
      <c r="CW23">
        <v>68324.687312171765</v>
      </c>
      <c r="CX23">
        <v>69001.531156534053</v>
      </c>
      <c r="CY23">
        <v>70011.45253489216</v>
      </c>
      <c r="CZ23">
        <v>70372.135436099052</v>
      </c>
      <c r="DA23">
        <v>70348.203270447164</v>
      </c>
      <c r="DB23">
        <v>70478.719806339039</v>
      </c>
      <c r="DC23">
        <v>69526.27235548562</v>
      </c>
      <c r="DD23">
        <v>70203.42784532423</v>
      </c>
      <c r="DE23">
        <v>70993.101637133761</v>
      </c>
      <c r="DF23">
        <v>71202.287389284378</v>
      </c>
      <c r="DG23">
        <v>73312.235926545312</v>
      </c>
      <c r="DH23">
        <v>74530.498933720184</v>
      </c>
      <c r="DI23">
        <v>75480.217972777609</v>
      </c>
      <c r="DJ23">
        <v>76154.527674709912</v>
      </c>
      <c r="DK23">
        <v>77161.252880482556</v>
      </c>
      <c r="DL23">
        <v>77520.032529854579</v>
      </c>
      <c r="DM23">
        <v>77494.962927220899</v>
      </c>
      <c r="DN23">
        <v>77624.035181635612</v>
      </c>
      <c r="DO23">
        <v>0</v>
      </c>
    </row>
    <row r="24" spans="1:119" x14ac:dyDescent="0.25">
      <c r="A24" t="str">
        <f>_xlfn.XLOOKUP(B24,wasteprojectionmodel_actuals_20!D:D,wasteprojectionmodel_actuals_20!C:C)</f>
        <v>Tyres and rubber</v>
      </c>
      <c r="B24" t="s">
        <v>43</v>
      </c>
      <c r="C24">
        <f>_xlfn.IFNA(_xlfn.XLOOKUP(_xlfn.TEXTJOIN("",TRUE,'Table1 Input'!D$1,'Table1 Input'!$B24),'Joint tables'!$E$1:$E$507,'Joint tables'!$F$1:$F$507),0)</f>
        <v>13777</v>
      </c>
      <c r="D24">
        <f>_xlfn.IFNA(_xlfn.XLOOKUP(_xlfn.TEXTJOIN("",TRUE,'Table1 Input'!E$1,'Table1 Input'!$B24),'Joint tables'!$E$1:$E$507,'Joint tables'!$F$1:$F$507),0)</f>
        <v>9633</v>
      </c>
      <c r="E24">
        <f>_xlfn.IFNA(_xlfn.XLOOKUP(_xlfn.TEXTJOIN("",TRUE,'Table1 Input'!F$1,'Table1 Input'!$B24),'Joint tables'!$E$1:$E$507,'Joint tables'!$F$1:$F$507),0)</f>
        <v>8088</v>
      </c>
      <c r="F24">
        <f>_xlfn.IFNA(_xlfn.XLOOKUP(_xlfn.TEXTJOIN("",TRUE,'Table1 Input'!G$1,'Table1 Input'!$B24),'Joint tables'!$E$1:$E$507,'Joint tables'!$F$1:$F$507),0)</f>
        <v>7908</v>
      </c>
      <c r="G24">
        <f>_xlfn.IFNA(_xlfn.XLOOKUP(_xlfn.TEXTJOIN("",TRUE,'Table1 Input'!H$1,'Table1 Input'!$B24),'Joint tables'!$E$1:$E$507,'Joint tables'!$F$1:$F$507),0)</f>
        <v>13534</v>
      </c>
      <c r="H24">
        <f>_xlfn.IFNA(_xlfn.XLOOKUP(_xlfn.TEXTJOIN("",TRUE,'Table1 Input'!I$1,'Table1 Input'!$B24),'Joint tables'!$E$1:$E$507,'Joint tables'!$F$1:$F$507),0)</f>
        <v>14006</v>
      </c>
      <c r="I24">
        <f>_xlfn.IFNA(_xlfn.XLOOKUP(_xlfn.TEXTJOIN("",TRUE,'Table1 Input'!J$1,'Table1 Input'!$B24),'Joint tables'!$E$1:$E$507,'Joint tables'!$F$1:$F$507),0)</f>
        <v>0</v>
      </c>
      <c r="J24">
        <f>_xlfn.IFNA(_xlfn.XLOOKUP(_xlfn.TEXTJOIN("",TRUE,'Table1 Input'!K$1,'Table1 Input'!$B24),'Joint tables'!$E$1:$E$507,'Joint tables'!$F$1:$F$507),0)</f>
        <v>0</v>
      </c>
      <c r="K24">
        <f>_xlfn.IFNA(_xlfn.XLOOKUP(_xlfn.TEXTJOIN("",TRUE,'Table1 Input'!L$1,'Table1 Input'!$B24),'Joint tables'!$E$1:$E$507,'Joint tables'!$F$1:$F$507),0)</f>
        <v>0</v>
      </c>
      <c r="L24">
        <f>_xlfn.IFNA(_xlfn.XLOOKUP(_xlfn.TEXTJOIN("",TRUE,'Table1 Input'!M$1,'Table1 Input'!$B24),'Joint tables'!$E$1:$E$507,'Joint tables'!$F$1:$F$507),0)</f>
        <v>13152</v>
      </c>
      <c r="M24">
        <f>_xlfn.IFNA(_xlfn.XLOOKUP(_xlfn.TEXTJOIN("",TRUE,'Table1 Input'!N$1,'Table1 Input'!$B24),'Joint tables'!$E$1:$E$507,'Joint tables'!$F$1:$F$507),0)</f>
        <v>21334</v>
      </c>
      <c r="N24">
        <f>_xlfn.IFNA(_xlfn.XLOOKUP(_xlfn.TEXTJOIN("",TRUE,'Table1 Input'!O$1,'Table1 Input'!$B24),'Joint tables'!$E$1:$E$507,'Joint tables'!$F$1:$F$507),0)</f>
        <v>7880</v>
      </c>
      <c r="O24">
        <f>_xlfn.IFNA(_xlfn.XLOOKUP(_xlfn.TEXTJOIN("",TRUE,'Table1 Input'!P$1,'Table1 Input'!$B24),'Joint tables'!$E$1:$E$507,'Joint tables'!$F$1:$F$507),0)</f>
        <v>15581</v>
      </c>
      <c r="P24">
        <f>_xlfn.IFNA(_xlfn.XLOOKUP(_xlfn.TEXTJOIN("",TRUE,'Table1 Input'!Q$1,'Table1 Input'!$B24),'Joint tables'!$E$1:$E$507,'Joint tables'!$F$1:$F$507),0)</f>
        <v>5527</v>
      </c>
      <c r="Q24">
        <f>_xlfn.IFNA(_xlfn.XLOOKUP(_xlfn.TEXTJOIN("",TRUE,'Table1 Input'!R$1,'Table1 Input'!$B24),'Joint tables'!$E$1:$E$507,'Joint tables'!$F$1:$F$507),0)</f>
        <v>14589</v>
      </c>
      <c r="R24">
        <f>_xlfn.IFNA(_xlfn.XLOOKUP(_xlfn.TEXTJOIN("",TRUE,'Table1 Input'!S$1,'Table1 Input'!$B24),'Joint tables'!$E$1:$E$507,'Joint tables'!$F$1:$F$507),0)</f>
        <v>12900</v>
      </c>
      <c r="S24" s="4" cm="1">
        <f t="array" ref="S24:DO24">_xlfn.XLOOKUP(B24,'VALUE PROJECTION'!A:A,'VALUE PROJECTION'!B:CX)</f>
        <v>0.35283562674353425</v>
      </c>
      <c r="T24" s="4">
        <v>0.35977816208583102</v>
      </c>
      <c r="U24" s="4">
        <v>0.35946891388394075</v>
      </c>
      <c r="V24" s="4">
        <v>0.36204550706686184</v>
      </c>
      <c r="W24" s="4">
        <v>0.34441248567488186</v>
      </c>
      <c r="X24" s="4">
        <v>0.35722855505532275</v>
      </c>
      <c r="Y24" s="4">
        <v>0.37213934185119524</v>
      </c>
      <c r="Z24" s="4">
        <v>0.37620236778359623</v>
      </c>
      <c r="AA24" s="4">
        <v>0.41578768346160333</v>
      </c>
      <c r="AB24" s="4">
        <v>0.43870647101315569</v>
      </c>
      <c r="AC24" s="4">
        <v>0.45660651468173741</v>
      </c>
      <c r="AD24" s="4">
        <v>0.46936129087456768</v>
      </c>
      <c r="AE24" s="4">
        <v>0.48832750544861453</v>
      </c>
      <c r="AF24" s="4">
        <v>0.4951878104540503</v>
      </c>
      <c r="AG24" s="4">
        <v>0.49487621707975449</v>
      </c>
      <c r="AH24" s="4">
        <v>0.49744438067288793</v>
      </c>
      <c r="AI24" s="4">
        <v>0.47981985089243251</v>
      </c>
      <c r="AJ24" s="4">
        <v>0.4925805950722365</v>
      </c>
      <c r="AK24" s="4">
        <v>0.50743919733924114</v>
      </c>
      <c r="AL24" s="4">
        <v>0.51147407002173995</v>
      </c>
      <c r="AM24" s="4">
        <v>0.55094993357113586</v>
      </c>
      <c r="AN24" s="4">
        <v>0.57379951488216363</v>
      </c>
      <c r="AO24" s="4">
        <v>0.5916417908115289</v>
      </c>
      <c r="AP24" s="4">
        <v>0.60434879132396979</v>
      </c>
      <c r="AQ24" s="4">
        <v>0.6232537624896336</v>
      </c>
      <c r="AR24" s="4">
        <v>0.63007735273775156</v>
      </c>
      <c r="AS24" s="4">
        <v>0.62974382793735795</v>
      </c>
      <c r="AT24" s="4">
        <v>0.6322842983215341</v>
      </c>
      <c r="AU24" s="4">
        <v>0.61467261375700244</v>
      </c>
      <c r="AV24" s="4">
        <v>0.62738502750111269</v>
      </c>
      <c r="AW24" s="4">
        <v>0.64219112790515942</v>
      </c>
      <c r="AX24" s="4">
        <v>0.64619530499587463</v>
      </c>
      <c r="AY24" s="4">
        <v>0.68556914430262827</v>
      </c>
      <c r="AZ24" s="4">
        <v>0.70835020893155354</v>
      </c>
      <c r="BA24" s="4">
        <v>0.72613406606029085</v>
      </c>
      <c r="BB24" s="4">
        <v>0.73879298949565142</v>
      </c>
      <c r="BC24" s="4">
        <v>0.75763743594527522</v>
      </c>
      <c r="BD24" s="4">
        <v>0.76442480374813015</v>
      </c>
      <c r="BE24" s="4">
        <v>0.76406945232461188</v>
      </c>
      <c r="BF24" s="4">
        <v>0.76658232926564551</v>
      </c>
      <c r="BG24" s="4">
        <v>0.74898354145667145</v>
      </c>
      <c r="BH24" s="4">
        <v>0.76164794282422721</v>
      </c>
      <c r="BI24" s="4">
        <v>0.77640184271717283</v>
      </c>
      <c r="BJ24" s="4">
        <v>0.78037552479340244</v>
      </c>
      <c r="BK24" s="4">
        <v>0.81964787614052403</v>
      </c>
      <c r="BL24" s="4">
        <v>0.84236079057047131</v>
      </c>
      <c r="BM24" s="4">
        <v>0.86008654862392497</v>
      </c>
      <c r="BN24" s="4">
        <v>0.87269767529528652</v>
      </c>
      <c r="BO24" s="4">
        <v>0.89148193210101034</v>
      </c>
      <c r="BP24" s="4">
        <v>0.89823331415759478</v>
      </c>
      <c r="BQ24" s="4">
        <v>0.89785631330953641</v>
      </c>
      <c r="BR24" s="4">
        <v>0.90034179696679173</v>
      </c>
      <c r="BS24" s="4">
        <v>0.88275594425550163</v>
      </c>
      <c r="BT24" s="4">
        <v>0.89537261584495009</v>
      </c>
      <c r="BU24" s="4">
        <v>0.91007461434166048</v>
      </c>
      <c r="BV24" s="4">
        <v>0.91401801336982114</v>
      </c>
      <c r="BW24" s="4">
        <v>0.95318937337701537</v>
      </c>
      <c r="BX24" s="4">
        <v>0.97583450031369723</v>
      </c>
      <c r="BY24" s="4">
        <v>0.99350248158318111</v>
      </c>
      <c r="BZ24" s="4">
        <v>1.0060660924275544</v>
      </c>
      <c r="CA24" s="4">
        <v>1.0247904900827098</v>
      </c>
      <c r="CB24" s="4">
        <v>1.0315061198710402</v>
      </c>
      <c r="CC24" s="4">
        <v>1.0311076456032637</v>
      </c>
      <c r="CD24" s="4">
        <v>1.033565934910301</v>
      </c>
      <c r="CE24" s="4">
        <v>1.0159930547925609</v>
      </c>
      <c r="CF24" s="4">
        <v>1.0285622767986975</v>
      </c>
      <c r="CG24" s="4">
        <v>1.0432126706868274</v>
      </c>
      <c r="CH24" s="4">
        <v>1.0471259968924203</v>
      </c>
      <c r="CI24" s="4">
        <v>1.0861968584682729</v>
      </c>
      <c r="CJ24" s="4">
        <v>1.1087745579000106</v>
      </c>
      <c r="CK24" s="4">
        <v>1.1263850822357744</v>
      </c>
      <c r="CL24" s="4">
        <v>1.1389014559854351</v>
      </c>
      <c r="CM24" s="4">
        <v>1.1575663224558193</v>
      </c>
      <c r="CN24" s="4">
        <v>1.1642464315129561</v>
      </c>
      <c r="CO24" s="4">
        <v>1.163826658243474</v>
      </c>
      <c r="CP24" s="4">
        <v>1.1662579504107276</v>
      </c>
      <c r="CQ24" s="4">
        <v>1.1486980796236732</v>
      </c>
      <c r="CR24">
        <v>1.1612201300287299</v>
      </c>
      <c r="CS24">
        <v>1.1758192137857026</v>
      </c>
      <c r="CT24">
        <v>1.1797026756033788</v>
      </c>
      <c r="CU24">
        <v>1.2186735281725751</v>
      </c>
      <c r="CV24">
        <v>1.2411841574015297</v>
      </c>
      <c r="CW24">
        <v>1.2587375422089346</v>
      </c>
      <c r="CX24">
        <v>1.2712069553980394</v>
      </c>
      <c r="CY24">
        <v>1.2898126161573866</v>
      </c>
      <c r="CZ24">
        <v>1.2964574341059509</v>
      </c>
      <c r="DA24">
        <v>1.2960165346806118</v>
      </c>
      <c r="DB24">
        <v>1.2984210252105948</v>
      </c>
      <c r="DC24">
        <v>1.2808741997433553</v>
      </c>
      <c r="DD24">
        <v>1.2933493543397947</v>
      </c>
      <c r="DE24">
        <v>1.307897420155415</v>
      </c>
      <c r="DF24">
        <v>1.3117512242471066</v>
      </c>
      <c r="DG24">
        <v>1.3506225537834515</v>
      </c>
      <c r="DH24">
        <v>1.3730664674512745</v>
      </c>
      <c r="DI24">
        <v>1.3905630277143346</v>
      </c>
      <c r="DJ24">
        <v>1.402985754700554</v>
      </c>
      <c r="DK24">
        <v>1.4215325327546455</v>
      </c>
      <c r="DL24">
        <v>1.4281422873222986</v>
      </c>
      <c r="DM24">
        <v>1.4276804330314901</v>
      </c>
      <c r="DN24">
        <v>1.4300583157365665</v>
      </c>
      <c r="DO24">
        <v>0</v>
      </c>
    </row>
    <row r="25" spans="1:119" x14ac:dyDescent="0.25">
      <c r="A25" t="str">
        <f>_xlfn.XLOOKUP(B25,wasteprojectionmodel_actuals_20!D:D,wasteprojectionmodel_actuals_20!C:C)</f>
        <v>Aggregate, masonry and soils</v>
      </c>
      <c r="B25" t="s">
        <v>45</v>
      </c>
      <c r="C25">
        <f>_xlfn.IFNA(_xlfn.XLOOKUP(_xlfn.TEXTJOIN("",TRUE,'Table1 Input'!D$1,'Table1 Input'!$B25),'Joint tables'!$E$1:$E$507,'Joint tables'!$F$1:$F$507),0)</f>
        <v>0</v>
      </c>
      <c r="D25">
        <f>_xlfn.IFNA(_xlfn.XLOOKUP(_xlfn.TEXTJOIN("",TRUE,'Table1 Input'!E$1,'Table1 Input'!$B25),'Joint tables'!$E$1:$E$507,'Joint tables'!$F$1:$F$507),0)</f>
        <v>81433</v>
      </c>
      <c r="E25">
        <f>_xlfn.IFNA(_xlfn.XLOOKUP(_xlfn.TEXTJOIN("",TRUE,'Table1 Input'!F$1,'Table1 Input'!$B25),'Joint tables'!$E$1:$E$507,'Joint tables'!$F$1:$F$507),0)</f>
        <v>102874</v>
      </c>
      <c r="F25">
        <f>_xlfn.IFNA(_xlfn.XLOOKUP(_xlfn.TEXTJOIN("",TRUE,'Table1 Input'!G$1,'Table1 Input'!$B25),'Joint tables'!$E$1:$E$507,'Joint tables'!$F$1:$F$507),0)</f>
        <v>109068</v>
      </c>
      <c r="G25">
        <f>_xlfn.IFNA(_xlfn.XLOOKUP(_xlfn.TEXTJOIN("",TRUE,'Table1 Input'!H$1,'Table1 Input'!$B25),'Joint tables'!$E$1:$E$507,'Joint tables'!$F$1:$F$507),0)</f>
        <v>81740</v>
      </c>
      <c r="H25">
        <f>_xlfn.IFNA(_xlfn.XLOOKUP(_xlfn.TEXTJOIN("",TRUE,'Table1 Input'!I$1,'Table1 Input'!$B25),'Joint tables'!$E$1:$E$507,'Joint tables'!$F$1:$F$507),0)</f>
        <v>167101</v>
      </c>
      <c r="I25">
        <f>_xlfn.IFNA(_xlfn.XLOOKUP(_xlfn.TEXTJOIN("",TRUE,'Table1 Input'!J$1,'Table1 Input'!$B25),'Joint tables'!$E$1:$E$507,'Joint tables'!$F$1:$F$507),0)</f>
        <v>243419</v>
      </c>
      <c r="J25">
        <f>_xlfn.IFNA(_xlfn.XLOOKUP(_xlfn.TEXTJOIN("",TRUE,'Table1 Input'!K$1,'Table1 Input'!$B25),'Joint tables'!$E$1:$E$507,'Joint tables'!$F$1:$F$507),0)</f>
        <v>494574</v>
      </c>
      <c r="K25">
        <f>_xlfn.IFNA(_xlfn.XLOOKUP(_xlfn.TEXTJOIN("",TRUE,'Table1 Input'!L$1,'Table1 Input'!$B25),'Joint tables'!$E$1:$E$507,'Joint tables'!$F$1:$F$507),0)</f>
        <v>264926</v>
      </c>
      <c r="L25">
        <f>_xlfn.IFNA(_xlfn.XLOOKUP(_xlfn.TEXTJOIN("",TRUE,'Table1 Input'!M$1,'Table1 Input'!$B25),'Joint tables'!$E$1:$E$507,'Joint tables'!$F$1:$F$507),0)</f>
        <v>865157</v>
      </c>
      <c r="M25">
        <f>_xlfn.IFNA(_xlfn.XLOOKUP(_xlfn.TEXTJOIN("",TRUE,'Table1 Input'!N$1,'Table1 Input'!$B25),'Joint tables'!$E$1:$E$507,'Joint tables'!$F$1:$F$507),0)</f>
        <v>582540</v>
      </c>
      <c r="N25">
        <f>_xlfn.IFNA(_xlfn.XLOOKUP(_xlfn.TEXTJOIN("",TRUE,'Table1 Input'!O$1,'Table1 Input'!$B25),'Joint tables'!$E$1:$E$507,'Joint tables'!$F$1:$F$507),0)</f>
        <v>346551</v>
      </c>
      <c r="O25">
        <f>_xlfn.IFNA(_xlfn.XLOOKUP(_xlfn.TEXTJOIN("",TRUE,'Table1 Input'!P$1,'Table1 Input'!$B25),'Joint tables'!$E$1:$E$507,'Joint tables'!$F$1:$F$507),0)</f>
        <v>552144</v>
      </c>
      <c r="P25">
        <f>_xlfn.IFNA(_xlfn.XLOOKUP(_xlfn.TEXTJOIN("",TRUE,'Table1 Input'!Q$1,'Table1 Input'!$B25),'Joint tables'!$E$1:$E$507,'Joint tables'!$F$1:$F$507),0)</f>
        <v>491306</v>
      </c>
      <c r="Q25">
        <f>_xlfn.IFNA(_xlfn.XLOOKUP(_xlfn.TEXTJOIN("",TRUE,'Table1 Input'!R$1,'Table1 Input'!$B25),'Joint tables'!$E$1:$E$507,'Joint tables'!$F$1:$F$507),0)</f>
        <v>573506</v>
      </c>
      <c r="R25">
        <f>_xlfn.IFNA(_xlfn.XLOOKUP(_xlfn.TEXTJOIN("",TRUE,'Table1 Input'!S$1,'Table1 Input'!$B25),'Joint tables'!$E$1:$E$507,'Joint tables'!$F$1:$F$507),0)</f>
        <v>792341</v>
      </c>
      <c r="S25" s="4" cm="1">
        <f t="array" ref="S25:DO25">_xlfn.XLOOKUP(B25,'VALUE PROJECTION'!A:A,'VALUE PROJECTION'!B:CX)</f>
        <v>303864.93846609473</v>
      </c>
      <c r="T25" s="4">
        <v>309843.90689979849</v>
      </c>
      <c r="U25" s="4">
        <v>309577.57980946067</v>
      </c>
      <c r="V25" s="4">
        <v>311796.5630119408</v>
      </c>
      <c r="W25" s="4">
        <v>296610.86022535706</v>
      </c>
      <c r="X25" s="4">
        <v>307648.16439332749</v>
      </c>
      <c r="Y25" s="4">
        <v>320489.45639670611</v>
      </c>
      <c r="Z25" s="4">
        <v>323988.5676863736</v>
      </c>
      <c r="AA25" s="4">
        <v>358079.76653631794</v>
      </c>
      <c r="AB25" s="4">
        <v>377817.61453467788</v>
      </c>
      <c r="AC25" s="4">
        <v>393233.27909807413</v>
      </c>
      <c r="AD25" s="4">
        <v>404217.79706966865</v>
      </c>
      <c r="AE25" s="4">
        <v>420551.65676991525</v>
      </c>
      <c r="AF25" s="4">
        <v>426459.80776241876</v>
      </c>
      <c r="AG25" s="4">
        <v>426191.46099035186</v>
      </c>
      <c r="AH25" s="4">
        <v>428403.18456090154</v>
      </c>
      <c r="AI25" s="4">
        <v>413224.79481987725</v>
      </c>
      <c r="AJ25" s="4">
        <v>424214.45247084962</v>
      </c>
      <c r="AK25" s="4">
        <v>437010.80272954202</v>
      </c>
      <c r="AL25" s="4">
        <v>440485.6682092608</v>
      </c>
      <c r="AM25" s="4">
        <v>474482.60598746367</v>
      </c>
      <c r="AN25" s="4">
        <v>494160.85300331347</v>
      </c>
      <c r="AO25" s="4">
        <v>509526.76751543424</v>
      </c>
      <c r="AP25" s="4">
        <v>520470.14067884802</v>
      </c>
      <c r="AQ25" s="4">
        <v>536751.25705299817</v>
      </c>
      <c r="AR25" s="4">
        <v>542627.7889950783</v>
      </c>
      <c r="AS25" s="4">
        <v>542340.55469880311</v>
      </c>
      <c r="AT25" s="4">
        <v>544528.42865044274</v>
      </c>
      <c r="AU25" s="4">
        <v>529361.10131482873</v>
      </c>
      <c r="AV25" s="4">
        <v>540309.13639779773</v>
      </c>
      <c r="AW25" s="4">
        <v>553060.27162108046</v>
      </c>
      <c r="AX25" s="4">
        <v>556508.70180515014</v>
      </c>
      <c r="AY25" s="4">
        <v>590417.7754679895</v>
      </c>
      <c r="AZ25" s="4">
        <v>610037.01535470353</v>
      </c>
      <c r="BA25" s="4">
        <v>625352.61911611597</v>
      </c>
      <c r="BB25" s="4">
        <v>636254.58790604433</v>
      </c>
      <c r="BC25" s="4">
        <v>652483.57989784435</v>
      </c>
      <c r="BD25" s="4">
        <v>658328.91677268432</v>
      </c>
      <c r="BE25" s="4">
        <v>658022.88520938146</v>
      </c>
      <c r="BF25" s="4">
        <v>660186.99546124996</v>
      </c>
      <c r="BG25" s="4">
        <v>645030.77491740207</v>
      </c>
      <c r="BH25" s="4">
        <v>655937.46134750987</v>
      </c>
      <c r="BI25" s="4">
        <v>668643.64106207574</v>
      </c>
      <c r="BJ25" s="4">
        <v>672065.80868931196</v>
      </c>
      <c r="BK25" s="4">
        <v>705887.48008811905</v>
      </c>
      <c r="BL25" s="4">
        <v>725448.02846397285</v>
      </c>
      <c r="BM25" s="4">
        <v>740713.59682476835</v>
      </c>
      <c r="BN25" s="4">
        <v>751574.40264913836</v>
      </c>
      <c r="BO25" s="4">
        <v>767751.55882546608</v>
      </c>
      <c r="BP25" s="4">
        <v>773565.90448018163</v>
      </c>
      <c r="BQ25" s="4">
        <v>773241.2282547272</v>
      </c>
      <c r="BR25" s="4">
        <v>775381.74718571187</v>
      </c>
      <c r="BS25" s="4">
        <v>760236.66645418433</v>
      </c>
      <c r="BT25" s="4">
        <v>771102.24760753347</v>
      </c>
      <c r="BU25" s="4">
        <v>783763.72941356082</v>
      </c>
      <c r="BV25" s="4">
        <v>787159.81703118188</v>
      </c>
      <c r="BW25" s="4">
        <v>820894.51385892346</v>
      </c>
      <c r="BX25" s="4">
        <v>840396.68308905442</v>
      </c>
      <c r="BY25" s="4">
        <v>855612.49360915867</v>
      </c>
      <c r="BZ25" s="4">
        <v>866432.3784132303</v>
      </c>
      <c r="CA25" s="4">
        <v>882557.983397656</v>
      </c>
      <c r="CB25" s="4">
        <v>888341.53890543175</v>
      </c>
      <c r="CC25" s="4">
        <v>887998.36959462333</v>
      </c>
      <c r="CD25" s="4">
        <v>890115.46852793952</v>
      </c>
      <c r="CE25" s="4">
        <v>874981.55990047986</v>
      </c>
      <c r="CF25" s="4">
        <v>885806.27708312846</v>
      </c>
      <c r="CG25" s="4">
        <v>898423.31657658226</v>
      </c>
      <c r="CH25" s="4">
        <v>901793.50523251563</v>
      </c>
      <c r="CI25" s="4">
        <v>935441.65198611259</v>
      </c>
      <c r="CJ25" s="4">
        <v>954885.75209541852</v>
      </c>
      <c r="CK25" s="4">
        <v>970052.08023249218</v>
      </c>
      <c r="CL25" s="4">
        <v>980831.28406278975</v>
      </c>
      <c r="CM25" s="4">
        <v>996905.62030215038</v>
      </c>
      <c r="CN25" s="4">
        <v>1002658.5850646037</v>
      </c>
      <c r="CO25" s="4">
        <v>1002297.0728786656</v>
      </c>
      <c r="CP25" s="4">
        <v>1004390.9216535587</v>
      </c>
      <c r="CQ25" s="4">
        <v>989268.2167684898</v>
      </c>
      <c r="CR25">
        <v>1000052.3093810185</v>
      </c>
      <c r="CS25">
        <v>1012625.1601682729</v>
      </c>
      <c r="CT25">
        <v>1015969.6293681514</v>
      </c>
      <c r="CU25">
        <v>1049531.6475441607</v>
      </c>
      <c r="CV25">
        <v>1068917.9862441958</v>
      </c>
      <c r="CW25">
        <v>1084035.1053503423</v>
      </c>
      <c r="CX25">
        <v>1094773.8663603514</v>
      </c>
      <c r="CY25">
        <v>1110797.2141552994</v>
      </c>
      <c r="CZ25">
        <v>1116519.7859253164</v>
      </c>
      <c r="DA25">
        <v>1116140.0797205127</v>
      </c>
      <c r="DB25">
        <v>1118210.846705352</v>
      </c>
      <c r="DC25">
        <v>1103099.376556807</v>
      </c>
      <c r="DD25">
        <v>1113843.0821139489</v>
      </c>
      <c r="DE25">
        <v>1126371.9958312626</v>
      </c>
      <c r="DF25">
        <v>1129690.9235540391</v>
      </c>
      <c r="DG25">
        <v>1163167.2316770912</v>
      </c>
      <c r="DH25">
        <v>1182496.1143881574</v>
      </c>
      <c r="DI25">
        <v>1197564.2957301952</v>
      </c>
      <c r="DJ25">
        <v>1208262.8501989946</v>
      </c>
      <c r="DK25">
        <v>1224235.4877247601</v>
      </c>
      <c r="DL25">
        <v>1229927.8626232729</v>
      </c>
      <c r="DM25">
        <v>1229530.1099162912</v>
      </c>
      <c r="DN25">
        <v>1231577.9620238757</v>
      </c>
      <c r="DO25">
        <v>0</v>
      </c>
    </row>
    <row r="26" spans="1:119" x14ac:dyDescent="0.25">
      <c r="A26" t="str">
        <f>_xlfn.XLOOKUP(B26,wasteprojectionmodel_actuals_20!D:D,wasteprojectionmodel_actuals_20!C:C)</f>
        <v>Paper and cardboard</v>
      </c>
      <c r="B26" t="s">
        <v>46</v>
      </c>
      <c r="C26">
        <f>_xlfn.IFNA(_xlfn.XLOOKUP(_xlfn.TEXTJOIN("",TRUE,'Table1 Input'!D$1,'Table1 Input'!$B26),'Joint tables'!$E$1:$E$507,'Joint tables'!$F$1:$F$507),0)</f>
        <v>0</v>
      </c>
      <c r="D26">
        <f>_xlfn.IFNA(_xlfn.XLOOKUP(_xlfn.TEXTJOIN("",TRUE,'Table1 Input'!E$1,'Table1 Input'!$B26),'Joint tables'!$E$1:$E$507,'Joint tables'!$F$1:$F$507),0)</f>
        <v>1200</v>
      </c>
      <c r="E26">
        <f>_xlfn.IFNA(_xlfn.XLOOKUP(_xlfn.TEXTJOIN("",TRUE,'Table1 Input'!F$1,'Table1 Input'!$B26),'Joint tables'!$E$1:$E$507,'Joint tables'!$F$1:$F$507),0)</f>
        <v>1208</v>
      </c>
      <c r="F26">
        <f>_xlfn.IFNA(_xlfn.XLOOKUP(_xlfn.TEXTJOIN("",TRUE,'Table1 Input'!G$1,'Table1 Input'!$B26),'Joint tables'!$E$1:$E$507,'Joint tables'!$F$1:$F$507),0)</f>
        <v>37776</v>
      </c>
      <c r="G26">
        <f>_xlfn.IFNA(_xlfn.XLOOKUP(_xlfn.TEXTJOIN("",TRUE,'Table1 Input'!H$1,'Table1 Input'!$B26),'Joint tables'!$E$1:$E$507,'Joint tables'!$F$1:$F$507),0)</f>
        <v>0</v>
      </c>
      <c r="H26">
        <f>_xlfn.IFNA(_xlfn.XLOOKUP(_xlfn.TEXTJOIN("",TRUE,'Table1 Input'!I$1,'Table1 Input'!$B26),'Joint tables'!$E$1:$E$507,'Joint tables'!$F$1:$F$507),0)</f>
        <v>0</v>
      </c>
      <c r="I26">
        <f>_xlfn.IFNA(_xlfn.XLOOKUP(_xlfn.TEXTJOIN("",TRUE,'Table1 Input'!J$1,'Table1 Input'!$B26),'Joint tables'!$E$1:$E$507,'Joint tables'!$F$1:$F$507),0)</f>
        <v>0</v>
      </c>
      <c r="J26">
        <f>_xlfn.IFNA(_xlfn.XLOOKUP(_xlfn.TEXTJOIN("",TRUE,'Table1 Input'!K$1,'Table1 Input'!$B26),'Joint tables'!$E$1:$E$507,'Joint tables'!$F$1:$F$507),0)</f>
        <v>0</v>
      </c>
      <c r="K26">
        <f>_xlfn.IFNA(_xlfn.XLOOKUP(_xlfn.TEXTJOIN("",TRUE,'Table1 Input'!L$1,'Table1 Input'!$B26),'Joint tables'!$E$1:$E$507,'Joint tables'!$F$1:$F$507),0)</f>
        <v>0</v>
      </c>
      <c r="L26">
        <f>_xlfn.IFNA(_xlfn.XLOOKUP(_xlfn.TEXTJOIN("",TRUE,'Table1 Input'!M$1,'Table1 Input'!$B26),'Joint tables'!$E$1:$E$507,'Joint tables'!$F$1:$F$507),0)</f>
        <v>0</v>
      </c>
      <c r="M26">
        <f>_xlfn.IFNA(_xlfn.XLOOKUP(_xlfn.TEXTJOIN("",TRUE,'Table1 Input'!N$1,'Table1 Input'!$B26),'Joint tables'!$E$1:$E$507,'Joint tables'!$F$1:$F$507),0)</f>
        <v>0</v>
      </c>
      <c r="N26">
        <f>_xlfn.IFNA(_xlfn.XLOOKUP(_xlfn.TEXTJOIN("",TRUE,'Table1 Input'!O$1,'Table1 Input'!$B26),'Joint tables'!$E$1:$E$507,'Joint tables'!$F$1:$F$507),0)</f>
        <v>0</v>
      </c>
      <c r="O26">
        <f>_xlfn.IFNA(_xlfn.XLOOKUP(_xlfn.TEXTJOIN("",TRUE,'Table1 Input'!P$1,'Table1 Input'!$B26),'Joint tables'!$E$1:$E$507,'Joint tables'!$F$1:$F$507),0)</f>
        <v>2569</v>
      </c>
      <c r="P26">
        <f>_xlfn.IFNA(_xlfn.XLOOKUP(_xlfn.TEXTJOIN("",TRUE,'Table1 Input'!Q$1,'Table1 Input'!$B26),'Joint tables'!$E$1:$E$507,'Joint tables'!$F$1:$F$507),0)</f>
        <v>0</v>
      </c>
      <c r="Q26">
        <f>_xlfn.IFNA(_xlfn.XLOOKUP(_xlfn.TEXTJOIN("",TRUE,'Table1 Input'!R$1,'Table1 Input'!$B26),'Joint tables'!$E$1:$E$507,'Joint tables'!$F$1:$F$507),0)</f>
        <v>0</v>
      </c>
      <c r="R26">
        <f>_xlfn.IFNA(_xlfn.XLOOKUP(_xlfn.TEXTJOIN("",TRUE,'Table1 Input'!S$1,'Table1 Input'!$B26),'Joint tables'!$E$1:$E$507,'Joint tables'!$F$1:$F$507),0)</f>
        <v>0</v>
      </c>
      <c r="S26" s="4" cm="1">
        <f t="array" ref="S26:DO26">_xlfn.XLOOKUP(B26,'VALUE PROJECTION'!A:A,'VALUE PROJECTION'!B:CX)</f>
        <v>0.15113636624556406</v>
      </c>
      <c r="T26" s="4">
        <v>0.15411018602065388</v>
      </c>
      <c r="U26" s="4">
        <v>0.15397772023217032</v>
      </c>
      <c r="V26" s="4">
        <v>0.15508139826648298</v>
      </c>
      <c r="W26" s="4">
        <v>0.14752833225750184</v>
      </c>
      <c r="X26" s="4">
        <v>0.15301806744549296</v>
      </c>
      <c r="Y26" s="4">
        <v>0.15940507024050418</v>
      </c>
      <c r="Z26" s="4">
        <v>0.1611454584803543</v>
      </c>
      <c r="AA26" s="4">
        <v>0.17810174156172878</v>
      </c>
      <c r="AB26" s="4">
        <v>0.18791895390296853</v>
      </c>
      <c r="AC26" s="4">
        <v>0.19558639831802133</v>
      </c>
      <c r="AD26" s="4">
        <v>0.20104987870363722</v>
      </c>
      <c r="AE26" s="4">
        <v>0.20917401508581343</v>
      </c>
      <c r="AF26" s="4">
        <v>0.2121126116766035</v>
      </c>
      <c r="AG26" s="4">
        <v>0.21197914133866766</v>
      </c>
      <c r="AH26" s="4">
        <v>0.21307920857669763</v>
      </c>
      <c r="AI26" s="4">
        <v>0.20552977993087404</v>
      </c>
      <c r="AJ26" s="4">
        <v>0.21099581669061049</v>
      </c>
      <c r="AK26" s="4">
        <v>0.21736046635722561</v>
      </c>
      <c r="AL26" s="4">
        <v>0.21908879521427616</v>
      </c>
      <c r="AM26" s="4">
        <v>0.23599819471660619</v>
      </c>
      <c r="AN26" s="4">
        <v>0.24578576271662408</v>
      </c>
      <c r="AO26" s="4">
        <v>0.25342846244738304</v>
      </c>
      <c r="AP26" s="4">
        <v>0.2588714782251712</v>
      </c>
      <c r="AQ26" s="4">
        <v>0.26696938112779511</v>
      </c>
      <c r="AR26" s="4">
        <v>0.26989225103287656</v>
      </c>
      <c r="AS26" s="4">
        <v>0.26974938641671092</v>
      </c>
      <c r="AT26" s="4">
        <v>0.27083759132947033</v>
      </c>
      <c r="AU26" s="4">
        <v>0.26329366490369255</v>
      </c>
      <c r="AV26" s="4">
        <v>0.26873899942738427</v>
      </c>
      <c r="AW26" s="4">
        <v>0.27508116003624244</v>
      </c>
      <c r="AX26" s="4">
        <v>0.27679634050392893</v>
      </c>
      <c r="AY26" s="4">
        <v>0.29366203814586517</v>
      </c>
      <c r="AZ26" s="4">
        <v>0.30342025717549775</v>
      </c>
      <c r="BA26" s="4">
        <v>0.31103793334123625</v>
      </c>
      <c r="BB26" s="4">
        <v>0.31646035540858564</v>
      </c>
      <c r="BC26" s="4">
        <v>0.32453233268194492</v>
      </c>
      <c r="BD26" s="4">
        <v>0.32743968678210572</v>
      </c>
      <c r="BE26" s="4">
        <v>0.32728747277983378</v>
      </c>
      <c r="BF26" s="4">
        <v>0.32836385810179047</v>
      </c>
      <c r="BG26" s="4">
        <v>0.32082545597294754</v>
      </c>
      <c r="BH26" s="4">
        <v>0.32625022450052876</v>
      </c>
      <c r="BI26" s="4">
        <v>0.33257002513503625</v>
      </c>
      <c r="BJ26" s="4">
        <v>0.33427214313020398</v>
      </c>
      <c r="BK26" s="4">
        <v>0.35109436862739668</v>
      </c>
      <c r="BL26" s="4">
        <v>0.36082339566888594</v>
      </c>
      <c r="BM26" s="4">
        <v>0.36841618522325348</v>
      </c>
      <c r="BN26" s="4">
        <v>0.37381813365165728</v>
      </c>
      <c r="BO26" s="4">
        <v>0.38186432882316751</v>
      </c>
      <c r="BP26" s="4">
        <v>0.38475626850790168</v>
      </c>
      <c r="BQ26" s="4">
        <v>0.38459478102214828</v>
      </c>
      <c r="BR26" s="4">
        <v>0.38565943249112633</v>
      </c>
      <c r="BS26" s="4">
        <v>0.37812657108298398</v>
      </c>
      <c r="BT26" s="4">
        <v>0.38353089466487927</v>
      </c>
      <c r="BU26" s="4">
        <v>0.38982846345023237</v>
      </c>
      <c r="BV26" s="4">
        <v>0.39151760976823069</v>
      </c>
      <c r="BW26" s="4">
        <v>0.40829657584664031</v>
      </c>
      <c r="BX26" s="4">
        <v>0.41799656626418213</v>
      </c>
      <c r="BY26" s="4">
        <v>0.42556460725995549</v>
      </c>
      <c r="BZ26" s="4">
        <v>0.43094620238816556</v>
      </c>
      <c r="CA26" s="4">
        <v>0.43896675702391996</v>
      </c>
      <c r="CB26" s="4">
        <v>0.44184338230302328</v>
      </c>
      <c r="CC26" s="4">
        <v>0.44167269672506748</v>
      </c>
      <c r="CD26" s="4">
        <v>0.44272569955382091</v>
      </c>
      <c r="CE26" s="4">
        <v>0.43519839492765106</v>
      </c>
      <c r="CF26" s="4">
        <v>0.44058239358468593</v>
      </c>
      <c r="CG26" s="4">
        <v>0.44685785764922503</v>
      </c>
      <c r="CH26" s="4">
        <v>0.44853412233968604</v>
      </c>
      <c r="CI26" s="4">
        <v>0.46527004013562329</v>
      </c>
      <c r="CJ26" s="4">
        <v>0.47494114812942489</v>
      </c>
      <c r="CK26" s="4">
        <v>0.48248457757375657</v>
      </c>
      <c r="CL26" s="4">
        <v>0.48784593879613142</v>
      </c>
      <c r="CM26" s="4">
        <v>0.49584099337955917</v>
      </c>
      <c r="CN26" s="4">
        <v>0.49870240343142336</v>
      </c>
      <c r="CO26" s="4">
        <v>0.49852259447283809</v>
      </c>
      <c r="CP26" s="4">
        <v>0.4995640331360236</v>
      </c>
      <c r="CQ26" s="4">
        <v>0.49204230102809765</v>
      </c>
      <c r="CR26">
        <v>0.49740609383335105</v>
      </c>
      <c r="CS26">
        <v>0.50365957931583405</v>
      </c>
      <c r="CT26">
        <v>0.50532305166128288</v>
      </c>
      <c r="CU26">
        <v>0.52201613081873754</v>
      </c>
      <c r="CV26">
        <v>0.53165850943839521</v>
      </c>
      <c r="CW26">
        <v>0.53917746329117511</v>
      </c>
      <c r="CX26">
        <v>0.54451870906051358</v>
      </c>
      <c r="CY26">
        <v>0.55248840300757462</v>
      </c>
      <c r="CZ26">
        <v>0.55533469619054521</v>
      </c>
      <c r="DA26">
        <v>0.55514583788947025</v>
      </c>
      <c r="DB26">
        <v>0.55617579613016022</v>
      </c>
      <c r="DC26">
        <v>0.54865965195634248</v>
      </c>
      <c r="DD26">
        <v>0.55400335704491055</v>
      </c>
      <c r="DE26">
        <v>0.560234989104199</v>
      </c>
      <c r="DF26">
        <v>0.56188575762782078</v>
      </c>
      <c r="DG26">
        <v>0.57853620631260538</v>
      </c>
      <c r="DH26">
        <v>0.58815000746809221</v>
      </c>
      <c r="DI26">
        <v>0.59564462065203116</v>
      </c>
      <c r="DJ26">
        <v>0.60096586848883937</v>
      </c>
      <c r="DK26">
        <v>0.60891034015835088</v>
      </c>
      <c r="DL26">
        <v>0.61174161401907201</v>
      </c>
      <c r="DM26">
        <v>0.61154377974736884</v>
      </c>
      <c r="DN26">
        <v>0.61256234058466397</v>
      </c>
      <c r="DO26">
        <v>0</v>
      </c>
    </row>
    <row r="27" spans="1:119" x14ac:dyDescent="0.25">
      <c r="A27" t="str">
        <f>_xlfn.XLOOKUP(B27,wasteprojectionmodel_actuals_20!D:D,wasteprojectionmodel_actuals_20!C:C)</f>
        <v>Tyres and rubber</v>
      </c>
      <c r="B27" t="s">
        <v>47</v>
      </c>
      <c r="C27">
        <f>_xlfn.IFNA(_xlfn.XLOOKUP(_xlfn.TEXTJOIN("",TRUE,'Table1 Input'!D$1,'Table1 Input'!$B27),'Joint tables'!$E$1:$E$507,'Joint tables'!$F$1:$F$507),0)</f>
        <v>0</v>
      </c>
      <c r="D27">
        <f>_xlfn.IFNA(_xlfn.XLOOKUP(_xlfn.TEXTJOIN("",TRUE,'Table1 Input'!E$1,'Table1 Input'!$B27),'Joint tables'!$E$1:$E$507,'Joint tables'!$F$1:$F$507),0)</f>
        <v>2768</v>
      </c>
      <c r="E27">
        <f>_xlfn.IFNA(_xlfn.XLOOKUP(_xlfn.TEXTJOIN("",TRUE,'Table1 Input'!F$1,'Table1 Input'!$B27),'Joint tables'!$E$1:$E$507,'Joint tables'!$F$1:$F$507),0)</f>
        <v>9767</v>
      </c>
      <c r="F27">
        <f>_xlfn.IFNA(_xlfn.XLOOKUP(_xlfn.TEXTJOIN("",TRUE,'Table1 Input'!G$1,'Table1 Input'!$B27),'Joint tables'!$E$1:$E$507,'Joint tables'!$F$1:$F$507),0)</f>
        <v>9724</v>
      </c>
      <c r="G27">
        <f>_xlfn.IFNA(_xlfn.XLOOKUP(_xlfn.TEXTJOIN("",TRUE,'Table1 Input'!H$1,'Table1 Input'!$B27),'Joint tables'!$E$1:$E$507,'Joint tables'!$F$1:$F$507),0)</f>
        <v>10070</v>
      </c>
      <c r="H27">
        <f>_xlfn.IFNA(_xlfn.XLOOKUP(_xlfn.TEXTJOIN("",TRUE,'Table1 Input'!I$1,'Table1 Input'!$B27),'Joint tables'!$E$1:$E$507,'Joint tables'!$F$1:$F$507),0)</f>
        <v>10320</v>
      </c>
      <c r="I27">
        <f>_xlfn.IFNA(_xlfn.XLOOKUP(_xlfn.TEXTJOIN("",TRUE,'Table1 Input'!J$1,'Table1 Input'!$B27),'Joint tables'!$E$1:$E$507,'Joint tables'!$F$1:$F$507),0)</f>
        <v>0</v>
      </c>
      <c r="J27">
        <f>_xlfn.IFNA(_xlfn.XLOOKUP(_xlfn.TEXTJOIN("",TRUE,'Table1 Input'!K$1,'Table1 Input'!$B27),'Joint tables'!$E$1:$E$507,'Joint tables'!$F$1:$F$507),0)</f>
        <v>0</v>
      </c>
      <c r="K27">
        <f>_xlfn.IFNA(_xlfn.XLOOKUP(_xlfn.TEXTJOIN("",TRUE,'Table1 Input'!L$1,'Table1 Input'!$B27),'Joint tables'!$E$1:$E$507,'Joint tables'!$F$1:$F$507),0)</f>
        <v>0</v>
      </c>
      <c r="L27">
        <f>_xlfn.IFNA(_xlfn.XLOOKUP(_xlfn.TEXTJOIN("",TRUE,'Table1 Input'!M$1,'Table1 Input'!$B27),'Joint tables'!$E$1:$E$507,'Joint tables'!$F$1:$F$507),0)</f>
        <v>1738</v>
      </c>
      <c r="M27">
        <f>_xlfn.IFNA(_xlfn.XLOOKUP(_xlfn.TEXTJOIN("",TRUE,'Table1 Input'!N$1,'Table1 Input'!$B27),'Joint tables'!$E$1:$E$507,'Joint tables'!$F$1:$F$507),0)</f>
        <v>2013</v>
      </c>
      <c r="N27">
        <f>_xlfn.IFNA(_xlfn.XLOOKUP(_xlfn.TEXTJOIN("",TRUE,'Table1 Input'!O$1,'Table1 Input'!$B27),'Joint tables'!$E$1:$E$507,'Joint tables'!$F$1:$F$507),0)</f>
        <v>12745</v>
      </c>
      <c r="O27">
        <f>_xlfn.IFNA(_xlfn.XLOOKUP(_xlfn.TEXTJOIN("",TRUE,'Table1 Input'!P$1,'Table1 Input'!$B27),'Joint tables'!$E$1:$E$507,'Joint tables'!$F$1:$F$507),0)</f>
        <v>1504</v>
      </c>
      <c r="P27">
        <f>_xlfn.IFNA(_xlfn.XLOOKUP(_xlfn.TEXTJOIN("",TRUE,'Table1 Input'!Q$1,'Table1 Input'!$B27),'Joint tables'!$E$1:$E$507,'Joint tables'!$F$1:$F$507),0)</f>
        <v>7420</v>
      </c>
      <c r="Q27">
        <f>_xlfn.IFNA(_xlfn.XLOOKUP(_xlfn.TEXTJOIN("",TRUE,'Table1 Input'!R$1,'Table1 Input'!$B27),'Joint tables'!$E$1:$E$507,'Joint tables'!$F$1:$F$507),0)</f>
        <v>7706</v>
      </c>
      <c r="R27">
        <f>_xlfn.IFNA(_xlfn.XLOOKUP(_xlfn.TEXTJOIN("",TRUE,'Table1 Input'!S$1,'Table1 Input'!$B27),'Joint tables'!$E$1:$E$507,'Joint tables'!$F$1:$F$507),0)</f>
        <v>6814</v>
      </c>
      <c r="S27" s="4" cm="1">
        <f t="array" ref="S27:DO27">_xlfn.XLOOKUP(B27,'VALUE PROJECTION'!A:A,'VALUE PROJECTION'!B:CX)</f>
        <v>4396.5376962430992</v>
      </c>
      <c r="T27" s="4">
        <v>4483.0457357560526</v>
      </c>
      <c r="U27" s="4">
        <v>4479.1923227953084</v>
      </c>
      <c r="V27" s="4">
        <v>4511.2981766206349</v>
      </c>
      <c r="W27" s="4">
        <v>4291.580445834762</v>
      </c>
      <c r="X27" s="4">
        <v>4451.2761451291299</v>
      </c>
      <c r="Y27" s="4">
        <v>4637.0732451378199</v>
      </c>
      <c r="Z27" s="4">
        <v>4687.7009179651977</v>
      </c>
      <c r="AA27" s="4">
        <v>5180.9570389593073</v>
      </c>
      <c r="AB27" s="4">
        <v>5466.5384989512386</v>
      </c>
      <c r="AC27" s="4">
        <v>5689.583483041014</v>
      </c>
      <c r="AD27" s="4">
        <v>5848.5154334692588</v>
      </c>
      <c r="AE27" s="4">
        <v>6084.8455288721316</v>
      </c>
      <c r="AF27" s="4">
        <v>6170.3289304279724</v>
      </c>
      <c r="AG27" s="4">
        <v>6166.4462952512604</v>
      </c>
      <c r="AH27" s="4">
        <v>6198.4471114713797</v>
      </c>
      <c r="AI27" s="4">
        <v>5978.8351911177288</v>
      </c>
      <c r="AJ27" s="4">
        <v>6137.8415061444221</v>
      </c>
      <c r="AK27" s="4">
        <v>6322.9883564874362</v>
      </c>
      <c r="AL27" s="4">
        <v>6373.2652234009975</v>
      </c>
      <c r="AM27" s="4">
        <v>6865.1575070360113</v>
      </c>
      <c r="AN27" s="4">
        <v>7149.8766169073224</v>
      </c>
      <c r="AO27" s="4">
        <v>7372.2017812741406</v>
      </c>
      <c r="AP27" s="4">
        <v>7530.5384188601583</v>
      </c>
      <c r="AQ27" s="4">
        <v>7766.1053856751178</v>
      </c>
      <c r="AR27" s="4">
        <v>7851.1312999413494</v>
      </c>
      <c r="AS27" s="4">
        <v>7846.9753864042286</v>
      </c>
      <c r="AT27" s="4">
        <v>7878.6311290890171</v>
      </c>
      <c r="AU27" s="4">
        <v>7659.1792676175892</v>
      </c>
      <c r="AV27" s="4">
        <v>7817.5833572274069</v>
      </c>
      <c r="AW27" s="4">
        <v>8002.0760037369055</v>
      </c>
      <c r="AX27" s="4">
        <v>8051.9703856740189</v>
      </c>
      <c r="AY27" s="4">
        <v>8542.5913877413313</v>
      </c>
      <c r="AZ27" s="4">
        <v>8826.4567397921346</v>
      </c>
      <c r="BA27" s="4">
        <v>9048.0539718310865</v>
      </c>
      <c r="BB27" s="4">
        <v>9205.7915409963225</v>
      </c>
      <c r="BC27" s="4">
        <v>9440.6043345491325</v>
      </c>
      <c r="BD27" s="4">
        <v>9525.1788960210924</v>
      </c>
      <c r="BE27" s="4">
        <v>9520.7510100297259</v>
      </c>
      <c r="BF27" s="4">
        <v>9552.0629223194264</v>
      </c>
      <c r="BG27" s="4">
        <v>9332.7717619441191</v>
      </c>
      <c r="BH27" s="4">
        <v>9490.5775893394457</v>
      </c>
      <c r="BI27" s="4">
        <v>9674.4197870353182</v>
      </c>
      <c r="BJ27" s="4">
        <v>9723.9341833061007</v>
      </c>
      <c r="BK27" s="4">
        <v>10213.290586204799</v>
      </c>
      <c r="BL27" s="4">
        <v>10496.306747028577</v>
      </c>
      <c r="BM27" s="4">
        <v>10717.180030703927</v>
      </c>
      <c r="BN27" s="4">
        <v>10874.322024312862</v>
      </c>
      <c r="BO27" s="4">
        <v>11108.384819797811</v>
      </c>
      <c r="BP27" s="4">
        <v>11192.510977883001</v>
      </c>
      <c r="BQ27" s="4">
        <v>11187.813327435108</v>
      </c>
      <c r="BR27" s="4">
        <v>11218.783903432133</v>
      </c>
      <c r="BS27" s="4">
        <v>10999.653921918205</v>
      </c>
      <c r="BT27" s="4">
        <v>11156.865008440511</v>
      </c>
      <c r="BU27" s="4">
        <v>11340.060484468448</v>
      </c>
      <c r="BV27" s="4">
        <v>11389.197536298076</v>
      </c>
      <c r="BW27" s="4">
        <v>11877.295528199327</v>
      </c>
      <c r="BX27" s="4">
        <v>12159.467017320801</v>
      </c>
      <c r="BY27" s="4">
        <v>12379.620368570291</v>
      </c>
      <c r="BZ27" s="4">
        <v>12536.170287261935</v>
      </c>
      <c r="CA27" s="4">
        <v>12769.487202818693</v>
      </c>
      <c r="CB27" s="4">
        <v>12853.167866789367</v>
      </c>
      <c r="CC27" s="4">
        <v>12848.202645007677</v>
      </c>
      <c r="CD27" s="4">
        <v>12878.834363540218</v>
      </c>
      <c r="CE27" s="4">
        <v>12659.866028108028</v>
      </c>
      <c r="CF27" s="4">
        <v>12816.485865147884</v>
      </c>
      <c r="CG27" s="4">
        <v>12999.038317655157</v>
      </c>
      <c r="CH27" s="4">
        <v>13047.800644575991</v>
      </c>
      <c r="CI27" s="4">
        <v>13534.646367408259</v>
      </c>
      <c r="CJ27" s="4">
        <v>13815.977670491871</v>
      </c>
      <c r="CK27" s="4">
        <v>14035.415074836159</v>
      </c>
      <c r="CL27" s="4">
        <v>14191.376391777234</v>
      </c>
      <c r="CM27" s="4">
        <v>14423.951514050912</v>
      </c>
      <c r="CN27" s="4">
        <v>14507.189568993886</v>
      </c>
      <c r="CO27" s="4">
        <v>14501.95894922857</v>
      </c>
      <c r="CP27" s="4">
        <v>14532.254267653658</v>
      </c>
      <c r="CQ27" s="4">
        <v>14313.448036069343</v>
      </c>
      <c r="CR27">
        <v>14469.480087447489</v>
      </c>
      <c r="CS27">
        <v>14651.393185794543</v>
      </c>
      <c r="CT27">
        <v>14699.783385023899</v>
      </c>
      <c r="CU27">
        <v>15185.382937304212</v>
      </c>
      <c r="CV27">
        <v>15465.878506543278</v>
      </c>
      <c r="CW27">
        <v>15684.603919038296</v>
      </c>
      <c r="CX27">
        <v>15839.980080005675</v>
      </c>
      <c r="CY27">
        <v>16071.817464588834</v>
      </c>
      <c r="CZ27">
        <v>16154.615771735889</v>
      </c>
      <c r="DA27">
        <v>16149.121907747027</v>
      </c>
      <c r="DB27">
        <v>16179.08326214</v>
      </c>
      <c r="DC27">
        <v>15960.439582849098</v>
      </c>
      <c r="DD27">
        <v>16115.887285100474</v>
      </c>
      <c r="DE27">
        <v>16297.164670142691</v>
      </c>
      <c r="DF27">
        <v>16345.185316808778</v>
      </c>
      <c r="DG27">
        <v>16829.544754054186</v>
      </c>
      <c r="DH27">
        <v>17109.209008490525</v>
      </c>
      <c r="DI27">
        <v>17327.226354020793</v>
      </c>
      <c r="DJ27">
        <v>17482.02077767107</v>
      </c>
      <c r="DK27">
        <v>17713.124449404131</v>
      </c>
      <c r="DL27">
        <v>17795.485846374751</v>
      </c>
      <c r="DM27">
        <v>17789.730872540469</v>
      </c>
      <c r="DN27">
        <v>17819.360677916422</v>
      </c>
      <c r="DO27">
        <v>0</v>
      </c>
    </row>
    <row r="28" spans="1:119" x14ac:dyDescent="0.25">
      <c r="A28" t="str">
        <f>_xlfn.XLOOKUP(B28,wasteprojectionmodel_actuals_20!D:D,wasteprojectionmodel_actuals_20!C:C)</f>
        <v>Plastic</v>
      </c>
      <c r="B28" t="s">
        <v>50</v>
      </c>
      <c r="C28">
        <f>_xlfn.IFNA(_xlfn.XLOOKUP(_xlfn.TEXTJOIN("",TRUE,'Table1 Input'!D$1,'Table1 Input'!$B28),'Joint tables'!$E$1:$E$507,'Joint tables'!$F$1:$F$507),0)</f>
        <v>0</v>
      </c>
      <c r="D28">
        <f>_xlfn.IFNA(_xlfn.XLOOKUP(_xlfn.TEXTJOIN("",TRUE,'Table1 Input'!E$1,'Table1 Input'!$B28),'Joint tables'!$E$1:$E$507,'Joint tables'!$F$1:$F$507),0)</f>
        <v>0</v>
      </c>
      <c r="E28">
        <f>_xlfn.IFNA(_xlfn.XLOOKUP(_xlfn.TEXTJOIN("",TRUE,'Table1 Input'!F$1,'Table1 Input'!$B28),'Joint tables'!$E$1:$E$507,'Joint tables'!$F$1:$F$507),0)</f>
        <v>0</v>
      </c>
      <c r="F28">
        <f>_xlfn.IFNA(_xlfn.XLOOKUP(_xlfn.TEXTJOIN("",TRUE,'Table1 Input'!G$1,'Table1 Input'!$B28),'Joint tables'!$E$1:$E$507,'Joint tables'!$F$1:$F$507),0)</f>
        <v>0</v>
      </c>
      <c r="G28">
        <f>_xlfn.IFNA(_xlfn.XLOOKUP(_xlfn.TEXTJOIN("",TRUE,'Table1 Input'!H$1,'Table1 Input'!$B28),'Joint tables'!$E$1:$E$507,'Joint tables'!$F$1:$F$507),0)</f>
        <v>0</v>
      </c>
      <c r="H28">
        <f>_xlfn.IFNA(_xlfn.XLOOKUP(_xlfn.TEXTJOIN("",TRUE,'Table1 Input'!I$1,'Table1 Input'!$B28),'Joint tables'!$E$1:$E$507,'Joint tables'!$F$1:$F$507),0)</f>
        <v>0</v>
      </c>
      <c r="I28">
        <f>_xlfn.IFNA(_xlfn.XLOOKUP(_xlfn.TEXTJOIN("",TRUE,'Table1 Input'!J$1,'Table1 Input'!$B28),'Joint tables'!$E$1:$E$507,'Joint tables'!$F$1:$F$507),0)</f>
        <v>43845.7588850354</v>
      </c>
      <c r="J28">
        <f>_xlfn.IFNA(_xlfn.XLOOKUP(_xlfn.TEXTJOIN("",TRUE,'Table1 Input'!K$1,'Table1 Input'!$B28),'Joint tables'!$E$1:$E$507,'Joint tables'!$F$1:$F$507),0)</f>
        <v>43700.143389449571</v>
      </c>
      <c r="K28">
        <f>_xlfn.IFNA(_xlfn.XLOOKUP(_xlfn.TEXTJOIN("",TRUE,'Table1 Input'!L$1,'Table1 Input'!$B28),'Joint tables'!$E$1:$E$507,'Joint tables'!$F$1:$F$507),0)</f>
        <v>12906.947046000001</v>
      </c>
      <c r="L28">
        <f>_xlfn.IFNA(_xlfn.XLOOKUP(_xlfn.TEXTJOIN("",TRUE,'Table1 Input'!M$1,'Table1 Input'!$B28),'Joint tables'!$E$1:$E$507,'Joint tables'!$F$1:$F$507),0)</f>
        <v>9987.1318380000012</v>
      </c>
      <c r="M28">
        <f>_xlfn.IFNA(_xlfn.XLOOKUP(_xlfn.TEXTJOIN("",TRUE,'Table1 Input'!N$1,'Table1 Input'!$B28),'Joint tables'!$E$1:$E$507,'Joint tables'!$F$1:$F$507),0)</f>
        <v>7288.4917420000002</v>
      </c>
      <c r="N28">
        <f>_xlfn.IFNA(_xlfn.XLOOKUP(_xlfn.TEXTJOIN("",TRUE,'Table1 Input'!O$1,'Table1 Input'!$B28),'Joint tables'!$E$1:$E$507,'Joint tables'!$F$1:$F$507),0)</f>
        <v>9192.3609219999998</v>
      </c>
      <c r="O28">
        <f>_xlfn.IFNA(_xlfn.XLOOKUP(_xlfn.TEXTJOIN("",TRUE,'Table1 Input'!P$1,'Table1 Input'!$B28),'Joint tables'!$E$1:$E$507,'Joint tables'!$F$1:$F$507),0)</f>
        <v>8901.1704600000012</v>
      </c>
      <c r="P28">
        <f>_xlfn.IFNA(_xlfn.XLOOKUP(_xlfn.TEXTJOIN("",TRUE,'Table1 Input'!Q$1,'Table1 Input'!$B28),'Joint tables'!$E$1:$E$507,'Joint tables'!$F$1:$F$507),0)</f>
        <v>14661.90141</v>
      </c>
      <c r="Q28">
        <f>_xlfn.IFNA(_xlfn.XLOOKUP(_xlfn.TEXTJOIN("",TRUE,'Table1 Input'!R$1,'Table1 Input'!$B28),'Joint tables'!$E$1:$E$507,'Joint tables'!$F$1:$F$507),0)</f>
        <v>13248.726576000001</v>
      </c>
      <c r="R28">
        <f>_xlfn.IFNA(_xlfn.XLOOKUP(_xlfn.TEXTJOIN("",TRUE,'Table1 Input'!S$1,'Table1 Input'!$B28),'Joint tables'!$E$1:$E$507,'Joint tables'!$F$1:$F$507),0)</f>
        <v>13871.394490999999</v>
      </c>
      <c r="S28" s="4" cm="1">
        <f t="array" ref="S28:DO28">_xlfn.XLOOKUP(B28,'VALUE PROJECTION'!A:A,'VALUE PROJECTION'!B:CX)</f>
        <v>11981.035191273615</v>
      </c>
      <c r="T28" s="4">
        <v>12216.778846245223</v>
      </c>
      <c r="U28" s="4">
        <v>12206.277884015639</v>
      </c>
      <c r="V28" s="4">
        <v>12293.769767653033</v>
      </c>
      <c r="W28" s="4">
        <v>11695.01546447902</v>
      </c>
      <c r="X28" s="4">
        <v>12130.203315768416</v>
      </c>
      <c r="Y28" s="4">
        <v>12636.520274120183</v>
      </c>
      <c r="Z28" s="4">
        <v>12774.486094432705</v>
      </c>
      <c r="AA28" s="4">
        <v>14118.661750879704</v>
      </c>
      <c r="AB28" s="4">
        <v>14896.901756660252</v>
      </c>
      <c r="AC28" s="4">
        <v>15504.723180754987</v>
      </c>
      <c r="AD28" s="4">
        <v>15937.829734743069</v>
      </c>
      <c r="AE28" s="4">
        <v>16581.854507281336</v>
      </c>
      <c r="AF28" s="4">
        <v>16814.805914290871</v>
      </c>
      <c r="AG28" s="4">
        <v>16804.225318399062</v>
      </c>
      <c r="AH28" s="4">
        <v>16891.430963334245</v>
      </c>
      <c r="AI28" s="4">
        <v>16292.965004898671</v>
      </c>
      <c r="AJ28" s="4">
        <v>16726.274210366748</v>
      </c>
      <c r="AK28" s="4">
        <v>17230.819168870948</v>
      </c>
      <c r="AL28" s="4">
        <v>17367.82900556883</v>
      </c>
      <c r="AM28" s="4">
        <v>18708.288059424551</v>
      </c>
      <c r="AN28" s="4">
        <v>19484.178068945275</v>
      </c>
      <c r="AO28" s="4">
        <v>20090.037907349637</v>
      </c>
      <c r="AP28" s="4">
        <v>20521.522170206539</v>
      </c>
      <c r="AQ28" s="4">
        <v>21163.467335767917</v>
      </c>
      <c r="AR28" s="4">
        <v>21395.17204101005</v>
      </c>
      <c r="AS28" s="4">
        <v>21383.846732373964</v>
      </c>
      <c r="AT28" s="4">
        <v>21470.112015038649</v>
      </c>
      <c r="AU28" s="4">
        <v>20872.082234166664</v>
      </c>
      <c r="AV28" s="4">
        <v>21303.750310998719</v>
      </c>
      <c r="AW28" s="4">
        <v>21806.512494125302</v>
      </c>
      <c r="AX28" s="4">
        <v>21942.480018376536</v>
      </c>
      <c r="AY28" s="4">
        <v>23279.474694066306</v>
      </c>
      <c r="AZ28" s="4">
        <v>24053.038122263493</v>
      </c>
      <c r="BA28" s="4">
        <v>24656.914267261905</v>
      </c>
      <c r="BB28" s="4">
        <v>25086.766004634603</v>
      </c>
      <c r="BC28" s="4">
        <v>25726.655967439081</v>
      </c>
      <c r="BD28" s="4">
        <v>25957.130688069352</v>
      </c>
      <c r="BE28" s="4">
        <v>25945.064225422888</v>
      </c>
      <c r="BF28" s="4">
        <v>26030.392533507114</v>
      </c>
      <c r="BG28" s="4">
        <v>25432.800680300246</v>
      </c>
      <c r="BH28" s="4">
        <v>25862.838428646421</v>
      </c>
      <c r="BI28" s="4">
        <v>26363.828069225983</v>
      </c>
      <c r="BJ28" s="4">
        <v>26498.7600919178</v>
      </c>
      <c r="BK28" s="4">
        <v>27832.30859969345</v>
      </c>
      <c r="BL28" s="4">
        <v>28603.557891022476</v>
      </c>
      <c r="BM28" s="4">
        <v>29205.461199343434</v>
      </c>
      <c r="BN28" s="4">
        <v>29633.68992966101</v>
      </c>
      <c r="BO28" s="4">
        <v>30271.536067559337</v>
      </c>
      <c r="BP28" s="4">
        <v>30500.788841028461</v>
      </c>
      <c r="BQ28" s="4">
        <v>30487.987241401417</v>
      </c>
      <c r="BR28" s="4">
        <v>30572.385371600885</v>
      </c>
      <c r="BS28" s="4">
        <v>29975.232748020531</v>
      </c>
      <c r="BT28" s="4">
        <v>30403.649763912745</v>
      </c>
      <c r="BU28" s="4">
        <v>30902.877018815703</v>
      </c>
      <c r="BV28" s="4">
        <v>31036.780737569046</v>
      </c>
      <c r="BW28" s="4">
        <v>32366.899940858493</v>
      </c>
      <c r="BX28" s="4">
        <v>33135.847411507348</v>
      </c>
      <c r="BY28" s="4">
        <v>33735.788827010474</v>
      </c>
      <c r="BZ28" s="4">
        <v>34162.404089888434</v>
      </c>
      <c r="CA28" s="4">
        <v>34798.217625251411</v>
      </c>
      <c r="CB28" s="4">
        <v>35026.256379637278</v>
      </c>
      <c r="CC28" s="4">
        <v>35012.725619523539</v>
      </c>
      <c r="CD28" s="4">
        <v>35096.200326910024</v>
      </c>
      <c r="CE28" s="4">
        <v>34499.488206181602</v>
      </c>
      <c r="CF28" s="4">
        <v>34926.294004032374</v>
      </c>
      <c r="CG28" s="4">
        <v>35423.768951105369</v>
      </c>
      <c r="CH28" s="4">
        <v>35556.651504425929</v>
      </c>
      <c r="CI28" s="4">
        <v>36883.358140640776</v>
      </c>
      <c r="CJ28" s="4">
        <v>37650.016014524554</v>
      </c>
      <c r="CK28" s="4">
        <v>38248.006398179685</v>
      </c>
      <c r="CL28" s="4">
        <v>38673.017658368619</v>
      </c>
      <c r="CM28" s="4">
        <v>39306.80972774102</v>
      </c>
      <c r="CN28" s="4">
        <v>39533.642325213601</v>
      </c>
      <c r="CO28" s="4">
        <v>39519.388327224682</v>
      </c>
      <c r="CP28" s="4">
        <v>39601.946308358791</v>
      </c>
      <c r="CQ28" s="4">
        <v>39005.675937943961</v>
      </c>
      <c r="CR28">
        <v>39430.879957035089</v>
      </c>
      <c r="CS28">
        <v>39926.61259567755</v>
      </c>
      <c r="CT28">
        <v>40058.481061260158</v>
      </c>
      <c r="CU28">
        <v>41381.791749511205</v>
      </c>
      <c r="CV28">
        <v>42146.172159332615</v>
      </c>
      <c r="CW28">
        <v>42742.222289089936</v>
      </c>
      <c r="CX28">
        <v>43165.638936700147</v>
      </c>
      <c r="CY28">
        <v>43797.420592005234</v>
      </c>
      <c r="CZ28">
        <v>44023.054829726985</v>
      </c>
      <c r="DA28">
        <v>44008.083463089344</v>
      </c>
      <c r="DB28">
        <v>44089.731356536766</v>
      </c>
      <c r="DC28">
        <v>43493.903958497547</v>
      </c>
      <c r="DD28">
        <v>43917.515563754081</v>
      </c>
      <c r="DE28">
        <v>44411.515815686136</v>
      </c>
      <c r="DF28">
        <v>44542.377211030405</v>
      </c>
      <c r="DG28">
        <v>45862.308453248937</v>
      </c>
      <c r="DH28">
        <v>46624.423441369298</v>
      </c>
      <c r="DI28">
        <v>47218.544012958686</v>
      </c>
      <c r="DJ28">
        <v>47640.375364194835</v>
      </c>
      <c r="DK28">
        <v>48270.157573552984</v>
      </c>
      <c r="DL28">
        <v>48494.601184340325</v>
      </c>
      <c r="DM28">
        <v>48478.918265462526</v>
      </c>
      <c r="DN28">
        <v>48559.662652397543</v>
      </c>
      <c r="DO28">
        <v>0</v>
      </c>
    </row>
    <row r="29" spans="1:119" x14ac:dyDescent="0.25">
      <c r="A29" t="str">
        <f>_xlfn.XLOOKUP(B29,wasteprojectionmodel_actuals_20!D:D,wasteprojectionmodel_actuals_20!C:C)</f>
        <v>Plastic</v>
      </c>
      <c r="B29" t="s">
        <v>51</v>
      </c>
      <c r="C29">
        <f>_xlfn.IFNA(_xlfn.XLOOKUP(_xlfn.TEXTJOIN("",TRUE,'Table1 Input'!D$1,'Table1 Input'!$B29),'Joint tables'!$E$1:$E$507,'Joint tables'!$F$1:$F$507),0)</f>
        <v>0</v>
      </c>
      <c r="D29">
        <f>_xlfn.IFNA(_xlfn.XLOOKUP(_xlfn.TEXTJOIN("",TRUE,'Table1 Input'!E$1,'Table1 Input'!$B29),'Joint tables'!$E$1:$E$507,'Joint tables'!$F$1:$F$507),0)</f>
        <v>0</v>
      </c>
      <c r="E29">
        <f>_xlfn.IFNA(_xlfn.XLOOKUP(_xlfn.TEXTJOIN("",TRUE,'Table1 Input'!F$1,'Table1 Input'!$B29),'Joint tables'!$E$1:$E$507,'Joint tables'!$F$1:$F$507),0)</f>
        <v>0</v>
      </c>
      <c r="F29">
        <f>_xlfn.IFNA(_xlfn.XLOOKUP(_xlfn.TEXTJOIN("",TRUE,'Table1 Input'!G$1,'Table1 Input'!$B29),'Joint tables'!$E$1:$E$507,'Joint tables'!$F$1:$F$507),0)</f>
        <v>0</v>
      </c>
      <c r="G29">
        <f>_xlfn.IFNA(_xlfn.XLOOKUP(_xlfn.TEXTJOIN("",TRUE,'Table1 Input'!H$1,'Table1 Input'!$B29),'Joint tables'!$E$1:$E$507,'Joint tables'!$F$1:$F$507),0)</f>
        <v>0</v>
      </c>
      <c r="H29">
        <f>_xlfn.IFNA(_xlfn.XLOOKUP(_xlfn.TEXTJOIN("",TRUE,'Table1 Input'!I$1,'Table1 Input'!$B29),'Joint tables'!$E$1:$E$507,'Joint tables'!$F$1:$F$507),0)</f>
        <v>0</v>
      </c>
      <c r="I29">
        <f>_xlfn.IFNA(_xlfn.XLOOKUP(_xlfn.TEXTJOIN("",TRUE,'Table1 Input'!J$1,'Table1 Input'!$B29),'Joint tables'!$E$1:$E$507,'Joint tables'!$F$1:$F$507),0)</f>
        <v>36971.282100000033</v>
      </c>
      <c r="J29">
        <f>_xlfn.IFNA(_xlfn.XLOOKUP(_xlfn.TEXTJOIN("",TRUE,'Table1 Input'!K$1,'Table1 Input'!$B29),'Joint tables'!$E$1:$E$507,'Joint tables'!$F$1:$F$507),0)</f>
        <v>37413.241499999982</v>
      </c>
      <c r="K29">
        <f>_xlfn.IFNA(_xlfn.XLOOKUP(_xlfn.TEXTJOIN("",TRUE,'Table1 Input'!L$1,'Table1 Input'!$B29),'Joint tables'!$E$1:$E$507,'Joint tables'!$F$1:$F$507),0)</f>
        <v>22333.522905000002</v>
      </c>
      <c r="L29">
        <f>_xlfn.IFNA(_xlfn.XLOOKUP(_xlfn.TEXTJOIN("",TRUE,'Table1 Input'!M$1,'Table1 Input'!$B29),'Joint tables'!$E$1:$E$507,'Joint tables'!$F$1:$F$507),0)</f>
        <v>16738.718000000001</v>
      </c>
      <c r="M29">
        <f>_xlfn.IFNA(_xlfn.XLOOKUP(_xlfn.TEXTJOIN("",TRUE,'Table1 Input'!N$1,'Table1 Input'!$B29),'Joint tables'!$E$1:$E$507,'Joint tables'!$F$1:$F$507),0)</f>
        <v>20607.214033</v>
      </c>
      <c r="N29">
        <f>_xlfn.IFNA(_xlfn.XLOOKUP(_xlfn.TEXTJOIN("",TRUE,'Table1 Input'!O$1,'Table1 Input'!$B29),'Joint tables'!$E$1:$E$507,'Joint tables'!$F$1:$F$507),0)</f>
        <v>35429.057122999999</v>
      </c>
      <c r="O29">
        <f>_xlfn.IFNA(_xlfn.XLOOKUP(_xlfn.TEXTJOIN("",TRUE,'Table1 Input'!P$1,'Table1 Input'!$B29),'Joint tables'!$E$1:$E$507,'Joint tables'!$F$1:$F$507),0)</f>
        <v>18711.279133</v>
      </c>
      <c r="P29">
        <f>_xlfn.IFNA(_xlfn.XLOOKUP(_xlfn.TEXTJOIN("",TRUE,'Table1 Input'!Q$1,'Table1 Input'!$B29),'Joint tables'!$E$1:$E$507,'Joint tables'!$F$1:$F$507),0)</f>
        <v>20267.092724000002</v>
      </c>
      <c r="Q29">
        <f>_xlfn.IFNA(_xlfn.XLOOKUP(_xlfn.TEXTJOIN("",TRUE,'Table1 Input'!R$1,'Table1 Input'!$B29),'Joint tables'!$E$1:$E$507,'Joint tables'!$F$1:$F$507),0)</f>
        <v>21942.008701999999</v>
      </c>
      <c r="R29">
        <f>_xlfn.IFNA(_xlfn.XLOOKUP(_xlfn.TEXTJOIN("",TRUE,'Table1 Input'!S$1,'Table1 Input'!$B29),'Joint tables'!$E$1:$E$507,'Joint tables'!$F$1:$F$507),0)</f>
        <v>21400.473305</v>
      </c>
      <c r="S29" s="4" cm="1">
        <f t="array" ref="S29:DO29">_xlfn.XLOOKUP(B29,'VALUE PROJECTION'!A:A,'VALUE PROJECTION'!B:CX)</f>
        <v>19837.635436348755</v>
      </c>
      <c r="T29" s="4">
        <v>20227.968709650992</v>
      </c>
      <c r="U29" s="4">
        <v>20210.581709519895</v>
      </c>
      <c r="V29" s="4">
        <v>20355.446661799</v>
      </c>
      <c r="W29" s="4">
        <v>19364.057404302916</v>
      </c>
      <c r="X29" s="4">
        <v>20084.621011902946</v>
      </c>
      <c r="Y29" s="4">
        <v>20922.956854730532</v>
      </c>
      <c r="Z29" s="4">
        <v>21151.394181083604</v>
      </c>
      <c r="AA29" s="4">
        <v>23377.017110096614</v>
      </c>
      <c r="AB29" s="4">
        <v>24665.590365260832</v>
      </c>
      <c r="AC29" s="4">
        <v>25671.99253578245</v>
      </c>
      <c r="AD29" s="4">
        <v>26389.11002904937</v>
      </c>
      <c r="AE29" s="4">
        <v>27455.45600380261</v>
      </c>
      <c r="AF29" s="4">
        <v>27841.166004054136</v>
      </c>
      <c r="AG29" s="4">
        <v>27823.647150244749</v>
      </c>
      <c r="AH29" s="4">
        <v>27968.038161922592</v>
      </c>
      <c r="AI29" s="4">
        <v>26977.12633210366</v>
      </c>
      <c r="AJ29" s="4">
        <v>27694.57936617457</v>
      </c>
      <c r="AK29" s="4">
        <v>28529.98121486825</v>
      </c>
      <c r="AL29" s="4">
        <v>28756.835668445514</v>
      </c>
      <c r="AM29" s="4">
        <v>30976.30482142077</v>
      </c>
      <c r="AN29" s="4">
        <v>32260.987063134566</v>
      </c>
      <c r="AO29" s="4">
        <v>33264.14133218678</v>
      </c>
      <c r="AP29" s="4">
        <v>33978.572711982008</v>
      </c>
      <c r="AQ29" s="4">
        <v>35041.475371161949</v>
      </c>
      <c r="AR29" s="4">
        <v>35425.121141172531</v>
      </c>
      <c r="AS29" s="4">
        <v>35406.369226973125</v>
      </c>
      <c r="AT29" s="4">
        <v>35549.203230963205</v>
      </c>
      <c r="AU29" s="4">
        <v>34559.013603471023</v>
      </c>
      <c r="AV29" s="4">
        <v>35273.749333814354</v>
      </c>
      <c r="AW29" s="4">
        <v>36106.199346757494</v>
      </c>
      <c r="AX29" s="4">
        <v>36331.327988332923</v>
      </c>
      <c r="AY29" s="4">
        <v>38545.060986629338</v>
      </c>
      <c r="AZ29" s="4">
        <v>39825.890984244652</v>
      </c>
      <c r="BA29" s="4">
        <v>40825.760746910193</v>
      </c>
      <c r="BB29" s="4">
        <v>41537.489067672614</v>
      </c>
      <c r="BC29" s="4">
        <v>42596.988818640675</v>
      </c>
      <c r="BD29" s="4">
        <v>42978.598037891425</v>
      </c>
      <c r="BE29" s="4">
        <v>42958.61895568647</v>
      </c>
      <c r="BF29" s="4">
        <v>43099.901561166866</v>
      </c>
      <c r="BG29" s="4">
        <v>42110.437033737348</v>
      </c>
      <c r="BH29" s="4">
        <v>42822.473342734513</v>
      </c>
      <c r="BI29" s="4">
        <v>43651.988462967493</v>
      </c>
      <c r="BJ29" s="4">
        <v>43875.40256968834</v>
      </c>
      <c r="BK29" s="4">
        <v>46083.42956498573</v>
      </c>
      <c r="BL29" s="4">
        <v>47360.427923447372</v>
      </c>
      <c r="BM29" s="4">
        <v>48357.03115578743</v>
      </c>
      <c r="BN29" s="4">
        <v>49066.072177684946</v>
      </c>
      <c r="BO29" s="4">
        <v>50122.187859352089</v>
      </c>
      <c r="BP29" s="4">
        <v>50501.773835876447</v>
      </c>
      <c r="BQ29" s="4">
        <v>50480.577548381334</v>
      </c>
      <c r="BR29" s="4">
        <v>50620.320009001589</v>
      </c>
      <c r="BS29" s="4">
        <v>49631.582737361292</v>
      </c>
      <c r="BT29" s="4">
        <v>50340.935513671327</v>
      </c>
      <c r="BU29" s="4">
        <v>51167.532558463186</v>
      </c>
      <c r="BV29" s="4">
        <v>51389.244047812201</v>
      </c>
      <c r="BW29" s="4">
        <v>53591.592961782611</v>
      </c>
      <c r="BX29" s="4">
        <v>54864.780073656279</v>
      </c>
      <c r="BY29" s="4">
        <v>55858.134895999712</v>
      </c>
      <c r="BZ29" s="4">
        <v>56564.504414279669</v>
      </c>
      <c r="CA29" s="4">
        <v>57617.254608120464</v>
      </c>
      <c r="CB29" s="4">
        <v>57994.830468857508</v>
      </c>
      <c r="CC29" s="4">
        <v>57972.426871670134</v>
      </c>
      <c r="CD29" s="4">
        <v>58110.640372160902</v>
      </c>
      <c r="CE29" s="4">
        <v>57122.632464456678</v>
      </c>
      <c r="CF29" s="4">
        <v>57829.317461597035</v>
      </c>
      <c r="CG29" s="4">
        <v>58653.013117372982</v>
      </c>
      <c r="CH29" s="4">
        <v>58873.033808952663</v>
      </c>
      <c r="CI29" s="4">
        <v>61069.732354616215</v>
      </c>
      <c r="CJ29" s="4">
        <v>62339.128459686493</v>
      </c>
      <c r="CK29" s="4">
        <v>63329.25285511712</v>
      </c>
      <c r="CL29" s="4">
        <v>64032.966541069065</v>
      </c>
      <c r="CM29" s="4">
        <v>65082.369686451384</v>
      </c>
      <c r="CN29" s="4">
        <v>65457.948449212941</v>
      </c>
      <c r="CO29" s="4">
        <v>65434.347348715331</v>
      </c>
      <c r="CP29" s="4">
        <v>65571.042976927172</v>
      </c>
      <c r="CQ29" s="4">
        <v>64583.766498647456</v>
      </c>
      <c r="CR29">
        <v>65287.799345737636</v>
      </c>
      <c r="CS29">
        <v>66108.610169033695</v>
      </c>
      <c r="CT29">
        <v>66326.951781758762</v>
      </c>
      <c r="CU29">
        <v>68518.027476258707</v>
      </c>
      <c r="CV29">
        <v>69783.652663284971</v>
      </c>
      <c r="CW29">
        <v>70770.564477426553</v>
      </c>
      <c r="CX29">
        <v>71471.637878754191</v>
      </c>
      <c r="CY29">
        <v>72517.712274933569</v>
      </c>
      <c r="CZ29">
        <v>72891.306849895045</v>
      </c>
      <c r="DA29">
        <v>72866.517964076775</v>
      </c>
      <c r="DB29">
        <v>73001.70671183501</v>
      </c>
      <c r="DC29">
        <v>72015.163686412707</v>
      </c>
      <c r="DD29">
        <v>72716.55988945585</v>
      </c>
      <c r="DE29">
        <v>73534.502308190262</v>
      </c>
      <c r="DF29">
        <v>73751.176461307055</v>
      </c>
      <c r="DG29">
        <v>75936.656627766235</v>
      </c>
      <c r="DH29">
        <v>77198.530835924874</v>
      </c>
      <c r="DI29">
        <v>78182.247778264675</v>
      </c>
      <c r="DJ29">
        <v>78880.696320302173</v>
      </c>
      <c r="DK29">
        <v>79923.460127777245</v>
      </c>
      <c r="DL29">
        <v>80295.083318572986</v>
      </c>
      <c r="DM29">
        <v>80269.116277970155</v>
      </c>
      <c r="DN29">
        <v>80402.809042074136</v>
      </c>
      <c r="DO29">
        <v>0</v>
      </c>
    </row>
    <row r="30" spans="1:119" x14ac:dyDescent="0.25">
      <c r="A30" t="str">
        <f>_xlfn.XLOOKUP(B30,wasteprojectionmodel_actuals_20!D:D,wasteprojectionmodel_actuals_20!C:C)</f>
        <v>Plastic</v>
      </c>
      <c r="B30" t="s">
        <v>52</v>
      </c>
      <c r="C30">
        <f>_xlfn.IFNA(_xlfn.XLOOKUP(_xlfn.TEXTJOIN("",TRUE,'Table1 Input'!D$1,'Table1 Input'!$B30),'Joint tables'!$E$1:$E$507,'Joint tables'!$F$1:$F$507),0)</f>
        <v>0</v>
      </c>
      <c r="D30">
        <f>_xlfn.IFNA(_xlfn.XLOOKUP(_xlfn.TEXTJOIN("",TRUE,'Table1 Input'!E$1,'Table1 Input'!$B30),'Joint tables'!$E$1:$E$507,'Joint tables'!$F$1:$F$507),0)</f>
        <v>0</v>
      </c>
      <c r="E30">
        <f>_xlfn.IFNA(_xlfn.XLOOKUP(_xlfn.TEXTJOIN("",TRUE,'Table1 Input'!F$1,'Table1 Input'!$B30),'Joint tables'!$E$1:$E$507,'Joint tables'!$F$1:$F$507),0)</f>
        <v>0</v>
      </c>
      <c r="F30">
        <f>_xlfn.IFNA(_xlfn.XLOOKUP(_xlfn.TEXTJOIN("",TRUE,'Table1 Input'!G$1,'Table1 Input'!$B30),'Joint tables'!$E$1:$E$507,'Joint tables'!$F$1:$F$507),0)</f>
        <v>0</v>
      </c>
      <c r="G30">
        <f>_xlfn.IFNA(_xlfn.XLOOKUP(_xlfn.TEXTJOIN("",TRUE,'Table1 Input'!H$1,'Table1 Input'!$B30),'Joint tables'!$E$1:$E$507,'Joint tables'!$F$1:$F$507),0)</f>
        <v>0</v>
      </c>
      <c r="H30">
        <f>_xlfn.IFNA(_xlfn.XLOOKUP(_xlfn.TEXTJOIN("",TRUE,'Table1 Input'!I$1,'Table1 Input'!$B30),'Joint tables'!$E$1:$E$507,'Joint tables'!$F$1:$F$507),0)</f>
        <v>0</v>
      </c>
      <c r="I30">
        <f>_xlfn.IFNA(_xlfn.XLOOKUP(_xlfn.TEXTJOIN("",TRUE,'Table1 Input'!J$1,'Table1 Input'!$B30),'Joint tables'!$E$1:$E$507,'Joint tables'!$F$1:$F$507),0)</f>
        <v>9347.0000000000073</v>
      </c>
      <c r="J30">
        <f>_xlfn.IFNA(_xlfn.XLOOKUP(_xlfn.TEXTJOIN("",TRUE,'Table1 Input'!K$1,'Table1 Input'!$B30),'Joint tables'!$E$1:$E$507,'Joint tables'!$F$1:$F$507),0)</f>
        <v>8920.0500000000065</v>
      </c>
      <c r="K30">
        <f>_xlfn.IFNA(_xlfn.XLOOKUP(_xlfn.TEXTJOIN("",TRUE,'Table1 Input'!L$1,'Table1 Input'!$B30),'Joint tables'!$E$1:$E$507,'Joint tables'!$F$1:$F$507),0)</f>
        <v>6948.6645500000004</v>
      </c>
      <c r="L30">
        <f>_xlfn.IFNA(_xlfn.XLOOKUP(_xlfn.TEXTJOIN("",TRUE,'Table1 Input'!M$1,'Table1 Input'!$B30),'Joint tables'!$E$1:$E$507,'Joint tables'!$F$1:$F$507),0)</f>
        <v>1479.9185000000002</v>
      </c>
      <c r="M30">
        <f>_xlfn.IFNA(_xlfn.XLOOKUP(_xlfn.TEXTJOIN("",TRUE,'Table1 Input'!N$1,'Table1 Input'!$B30),'Joint tables'!$E$1:$E$507,'Joint tables'!$F$1:$F$507),0)</f>
        <v>209.067565</v>
      </c>
      <c r="N30">
        <f>_xlfn.IFNA(_xlfn.XLOOKUP(_xlfn.TEXTJOIN("",TRUE,'Table1 Input'!O$1,'Table1 Input'!$B30),'Joint tables'!$E$1:$E$507,'Joint tables'!$F$1:$F$507),0)</f>
        <v>5454.8769940000002</v>
      </c>
      <c r="O30">
        <f>_xlfn.IFNA(_xlfn.XLOOKUP(_xlfn.TEXTJOIN("",TRUE,'Table1 Input'!P$1,'Table1 Input'!$B30),'Joint tables'!$E$1:$E$507,'Joint tables'!$F$1:$F$507),0)</f>
        <v>5777.5301070000005</v>
      </c>
      <c r="P30">
        <f>_xlfn.IFNA(_xlfn.XLOOKUP(_xlfn.TEXTJOIN("",TRUE,'Table1 Input'!Q$1,'Table1 Input'!$B30),'Joint tables'!$E$1:$E$507,'Joint tables'!$F$1:$F$507),0)</f>
        <v>9239.7226169999994</v>
      </c>
      <c r="Q30">
        <f>_xlfn.IFNA(_xlfn.XLOOKUP(_xlfn.TEXTJOIN("",TRUE,'Table1 Input'!R$1,'Table1 Input'!$B30),'Joint tables'!$E$1:$E$507,'Joint tables'!$F$1:$F$507),0)</f>
        <v>7355.4733120000001</v>
      </c>
      <c r="R30">
        <f>_xlfn.IFNA(_xlfn.XLOOKUP(_xlfn.TEXTJOIN("",TRUE,'Table1 Input'!S$1,'Table1 Input'!$B30),'Joint tables'!$E$1:$E$507,'Joint tables'!$F$1:$F$507),0)</f>
        <v>10836.808789000001</v>
      </c>
      <c r="S30" s="4" cm="1">
        <f t="array" ref="S30:DO30">_xlfn.XLOOKUP(B30,'VALUE PROJECTION'!A:A,'VALUE PROJECTION'!B:CX)</f>
        <v>7970.0212177341145</v>
      </c>
      <c r="T30" s="4">
        <v>8126.8425526249739</v>
      </c>
      <c r="U30" s="4">
        <v>8119.857105170704</v>
      </c>
      <c r="V30" s="4">
        <v>8178.058434007251</v>
      </c>
      <c r="W30" s="4">
        <v>7779.7552469852935</v>
      </c>
      <c r="X30" s="4">
        <v>8069.2508000075295</v>
      </c>
      <c r="Y30" s="4">
        <v>8406.0628397469118</v>
      </c>
      <c r="Z30" s="4">
        <v>8497.840428048612</v>
      </c>
      <c r="AA30" s="4">
        <v>9392.0126202851516</v>
      </c>
      <c r="AB30" s="4">
        <v>9909.7132412697356</v>
      </c>
      <c r="AC30" s="4">
        <v>10314.048056190966</v>
      </c>
      <c r="AD30" s="4">
        <v>10602.159089145691</v>
      </c>
      <c r="AE30" s="4">
        <v>11030.577086416486</v>
      </c>
      <c r="AF30" s="4">
        <v>11185.540962820029</v>
      </c>
      <c r="AG30" s="4">
        <v>11178.502541480995</v>
      </c>
      <c r="AH30" s="4">
        <v>11236.513458680021</v>
      </c>
      <c r="AI30" s="4">
        <v>10838.402084272473</v>
      </c>
      <c r="AJ30" s="4">
        <v>11126.647924993767</v>
      </c>
      <c r="AK30" s="4">
        <v>11462.281195440059</v>
      </c>
      <c r="AL30" s="4">
        <v>11553.422844561977</v>
      </c>
      <c r="AM30" s="4">
        <v>12445.122679357155</v>
      </c>
      <c r="AN30" s="4">
        <v>12961.260036420599</v>
      </c>
      <c r="AO30" s="4">
        <v>13364.289965802058</v>
      </c>
      <c r="AP30" s="4">
        <v>13651.32181865836</v>
      </c>
      <c r="AQ30" s="4">
        <v>14078.356420298833</v>
      </c>
      <c r="AR30" s="4">
        <v>14232.490966066103</v>
      </c>
      <c r="AS30" s="4">
        <v>14224.95714710255</v>
      </c>
      <c r="AT30" s="4">
        <v>14282.342516748418</v>
      </c>
      <c r="AU30" s="4">
        <v>13884.521296270063</v>
      </c>
      <c r="AV30" s="4">
        <v>14171.675425812706</v>
      </c>
      <c r="AW30" s="4">
        <v>14506.122758870513</v>
      </c>
      <c r="AX30" s="4">
        <v>14596.571041168723</v>
      </c>
      <c r="AY30" s="4">
        <v>15485.966303191341</v>
      </c>
      <c r="AZ30" s="4">
        <v>16000.555972411679</v>
      </c>
      <c r="BA30" s="4">
        <v>16402.266309764356</v>
      </c>
      <c r="BB30" s="4">
        <v>16688.212174428503</v>
      </c>
      <c r="BC30" s="4">
        <v>17113.879614607737</v>
      </c>
      <c r="BD30" s="4">
        <v>17267.19595032074</v>
      </c>
      <c r="BE30" s="4">
        <v>17259.169101072741</v>
      </c>
      <c r="BF30" s="4">
        <v>17315.931176723767</v>
      </c>
      <c r="BG30" s="4">
        <v>16918.401274376698</v>
      </c>
      <c r="BH30" s="4">
        <v>17204.470877213847</v>
      </c>
      <c r="BI30" s="4">
        <v>17537.739079964173</v>
      </c>
      <c r="BJ30" s="4">
        <v>17627.498526175368</v>
      </c>
      <c r="BK30" s="4">
        <v>18514.601329244571</v>
      </c>
      <c r="BL30" s="4">
        <v>19027.651588919281</v>
      </c>
      <c r="BM30" s="4">
        <v>19428.049556353377</v>
      </c>
      <c r="BN30" s="4">
        <v>19712.915764672365</v>
      </c>
      <c r="BO30" s="4">
        <v>20137.223612161379</v>
      </c>
      <c r="BP30" s="4">
        <v>20289.727084491053</v>
      </c>
      <c r="BQ30" s="4">
        <v>20281.211207605662</v>
      </c>
      <c r="BR30" s="4">
        <v>20337.354510558045</v>
      </c>
      <c r="BS30" s="4">
        <v>19940.116792432695</v>
      </c>
      <c r="BT30" s="4">
        <v>20225.108252034301</v>
      </c>
      <c r="BU30" s="4">
        <v>20557.204081027921</v>
      </c>
      <c r="BV30" s="4">
        <v>20646.279479151697</v>
      </c>
      <c r="BW30" s="4">
        <v>21531.101041152764</v>
      </c>
      <c r="BX30" s="4">
        <v>22042.620084253318</v>
      </c>
      <c r="BY30" s="4">
        <v>22441.712961840389</v>
      </c>
      <c r="BZ30" s="4">
        <v>22725.505859754845</v>
      </c>
      <c r="CA30" s="4">
        <v>23148.461579896317</v>
      </c>
      <c r="CB30" s="4">
        <v>23300.157462756652</v>
      </c>
      <c r="CC30" s="4">
        <v>23291.156533915619</v>
      </c>
      <c r="CD30" s="4">
        <v>23346.685557776509</v>
      </c>
      <c r="CE30" s="4">
        <v>22949.740870847578</v>
      </c>
      <c r="CF30" s="4">
        <v>23233.660516388743</v>
      </c>
      <c r="CG30" s="4">
        <v>23564.590675608266</v>
      </c>
      <c r="CH30" s="4">
        <v>23652.986774319583</v>
      </c>
      <c r="CI30" s="4">
        <v>24535.538229309252</v>
      </c>
      <c r="CJ30" s="4">
        <v>25045.534187425383</v>
      </c>
      <c r="CK30" s="4">
        <v>25443.329200097047</v>
      </c>
      <c r="CL30" s="4">
        <v>25726.055083745967</v>
      </c>
      <c r="CM30" s="4">
        <v>26147.66608478942</v>
      </c>
      <c r="CN30" s="4">
        <v>26298.559608251144</v>
      </c>
      <c r="CO30" s="4">
        <v>26289.077567292617</v>
      </c>
      <c r="CP30" s="4">
        <v>26343.996766746379</v>
      </c>
      <c r="CQ30" s="4">
        <v>25947.345940849995</v>
      </c>
      <c r="CR30">
        <v>26230.200051527372</v>
      </c>
      <c r="CS30">
        <v>26559.971192770783</v>
      </c>
      <c r="CT30">
        <v>26647.692700292009</v>
      </c>
      <c r="CU30">
        <v>27527.985103630999</v>
      </c>
      <c r="CV30">
        <v>28036.466047676146</v>
      </c>
      <c r="CW30">
        <v>28432.970365137713</v>
      </c>
      <c r="CX30">
        <v>28714.635481007928</v>
      </c>
      <c r="CY30">
        <v>29134.909114910966</v>
      </c>
      <c r="CZ30">
        <v>29285.005465800528</v>
      </c>
      <c r="DA30">
        <v>29275.046217049858</v>
      </c>
      <c r="DB30">
        <v>29329.360008201496</v>
      </c>
      <c r="DC30">
        <v>28933.003856277443</v>
      </c>
      <c r="DD30">
        <v>29214.798661824127</v>
      </c>
      <c r="DE30">
        <v>29543.417385215584</v>
      </c>
      <c r="DF30">
        <v>29630.468969726066</v>
      </c>
      <c r="DG30">
        <v>30508.513298824935</v>
      </c>
      <c r="DH30">
        <v>31015.487239615675</v>
      </c>
      <c r="DI30">
        <v>31410.707976877886</v>
      </c>
      <c r="DJ30">
        <v>31691.318522292713</v>
      </c>
      <c r="DK30">
        <v>32110.262085265622</v>
      </c>
      <c r="DL30">
        <v>32259.56640760522</v>
      </c>
      <c r="DM30">
        <v>32249.133820252238</v>
      </c>
      <c r="DN30">
        <v>32302.846581028854</v>
      </c>
      <c r="DO30">
        <v>0</v>
      </c>
    </row>
    <row r="31" spans="1:119" x14ac:dyDescent="0.25">
      <c r="A31" t="str">
        <f>_xlfn.XLOOKUP(B31,wasteprojectionmodel_actuals_20!D:D,wasteprojectionmodel_actuals_20!C:C)</f>
        <v>Plastic</v>
      </c>
      <c r="B31" t="s">
        <v>53</v>
      </c>
      <c r="C31">
        <f>_xlfn.IFNA(_xlfn.XLOOKUP(_xlfn.TEXTJOIN("",TRUE,'Table1 Input'!D$1,'Table1 Input'!$B31),'Joint tables'!$E$1:$E$507,'Joint tables'!$F$1:$F$507),0)</f>
        <v>0</v>
      </c>
      <c r="D31">
        <f>_xlfn.IFNA(_xlfn.XLOOKUP(_xlfn.TEXTJOIN("",TRUE,'Table1 Input'!E$1,'Table1 Input'!$B31),'Joint tables'!$E$1:$E$507,'Joint tables'!$F$1:$F$507),0)</f>
        <v>0</v>
      </c>
      <c r="E31">
        <f>_xlfn.IFNA(_xlfn.XLOOKUP(_xlfn.TEXTJOIN("",TRUE,'Table1 Input'!F$1,'Table1 Input'!$B31),'Joint tables'!$E$1:$E$507,'Joint tables'!$F$1:$F$507),0)</f>
        <v>0</v>
      </c>
      <c r="F31">
        <f>_xlfn.IFNA(_xlfn.XLOOKUP(_xlfn.TEXTJOIN("",TRUE,'Table1 Input'!G$1,'Table1 Input'!$B31),'Joint tables'!$E$1:$E$507,'Joint tables'!$F$1:$F$507),0)</f>
        <v>0</v>
      </c>
      <c r="G31">
        <f>_xlfn.IFNA(_xlfn.XLOOKUP(_xlfn.TEXTJOIN("",TRUE,'Table1 Input'!H$1,'Table1 Input'!$B31),'Joint tables'!$E$1:$E$507,'Joint tables'!$F$1:$F$507),0)</f>
        <v>0</v>
      </c>
      <c r="H31">
        <f>_xlfn.IFNA(_xlfn.XLOOKUP(_xlfn.TEXTJOIN("",TRUE,'Table1 Input'!I$1,'Table1 Input'!$B31),'Joint tables'!$E$1:$E$507,'Joint tables'!$F$1:$F$507),0)</f>
        <v>0</v>
      </c>
      <c r="I31">
        <f>_xlfn.IFNA(_xlfn.XLOOKUP(_xlfn.TEXTJOIN("",TRUE,'Table1 Input'!J$1,'Table1 Input'!$B31),'Joint tables'!$E$1:$E$507,'Joint tables'!$F$1:$F$507),0)</f>
        <v>28115.527199999953</v>
      </c>
      <c r="J31">
        <f>_xlfn.IFNA(_xlfn.XLOOKUP(_xlfn.TEXTJOIN("",TRUE,'Table1 Input'!K$1,'Table1 Input'!$B31),'Joint tables'!$E$1:$E$507,'Joint tables'!$F$1:$F$507),0)</f>
        <v>28146.448800000027</v>
      </c>
      <c r="K31">
        <f>_xlfn.IFNA(_xlfn.XLOOKUP(_xlfn.TEXTJOIN("",TRUE,'Table1 Input'!L$1,'Table1 Input'!$B31),'Joint tables'!$E$1:$E$507,'Joint tables'!$F$1:$F$507),0)</f>
        <v>481.87040400000001</v>
      </c>
      <c r="L31">
        <f>_xlfn.IFNA(_xlfn.XLOOKUP(_xlfn.TEXTJOIN("",TRUE,'Table1 Input'!M$1,'Table1 Input'!$B31),'Joint tables'!$E$1:$E$507,'Joint tables'!$F$1:$F$507),0)</f>
        <v>1779.1236199999998</v>
      </c>
      <c r="M31">
        <f>_xlfn.IFNA(_xlfn.XLOOKUP(_xlfn.TEXTJOIN("",TRUE,'Table1 Input'!N$1,'Table1 Input'!$B31),'Joint tables'!$E$1:$E$507,'Joint tables'!$F$1:$F$507),0)</f>
        <v>0</v>
      </c>
      <c r="N31">
        <f>_xlfn.IFNA(_xlfn.XLOOKUP(_xlfn.TEXTJOIN("",TRUE,'Table1 Input'!O$1,'Table1 Input'!$B31),'Joint tables'!$E$1:$E$507,'Joint tables'!$F$1:$F$507),0)</f>
        <v>365.59480100000002</v>
      </c>
      <c r="O31">
        <f>_xlfn.IFNA(_xlfn.XLOOKUP(_xlfn.TEXTJOIN("",TRUE,'Table1 Input'!P$1,'Table1 Input'!$B31),'Joint tables'!$E$1:$E$507,'Joint tables'!$F$1:$F$507),0)</f>
        <v>0</v>
      </c>
      <c r="P31">
        <f>_xlfn.IFNA(_xlfn.XLOOKUP(_xlfn.TEXTJOIN("",TRUE,'Table1 Input'!Q$1,'Table1 Input'!$B31),'Joint tables'!$E$1:$E$507,'Joint tables'!$F$1:$F$507),0)</f>
        <v>2107.7752380000002</v>
      </c>
      <c r="Q31">
        <f>_xlfn.IFNA(_xlfn.XLOOKUP(_xlfn.TEXTJOIN("",TRUE,'Table1 Input'!R$1,'Table1 Input'!$B31),'Joint tables'!$E$1:$E$507,'Joint tables'!$F$1:$F$507),0)</f>
        <v>10337.559461000001</v>
      </c>
      <c r="R31">
        <f>_xlfn.IFNA(_xlfn.XLOOKUP(_xlfn.TEXTJOIN("",TRUE,'Table1 Input'!S$1,'Table1 Input'!$B31),'Joint tables'!$E$1:$E$507,'Joint tables'!$F$1:$F$507),0)</f>
        <v>11445.384110999999</v>
      </c>
      <c r="S31" s="4" cm="1">
        <f t="array" ref="S31:DO31">_xlfn.XLOOKUP(B31,'VALUE PROJECTION'!A:A,'VALUE PROJECTION'!B:CX)</f>
        <v>552.86441712767839</v>
      </c>
      <c r="T31" s="4">
        <v>563.74279919706362</v>
      </c>
      <c r="U31" s="4">
        <v>563.25823269094349</v>
      </c>
      <c r="V31" s="4">
        <v>567.29554236230001</v>
      </c>
      <c r="W31" s="4">
        <v>539.66604761980091</v>
      </c>
      <c r="X31" s="4">
        <v>559.74777460774931</v>
      </c>
      <c r="Y31" s="4">
        <v>583.1117515589973</v>
      </c>
      <c r="Z31" s="4">
        <v>589.47817913498682</v>
      </c>
      <c r="AA31" s="4">
        <v>651.50511411636933</v>
      </c>
      <c r="AB31" s="4">
        <v>687.41696983770839</v>
      </c>
      <c r="AC31" s="4">
        <v>715.46486653319653</v>
      </c>
      <c r="AD31" s="4">
        <v>735.45055213565615</v>
      </c>
      <c r="AE31" s="4">
        <v>765.16905097993708</v>
      </c>
      <c r="AF31" s="4">
        <v>775.91858487240108</v>
      </c>
      <c r="AG31" s="4">
        <v>775.43034367394023</v>
      </c>
      <c r="AH31" s="4">
        <v>779.45444487117652</v>
      </c>
      <c r="AI31" s="4">
        <v>751.83825578576</v>
      </c>
      <c r="AJ31" s="4">
        <v>771.83329273312233</v>
      </c>
      <c r="AK31" s="4">
        <v>795.1155008182219</v>
      </c>
      <c r="AL31" s="4">
        <v>801.43781456636157</v>
      </c>
      <c r="AM31" s="4">
        <v>863.29324706131297</v>
      </c>
      <c r="AN31" s="4">
        <v>899.09666229385459</v>
      </c>
      <c r="AO31" s="4">
        <v>927.05404169162705</v>
      </c>
      <c r="AP31" s="4">
        <v>946.96486673101049</v>
      </c>
      <c r="AQ31" s="4">
        <v>976.58740218975947</v>
      </c>
      <c r="AR31" s="4">
        <v>987.27940707617654</v>
      </c>
      <c r="AS31" s="4">
        <v>986.75680113621206</v>
      </c>
      <c r="AT31" s="4">
        <v>990.73750935193482</v>
      </c>
      <c r="AU31" s="4">
        <v>963.14144766374318</v>
      </c>
      <c r="AV31" s="4">
        <v>983.06075479207902</v>
      </c>
      <c r="AW31" s="4">
        <v>1006.2606967746024</v>
      </c>
      <c r="AX31" s="4">
        <v>1012.5349130541941</v>
      </c>
      <c r="AY31" s="4">
        <v>1074.2304819493106</v>
      </c>
      <c r="AZ31" s="4">
        <v>1109.9265371744068</v>
      </c>
      <c r="BA31" s="4">
        <v>1137.7923791147616</v>
      </c>
      <c r="BB31" s="4">
        <v>1157.6278713272347</v>
      </c>
      <c r="BC31" s="4">
        <v>1187.1555695322629</v>
      </c>
      <c r="BD31" s="4">
        <v>1197.7908168251452</v>
      </c>
      <c r="BE31" s="4">
        <v>1197.2340103613187</v>
      </c>
      <c r="BF31" s="4">
        <v>1201.1714819203573</v>
      </c>
      <c r="BG31" s="4">
        <v>1173.5956283877592</v>
      </c>
      <c r="BH31" s="4">
        <v>1193.4397040695894</v>
      </c>
      <c r="BI31" s="4">
        <v>1216.5578521431187</v>
      </c>
      <c r="BJ31" s="4">
        <v>1222.7842852422973</v>
      </c>
      <c r="BK31" s="4">
        <v>1284.3208308489625</v>
      </c>
      <c r="BL31" s="4">
        <v>1319.9101003155376</v>
      </c>
      <c r="BM31" s="4">
        <v>1347.6849057818015</v>
      </c>
      <c r="BN31" s="4">
        <v>1367.4455043949158</v>
      </c>
      <c r="BO31" s="4">
        <v>1396.8788903767168</v>
      </c>
      <c r="BP31" s="4">
        <v>1407.4577509639244</v>
      </c>
      <c r="BQ31" s="4">
        <v>1406.8670216318494</v>
      </c>
      <c r="BR31" s="4">
        <v>1410.7615701674702</v>
      </c>
      <c r="BS31" s="4">
        <v>1383.2059848694253</v>
      </c>
      <c r="BT31" s="4">
        <v>1402.9752719132812</v>
      </c>
      <c r="BU31" s="4">
        <v>1426.0120947662183</v>
      </c>
      <c r="BV31" s="4">
        <v>1432.1910768189309</v>
      </c>
      <c r="BW31" s="4">
        <v>1493.5693772993905</v>
      </c>
      <c r="BX31" s="4">
        <v>1529.0524293374747</v>
      </c>
      <c r="BY31" s="4">
        <v>1556.7367033336377</v>
      </c>
      <c r="BZ31" s="4">
        <v>1576.4228485525903</v>
      </c>
      <c r="CA31" s="4">
        <v>1605.7624401670419</v>
      </c>
      <c r="CB31" s="4">
        <v>1616.2852798894303</v>
      </c>
      <c r="CC31" s="4">
        <v>1615.6609034741914</v>
      </c>
      <c r="CD31" s="4">
        <v>1619.5128406989268</v>
      </c>
      <c r="CE31" s="4">
        <v>1591.9775823883742</v>
      </c>
      <c r="CF31" s="4">
        <v>1611.6725198364629</v>
      </c>
      <c r="CG31" s="4">
        <v>1634.6284825106611</v>
      </c>
      <c r="CH31" s="4">
        <v>1640.7603429229832</v>
      </c>
      <c r="CI31" s="4">
        <v>1701.9811706244643</v>
      </c>
      <c r="CJ31" s="4">
        <v>1737.3585693061591</v>
      </c>
      <c r="CK31" s="4">
        <v>1764.9528130112647</v>
      </c>
      <c r="CL31" s="4">
        <v>1784.5649415866146</v>
      </c>
      <c r="CM31" s="4">
        <v>1813.8112527291557</v>
      </c>
      <c r="CN31" s="4">
        <v>1824.2784343862613</v>
      </c>
      <c r="CO31" s="4">
        <v>1823.6206841865437</v>
      </c>
      <c r="CP31" s="4">
        <v>1827.4303191129306</v>
      </c>
      <c r="CQ31" s="4">
        <v>1799.9154453539415</v>
      </c>
      <c r="CR31">
        <v>1819.536468781565</v>
      </c>
      <c r="CS31">
        <v>1842.4120326989344</v>
      </c>
      <c r="CT31">
        <v>1848.497098070827</v>
      </c>
      <c r="CU31">
        <v>1909.5612198815711</v>
      </c>
      <c r="CV31">
        <v>1944.8335250699852</v>
      </c>
      <c r="CW31">
        <v>1972.338235832138</v>
      </c>
      <c r="CX31">
        <v>1991.8767810701715</v>
      </c>
      <c r="CY31">
        <v>2021.0303217313838</v>
      </c>
      <c r="CZ31">
        <v>2031.4422051229744</v>
      </c>
      <c r="DA31">
        <v>2030.7513519740116</v>
      </c>
      <c r="DB31">
        <v>2034.5189909384135</v>
      </c>
      <c r="DC31">
        <v>2007.024558122994</v>
      </c>
      <c r="DD31">
        <v>2026.5720996742657</v>
      </c>
      <c r="DE31">
        <v>2049.3677226722066</v>
      </c>
      <c r="DF31">
        <v>2055.4063168259263</v>
      </c>
      <c r="DG31">
        <v>2116.3144942269296</v>
      </c>
      <c r="DH31">
        <v>2151.4822616163719</v>
      </c>
      <c r="DI31">
        <v>2178.8979329896238</v>
      </c>
      <c r="DJ31">
        <v>2198.363324786254</v>
      </c>
      <c r="DK31">
        <v>2227.4246010896386</v>
      </c>
      <c r="DL31">
        <v>2237.781543046236</v>
      </c>
      <c r="DM31">
        <v>2237.0578553459823</v>
      </c>
      <c r="DN31">
        <v>2240.7838020364384</v>
      </c>
      <c r="DO31">
        <v>0</v>
      </c>
    </row>
    <row r="32" spans="1:119" x14ac:dyDescent="0.25">
      <c r="A32" t="str">
        <f>_xlfn.XLOOKUP(B32,wasteprojectionmodel_actuals_20!D:D,wasteprojectionmodel_actuals_20!C:C)</f>
        <v>Plastic</v>
      </c>
      <c r="B32" t="s">
        <v>54</v>
      </c>
      <c r="C32">
        <f>_xlfn.IFNA(_xlfn.XLOOKUP(_xlfn.TEXTJOIN("",TRUE,'Table1 Input'!D$1,'Table1 Input'!$B32),'Joint tables'!$E$1:$E$507,'Joint tables'!$F$1:$F$507),0)</f>
        <v>0</v>
      </c>
      <c r="D32">
        <f>_xlfn.IFNA(_xlfn.XLOOKUP(_xlfn.TEXTJOIN("",TRUE,'Table1 Input'!E$1,'Table1 Input'!$B32),'Joint tables'!$E$1:$E$507,'Joint tables'!$F$1:$F$507),0)</f>
        <v>0</v>
      </c>
      <c r="E32">
        <f>_xlfn.IFNA(_xlfn.XLOOKUP(_xlfn.TEXTJOIN("",TRUE,'Table1 Input'!F$1,'Table1 Input'!$B32),'Joint tables'!$E$1:$E$507,'Joint tables'!$F$1:$F$507),0)</f>
        <v>0</v>
      </c>
      <c r="F32">
        <f>_xlfn.IFNA(_xlfn.XLOOKUP(_xlfn.TEXTJOIN("",TRUE,'Table1 Input'!G$1,'Table1 Input'!$B32),'Joint tables'!$E$1:$E$507,'Joint tables'!$F$1:$F$507),0)</f>
        <v>0</v>
      </c>
      <c r="G32">
        <f>_xlfn.IFNA(_xlfn.XLOOKUP(_xlfn.TEXTJOIN("",TRUE,'Table1 Input'!H$1,'Table1 Input'!$B32),'Joint tables'!$E$1:$E$507,'Joint tables'!$F$1:$F$507),0)</f>
        <v>0</v>
      </c>
      <c r="H32">
        <f>_xlfn.IFNA(_xlfn.XLOOKUP(_xlfn.TEXTJOIN("",TRUE,'Table1 Input'!I$1,'Table1 Input'!$B32),'Joint tables'!$E$1:$E$507,'Joint tables'!$F$1:$F$507),0)</f>
        <v>0</v>
      </c>
      <c r="I32">
        <f>_xlfn.IFNA(_xlfn.XLOOKUP(_xlfn.TEXTJOIN("",TRUE,'Table1 Input'!J$1,'Table1 Input'!$B32),'Joint tables'!$E$1:$E$507,'Joint tables'!$F$1:$F$507),0)</f>
        <v>20256.010879999962</v>
      </c>
      <c r="J32">
        <f>_xlfn.IFNA(_xlfn.XLOOKUP(_xlfn.TEXTJOIN("",TRUE,'Table1 Input'!K$1,'Table1 Input'!$B32),'Joint tables'!$E$1:$E$507,'Joint tables'!$F$1:$F$507),0)</f>
        <v>23796.59452000005</v>
      </c>
      <c r="K32">
        <f>_xlfn.IFNA(_xlfn.XLOOKUP(_xlfn.TEXTJOIN("",TRUE,'Table1 Input'!L$1,'Table1 Input'!$B32),'Joint tables'!$E$1:$E$507,'Joint tables'!$F$1:$F$507),0)</f>
        <v>17947.195746000001</v>
      </c>
      <c r="L32">
        <f>_xlfn.IFNA(_xlfn.XLOOKUP(_xlfn.TEXTJOIN("",TRUE,'Table1 Input'!M$1,'Table1 Input'!$B32),'Joint tables'!$E$1:$E$507,'Joint tables'!$F$1:$F$507),0)</f>
        <v>17182.05184</v>
      </c>
      <c r="M32">
        <f>_xlfn.IFNA(_xlfn.XLOOKUP(_xlfn.TEXTJOIN("",TRUE,'Table1 Input'!N$1,'Table1 Input'!$B32),'Joint tables'!$E$1:$E$507,'Joint tables'!$F$1:$F$507),0)</f>
        <v>10313.406138</v>
      </c>
      <c r="N32">
        <f>_xlfn.IFNA(_xlfn.XLOOKUP(_xlfn.TEXTJOIN("",TRUE,'Table1 Input'!O$1,'Table1 Input'!$B32),'Joint tables'!$E$1:$E$507,'Joint tables'!$F$1:$F$507),0)</f>
        <v>16905.890583</v>
      </c>
      <c r="O32">
        <f>_xlfn.IFNA(_xlfn.XLOOKUP(_xlfn.TEXTJOIN("",TRUE,'Table1 Input'!P$1,'Table1 Input'!$B32),'Joint tables'!$E$1:$E$507,'Joint tables'!$F$1:$F$507),0)</f>
        <v>13850.094842</v>
      </c>
      <c r="P32">
        <f>_xlfn.IFNA(_xlfn.XLOOKUP(_xlfn.TEXTJOIN("",TRUE,'Table1 Input'!Q$1,'Table1 Input'!$B32),'Joint tables'!$E$1:$E$507,'Joint tables'!$F$1:$F$507),0)</f>
        <v>15563.139663</v>
      </c>
      <c r="Q32">
        <f>_xlfn.IFNA(_xlfn.XLOOKUP(_xlfn.TEXTJOIN("",TRUE,'Table1 Input'!R$1,'Table1 Input'!$B32),'Joint tables'!$E$1:$E$507,'Joint tables'!$F$1:$F$507),0)</f>
        <v>24868.352486000003</v>
      </c>
      <c r="R32">
        <f>_xlfn.IFNA(_xlfn.XLOOKUP(_xlfn.TEXTJOIN("",TRUE,'Table1 Input'!S$1,'Table1 Input'!$B32),'Joint tables'!$E$1:$E$507,'Joint tables'!$F$1:$F$507),0)</f>
        <v>20095.805747999999</v>
      </c>
      <c r="S32" s="4" cm="1">
        <f t="array" ref="S32:DO32">_xlfn.XLOOKUP(B32,'VALUE PROJECTION'!A:A,'VALUE PROJECTION'!B:CX)</f>
        <v>13477.467820976728</v>
      </c>
      <c r="T32" s="4">
        <v>13742.655884708765</v>
      </c>
      <c r="U32" s="4">
        <v>13730.843351127227</v>
      </c>
      <c r="V32" s="4">
        <v>13829.262980774796</v>
      </c>
      <c r="W32" s="4">
        <v>13155.724198451824</v>
      </c>
      <c r="X32" s="4">
        <v>13645.267060833596</v>
      </c>
      <c r="Y32" s="4">
        <v>14214.823063671392</v>
      </c>
      <c r="Z32" s="4">
        <v>14370.02083030603</v>
      </c>
      <c r="AA32" s="4">
        <v>15882.084175942437</v>
      </c>
      <c r="AB32" s="4">
        <v>16757.5264451166</v>
      </c>
      <c r="AC32" s="4">
        <v>17441.264832773086</v>
      </c>
      <c r="AD32" s="4">
        <v>17928.466443588823</v>
      </c>
      <c r="AE32" s="4">
        <v>18652.929981941357</v>
      </c>
      <c r="AF32" s="4">
        <v>18914.97704562989</v>
      </c>
      <c r="AG32" s="4">
        <v>18903.074932132851</v>
      </c>
      <c r="AH32" s="4">
        <v>19001.17257183242</v>
      </c>
      <c r="AI32" s="4">
        <v>18327.958148537829</v>
      </c>
      <c r="AJ32" s="4">
        <v>18815.387722025978</v>
      </c>
      <c r="AK32" s="4">
        <v>19382.950402037899</v>
      </c>
      <c r="AL32" s="4">
        <v>19537.072782597967</v>
      </c>
      <c r="AM32" s="4">
        <v>21044.955321565529</v>
      </c>
      <c r="AN32" s="4">
        <v>21917.754079685299</v>
      </c>
      <c r="AO32" s="4">
        <v>22599.285879380226</v>
      </c>
      <c r="AP32" s="4">
        <v>23084.662574721817</v>
      </c>
      <c r="AQ32" s="4">
        <v>23806.786762954453</v>
      </c>
      <c r="AR32" s="4">
        <v>24067.431411685993</v>
      </c>
      <c r="AS32" s="4">
        <v>24054.691570739971</v>
      </c>
      <c r="AT32" s="4">
        <v>24151.731396816733</v>
      </c>
      <c r="AU32" s="4">
        <v>23479.007629712003</v>
      </c>
      <c r="AV32" s="4">
        <v>23964.591097414719</v>
      </c>
      <c r="AW32" s="4">
        <v>24530.148333205816</v>
      </c>
      <c r="AX32" s="4">
        <v>24683.098216378563</v>
      </c>
      <c r="AY32" s="4">
        <v>26187.083675961429</v>
      </c>
      <c r="AZ32" s="4">
        <v>27057.265262491241</v>
      </c>
      <c r="BA32" s="4">
        <v>27736.565605252894</v>
      </c>
      <c r="BB32" s="4">
        <v>28220.105872495496</v>
      </c>
      <c r="BC32" s="4">
        <v>28939.918162918002</v>
      </c>
      <c r="BD32" s="4">
        <v>29199.179201822681</v>
      </c>
      <c r="BE32" s="4">
        <v>29185.605636647844</v>
      </c>
      <c r="BF32" s="4">
        <v>29281.5914599147</v>
      </c>
      <c r="BG32" s="4">
        <v>28609.360317689232</v>
      </c>
      <c r="BH32" s="4">
        <v>29093.109828696615</v>
      </c>
      <c r="BI32" s="4">
        <v>29656.673131179159</v>
      </c>
      <c r="BJ32" s="4">
        <v>29808.458178532397</v>
      </c>
      <c r="BK32" s="4">
        <v>31308.567043444869</v>
      </c>
      <c r="BL32" s="4">
        <v>32176.145457153973</v>
      </c>
      <c r="BM32" s="4">
        <v>32853.226555717432</v>
      </c>
      <c r="BN32" s="4">
        <v>33334.941102142984</v>
      </c>
      <c r="BO32" s="4">
        <v>34052.454293700946</v>
      </c>
      <c r="BP32" s="4">
        <v>34310.340764107961</v>
      </c>
      <c r="BQ32" s="4">
        <v>34295.940243261801</v>
      </c>
      <c r="BR32" s="4">
        <v>34390.879709322493</v>
      </c>
      <c r="BS32" s="4">
        <v>33719.142656552802</v>
      </c>
      <c r="BT32" s="4">
        <v>34201.06900544223</v>
      </c>
      <c r="BU32" s="4">
        <v>34762.649800080886</v>
      </c>
      <c r="BV32" s="4">
        <v>34913.278108219216</v>
      </c>
      <c r="BW32" s="4">
        <v>36409.529348133248</v>
      </c>
      <c r="BX32" s="4">
        <v>37274.518443502864</v>
      </c>
      <c r="BY32" s="4">
        <v>37949.392608617061</v>
      </c>
      <c r="BZ32" s="4">
        <v>38429.292165340092</v>
      </c>
      <c r="CA32" s="4">
        <v>39144.518882079676</v>
      </c>
      <c r="CB32" s="4">
        <v>39401.039702284732</v>
      </c>
      <c r="CC32" s="4">
        <v>39385.818948725871</v>
      </c>
      <c r="CD32" s="4">
        <v>39479.719656361412</v>
      </c>
      <c r="CE32" s="4">
        <v>38808.47812529892</v>
      </c>
      <c r="CF32" s="4">
        <v>39288.592014834088</v>
      </c>
      <c r="CG32" s="4">
        <v>39848.201638199665</v>
      </c>
      <c r="CH32" s="4">
        <v>39997.681237228935</v>
      </c>
      <c r="CI32" s="4">
        <v>41490.093680060687</v>
      </c>
      <c r="CJ32" s="4">
        <v>42352.507207774288</v>
      </c>
      <c r="CK32" s="4">
        <v>43025.186656945385</v>
      </c>
      <c r="CL32" s="4">
        <v>43503.281870864899</v>
      </c>
      <c r="CM32" s="4">
        <v>44216.234640286544</v>
      </c>
      <c r="CN32" s="4">
        <v>44471.398654445518</v>
      </c>
      <c r="CO32" s="4">
        <v>44455.364330520337</v>
      </c>
      <c r="CP32" s="4">
        <v>44548.233812692473</v>
      </c>
      <c r="CQ32" s="4">
        <v>43877.489206606944</v>
      </c>
      <c r="CR32">
        <v>44355.801255036989</v>
      </c>
      <c r="CS32">
        <v>44913.450955455024</v>
      </c>
      <c r="CT32">
        <v>45061.789807074922</v>
      </c>
      <c r="CU32">
        <v>46550.382147664001</v>
      </c>
      <c r="CV32">
        <v>47410.233755800211</v>
      </c>
      <c r="CW32">
        <v>48080.730613145577</v>
      </c>
      <c r="CX32">
        <v>48557.032047197688</v>
      </c>
      <c r="CY32">
        <v>49267.72330161112</v>
      </c>
      <c r="CZ32">
        <v>49521.539280752921</v>
      </c>
      <c r="DA32">
        <v>49504.697988754902</v>
      </c>
      <c r="DB32">
        <v>49596.543713186933</v>
      </c>
      <c r="DC32">
        <v>48926.297406776059</v>
      </c>
      <c r="DD32">
        <v>49402.818148706232</v>
      </c>
      <c r="DE32">
        <v>49958.519087120796</v>
      </c>
      <c r="DF32">
        <v>50105.725085317441</v>
      </c>
      <c r="DG32">
        <v>51590.515886688168</v>
      </c>
      <c r="DH32">
        <v>52447.819121700566</v>
      </c>
      <c r="DI32">
        <v>53116.145418847933</v>
      </c>
      <c r="DJ32">
        <v>53590.663552832317</v>
      </c>
      <c r="DK32">
        <v>54299.105630277358</v>
      </c>
      <c r="DL32">
        <v>54551.582273048043</v>
      </c>
      <c r="DM32">
        <v>54533.940555855821</v>
      </c>
      <c r="DN32">
        <v>54624.769925711429</v>
      </c>
      <c r="DO32">
        <v>0</v>
      </c>
    </row>
    <row r="33" spans="1:119" x14ac:dyDescent="0.25">
      <c r="A33" t="str">
        <f>_xlfn.XLOOKUP(B33,wasteprojectionmodel_actuals_20!D:D,wasteprojectionmodel_actuals_20!C:C)</f>
        <v>Plastic</v>
      </c>
      <c r="B33" t="s">
        <v>55</v>
      </c>
      <c r="C33">
        <f>_xlfn.IFNA(_xlfn.XLOOKUP(_xlfn.TEXTJOIN("",TRUE,'Table1 Input'!D$1,'Table1 Input'!$B33),'Joint tables'!$E$1:$E$507,'Joint tables'!$F$1:$F$507),0)</f>
        <v>0</v>
      </c>
      <c r="D33">
        <f>_xlfn.IFNA(_xlfn.XLOOKUP(_xlfn.TEXTJOIN("",TRUE,'Table1 Input'!E$1,'Table1 Input'!$B33),'Joint tables'!$E$1:$E$507,'Joint tables'!$F$1:$F$507),0)</f>
        <v>0</v>
      </c>
      <c r="E33">
        <f>_xlfn.IFNA(_xlfn.XLOOKUP(_xlfn.TEXTJOIN("",TRUE,'Table1 Input'!F$1,'Table1 Input'!$B33),'Joint tables'!$E$1:$E$507,'Joint tables'!$F$1:$F$507),0)</f>
        <v>0</v>
      </c>
      <c r="F33">
        <f>_xlfn.IFNA(_xlfn.XLOOKUP(_xlfn.TEXTJOIN("",TRUE,'Table1 Input'!G$1,'Table1 Input'!$B33),'Joint tables'!$E$1:$E$507,'Joint tables'!$F$1:$F$507),0)</f>
        <v>0</v>
      </c>
      <c r="G33">
        <f>_xlfn.IFNA(_xlfn.XLOOKUP(_xlfn.TEXTJOIN("",TRUE,'Table1 Input'!H$1,'Table1 Input'!$B33),'Joint tables'!$E$1:$E$507,'Joint tables'!$F$1:$F$507),0)</f>
        <v>0</v>
      </c>
      <c r="H33">
        <f>_xlfn.IFNA(_xlfn.XLOOKUP(_xlfn.TEXTJOIN("",TRUE,'Table1 Input'!I$1,'Table1 Input'!$B33),'Joint tables'!$E$1:$E$507,'Joint tables'!$F$1:$F$507),0)</f>
        <v>0</v>
      </c>
      <c r="I33">
        <f>_xlfn.IFNA(_xlfn.XLOOKUP(_xlfn.TEXTJOIN("",TRUE,'Table1 Input'!J$1,'Table1 Input'!$B33),'Joint tables'!$E$1:$E$507,'Joint tables'!$F$1:$F$507),0)</f>
        <v>6023.1157200000043</v>
      </c>
      <c r="J33">
        <f>_xlfn.IFNA(_xlfn.XLOOKUP(_xlfn.TEXTJOIN("",TRUE,'Table1 Input'!K$1,'Table1 Input'!$B33),'Joint tables'!$E$1:$E$507,'Joint tables'!$F$1:$F$507),0)</f>
        <v>6143.1848799999943</v>
      </c>
      <c r="K33">
        <f>_xlfn.IFNA(_xlfn.XLOOKUP(_xlfn.TEXTJOIN("",TRUE,'Table1 Input'!L$1,'Table1 Input'!$B33),'Joint tables'!$E$1:$E$507,'Joint tables'!$F$1:$F$507),0)</f>
        <v>2026.5735199999999</v>
      </c>
      <c r="L33">
        <f>_xlfn.IFNA(_xlfn.XLOOKUP(_xlfn.TEXTJOIN("",TRUE,'Table1 Input'!M$1,'Table1 Input'!$B33),'Joint tables'!$E$1:$E$507,'Joint tables'!$F$1:$F$507),0)</f>
        <v>190.63498900000002</v>
      </c>
      <c r="M33">
        <f>_xlfn.IFNA(_xlfn.XLOOKUP(_xlfn.TEXTJOIN("",TRUE,'Table1 Input'!N$1,'Table1 Input'!$B33),'Joint tables'!$E$1:$E$507,'Joint tables'!$F$1:$F$507),0)</f>
        <v>4399.346896</v>
      </c>
      <c r="N33">
        <f>_xlfn.IFNA(_xlfn.XLOOKUP(_xlfn.TEXTJOIN("",TRUE,'Table1 Input'!O$1,'Table1 Input'!$B33),'Joint tables'!$E$1:$E$507,'Joint tables'!$F$1:$F$507),0)</f>
        <v>4107.1490629999998</v>
      </c>
      <c r="O33">
        <f>_xlfn.IFNA(_xlfn.XLOOKUP(_xlfn.TEXTJOIN("",TRUE,'Table1 Input'!P$1,'Table1 Input'!$B33),'Joint tables'!$E$1:$E$507,'Joint tables'!$F$1:$F$507),0)</f>
        <v>3661.121173</v>
      </c>
      <c r="P33">
        <f>_xlfn.IFNA(_xlfn.XLOOKUP(_xlfn.TEXTJOIN("",TRUE,'Table1 Input'!Q$1,'Table1 Input'!$B33),'Joint tables'!$E$1:$E$507,'Joint tables'!$F$1:$F$507),0)</f>
        <v>4170.0611369999997</v>
      </c>
      <c r="Q33">
        <f>_xlfn.IFNA(_xlfn.XLOOKUP(_xlfn.TEXTJOIN("",TRUE,'Table1 Input'!R$1,'Table1 Input'!$B33),'Joint tables'!$E$1:$E$507,'Joint tables'!$F$1:$F$507),0)</f>
        <v>7051.8165630000003</v>
      </c>
      <c r="R33">
        <f>_xlfn.IFNA(_xlfn.XLOOKUP(_xlfn.TEXTJOIN("",TRUE,'Table1 Input'!S$1,'Table1 Input'!$B33),'Joint tables'!$E$1:$E$507,'Joint tables'!$F$1:$F$507),0)</f>
        <v>8376.4071920000006</v>
      </c>
      <c r="S33" s="4" cm="1">
        <f t="array" ref="S33:DO33">_xlfn.XLOOKUP(B33,'VALUE PROJECTION'!A:A,'VALUE PROJECTION'!B:CX)</f>
        <v>3802.5462450217842</v>
      </c>
      <c r="T33" s="4">
        <v>3877.3666704431957</v>
      </c>
      <c r="U33" s="4">
        <v>3874.0338704089968</v>
      </c>
      <c r="V33" s="4">
        <v>3901.8020831121507</v>
      </c>
      <c r="W33" s="4">
        <v>3711.7691777014988</v>
      </c>
      <c r="X33" s="4">
        <v>3849.8892903112078</v>
      </c>
      <c r="Y33" s="4">
        <v>4010.5843903617988</v>
      </c>
      <c r="Z33" s="4">
        <v>4054.3720433980602</v>
      </c>
      <c r="AA33" s="4">
        <v>4480.9871074114808</v>
      </c>
      <c r="AB33" s="4">
        <v>4727.9852644540333</v>
      </c>
      <c r="AC33" s="4">
        <v>4920.8958967104709</v>
      </c>
      <c r="AD33" s="4">
        <v>5058.3554462626862</v>
      </c>
      <c r="AE33" s="4">
        <v>5262.7563132512141</v>
      </c>
      <c r="AF33" s="4">
        <v>5336.6905337801572</v>
      </c>
      <c r="AG33" s="4">
        <v>5333.3324595790409</v>
      </c>
      <c r="AH33" s="4">
        <v>5361.009825716359</v>
      </c>
      <c r="AI33" s="4">
        <v>5171.0684352862518</v>
      </c>
      <c r="AJ33" s="4">
        <v>5308.5923024547656</v>
      </c>
      <c r="AK33" s="4">
        <v>5468.725004410453</v>
      </c>
      <c r="AL33" s="4">
        <v>5512.2092469445251</v>
      </c>
      <c r="AM33" s="4">
        <v>5937.6447339846636</v>
      </c>
      <c r="AN33" s="4">
        <v>6183.8970481754968</v>
      </c>
      <c r="AO33" s="4">
        <v>6376.1851114984393</v>
      </c>
      <c r="AP33" s="4">
        <v>6513.1297775743324</v>
      </c>
      <c r="AQ33" s="4">
        <v>6716.8706179812789</v>
      </c>
      <c r="AR33" s="4">
        <v>6790.409159752201</v>
      </c>
      <c r="AS33" s="4">
        <v>6786.8147282911168</v>
      </c>
      <c r="AT33" s="4">
        <v>6814.1936418353544</v>
      </c>
      <c r="AU33" s="4">
        <v>6624.3906856331841</v>
      </c>
      <c r="AV33" s="4">
        <v>6761.3936906697645</v>
      </c>
      <c r="AW33" s="4">
        <v>6920.960574588059</v>
      </c>
      <c r="AX33" s="4">
        <v>6964.1140075370749</v>
      </c>
      <c r="AY33" s="4">
        <v>7388.4499687035341</v>
      </c>
      <c r="AZ33" s="4">
        <v>7633.9638714854773</v>
      </c>
      <c r="BA33" s="4">
        <v>7825.6223493183807</v>
      </c>
      <c r="BB33" s="4">
        <v>7962.0488837344665</v>
      </c>
      <c r="BC33" s="4">
        <v>8165.1374429819616</v>
      </c>
      <c r="BD33" s="4">
        <v>8238.2856116930761</v>
      </c>
      <c r="BE33" s="4">
        <v>8234.4559524445631</v>
      </c>
      <c r="BF33" s="4">
        <v>8261.5374885822821</v>
      </c>
      <c r="BG33" s="4">
        <v>8071.8735220560447</v>
      </c>
      <c r="BH33" s="4">
        <v>8208.3590927171172</v>
      </c>
      <c r="BI33" s="4">
        <v>8367.3634062983147</v>
      </c>
      <c r="BJ33" s="4">
        <v>8410.1881913046782</v>
      </c>
      <c r="BK33" s="4">
        <v>8833.4304061752318</v>
      </c>
      <c r="BL33" s="4">
        <v>9078.2098471750323</v>
      </c>
      <c r="BM33" s="4">
        <v>9269.2421852311854</v>
      </c>
      <c r="BN33" s="4">
        <v>9405.1536089506972</v>
      </c>
      <c r="BO33" s="4">
        <v>9607.5934981460396</v>
      </c>
      <c r="BP33" s="4">
        <v>9680.3538447270075</v>
      </c>
      <c r="BQ33" s="4">
        <v>9676.2908673786442</v>
      </c>
      <c r="BR33" s="4">
        <v>9703.0771832481259</v>
      </c>
      <c r="BS33" s="4">
        <v>9513.5526196149058</v>
      </c>
      <c r="BT33" s="4">
        <v>9649.5238014933238</v>
      </c>
      <c r="BU33" s="4">
        <v>9807.9687683294451</v>
      </c>
      <c r="BV33" s="4">
        <v>9850.4671897772732</v>
      </c>
      <c r="BW33" s="4">
        <v>10272.621010474129</v>
      </c>
      <c r="BX33" s="4">
        <v>10516.669898608976</v>
      </c>
      <c r="BY33" s="4">
        <v>10707.079570255384</v>
      </c>
      <c r="BZ33" s="4">
        <v>10842.478910965703</v>
      </c>
      <c r="CA33" s="4">
        <v>11044.273691869897</v>
      </c>
      <c r="CB33" s="4">
        <v>11116.648732537586</v>
      </c>
      <c r="CC33" s="4">
        <v>11112.354333911642</v>
      </c>
      <c r="CD33" s="4">
        <v>11138.847573440557</v>
      </c>
      <c r="CE33" s="4">
        <v>10949.462816797201</v>
      </c>
      <c r="CF33" s="4">
        <v>11084.922629581415</v>
      </c>
      <c r="CG33" s="4">
        <v>11242.811448183884</v>
      </c>
      <c r="CH33" s="4">
        <v>11284.985771695265</v>
      </c>
      <c r="CI33" s="4">
        <v>11706.056510345516</v>
      </c>
      <c r="CJ33" s="4">
        <v>11949.378725246987</v>
      </c>
      <c r="CK33" s="4">
        <v>12139.169177543055</v>
      </c>
      <c r="CL33" s="4">
        <v>12274.059439170907</v>
      </c>
      <c r="CM33" s="4">
        <v>12475.212646305459</v>
      </c>
      <c r="CN33" s="4">
        <v>12547.204876358848</v>
      </c>
      <c r="CO33" s="4">
        <v>12542.680936176384</v>
      </c>
      <c r="CP33" s="4">
        <v>12568.883224722096</v>
      </c>
      <c r="CQ33" s="4">
        <v>12379.638670988536</v>
      </c>
      <c r="CR33">
        <v>12514.590110521971</v>
      </c>
      <c r="CS33">
        <v>12671.925954504602</v>
      </c>
      <c r="CT33">
        <v>12713.77842640145</v>
      </c>
      <c r="CU33">
        <v>13133.771357585831</v>
      </c>
      <c r="CV33">
        <v>13376.370749936472</v>
      </c>
      <c r="CW33">
        <v>13565.545403592798</v>
      </c>
      <c r="CX33">
        <v>13699.92956637554</v>
      </c>
      <c r="CY33">
        <v>13900.444707404738</v>
      </c>
      <c r="CZ33">
        <v>13972.056601510694</v>
      </c>
      <c r="DA33">
        <v>13967.3049825494</v>
      </c>
      <c r="DB33">
        <v>13993.218427062822</v>
      </c>
      <c r="DC33">
        <v>13804.114464097644</v>
      </c>
      <c r="DD33">
        <v>13938.560502624354</v>
      </c>
      <c r="DE33">
        <v>14095.346520947063</v>
      </c>
      <c r="DF33">
        <v>14136.879368446513</v>
      </c>
      <c r="DG33">
        <v>14555.799729555261</v>
      </c>
      <c r="DH33">
        <v>14797.680121365034</v>
      </c>
      <c r="DI33">
        <v>14986.242370997092</v>
      </c>
      <c r="DJ33">
        <v>15120.123391715882</v>
      </c>
      <c r="DK33">
        <v>15320.00394770662</v>
      </c>
      <c r="DL33">
        <v>15391.237960109836</v>
      </c>
      <c r="DM33">
        <v>15386.260508384026</v>
      </c>
      <c r="DN33">
        <v>15411.887197601165</v>
      </c>
      <c r="DO33">
        <v>0</v>
      </c>
    </row>
    <row r="34" spans="1:119" x14ac:dyDescent="0.25">
      <c r="A34" t="str">
        <f>_xlfn.XLOOKUP(B34,wasteprojectionmodel_actuals_20!D:D,wasteprojectionmodel_actuals_20!C:C)</f>
        <v>Plastic</v>
      </c>
      <c r="B34" t="s">
        <v>56</v>
      </c>
      <c r="C34">
        <f>_xlfn.IFNA(_xlfn.XLOOKUP(_xlfn.TEXTJOIN("",TRUE,'Table1 Input'!D$1,'Table1 Input'!$B34),'Joint tables'!$E$1:$E$507,'Joint tables'!$F$1:$F$507),0)</f>
        <v>0</v>
      </c>
      <c r="D34">
        <f>_xlfn.IFNA(_xlfn.XLOOKUP(_xlfn.TEXTJOIN("",TRUE,'Table1 Input'!E$1,'Table1 Input'!$B34),'Joint tables'!$E$1:$E$507,'Joint tables'!$F$1:$F$507),0)</f>
        <v>0</v>
      </c>
      <c r="E34">
        <f>_xlfn.IFNA(_xlfn.XLOOKUP(_xlfn.TEXTJOIN("",TRUE,'Table1 Input'!F$1,'Table1 Input'!$B34),'Joint tables'!$E$1:$E$507,'Joint tables'!$F$1:$F$507),0)</f>
        <v>0</v>
      </c>
      <c r="F34">
        <f>_xlfn.IFNA(_xlfn.XLOOKUP(_xlfn.TEXTJOIN("",TRUE,'Table1 Input'!G$1,'Table1 Input'!$B34),'Joint tables'!$E$1:$E$507,'Joint tables'!$F$1:$F$507),0)</f>
        <v>0</v>
      </c>
      <c r="G34">
        <f>_xlfn.IFNA(_xlfn.XLOOKUP(_xlfn.TEXTJOIN("",TRUE,'Table1 Input'!H$1,'Table1 Input'!$B34),'Joint tables'!$E$1:$E$507,'Joint tables'!$F$1:$F$507),0)</f>
        <v>0</v>
      </c>
      <c r="H34">
        <f>_xlfn.IFNA(_xlfn.XLOOKUP(_xlfn.TEXTJOIN("",TRUE,'Table1 Input'!I$1,'Table1 Input'!$B34),'Joint tables'!$E$1:$E$507,'Joint tables'!$F$1:$F$507),0)</f>
        <v>0</v>
      </c>
      <c r="I34">
        <f>_xlfn.IFNA(_xlfn.XLOOKUP(_xlfn.TEXTJOIN("",TRUE,'Table1 Input'!J$1,'Table1 Input'!$B34),'Joint tables'!$E$1:$E$507,'Joint tables'!$F$1:$F$507),0)</f>
        <v>4896.889214964639</v>
      </c>
      <c r="J34">
        <f>_xlfn.IFNA(_xlfn.XLOOKUP(_xlfn.TEXTJOIN("",TRUE,'Table1 Input'!K$1,'Table1 Input'!$B34),'Joint tables'!$E$1:$E$507,'Joint tables'!$F$1:$F$507),0)</f>
        <v>3880.5369105504451</v>
      </c>
      <c r="K34">
        <f>_xlfn.IFNA(_xlfn.XLOOKUP(_xlfn.TEXTJOIN("",TRUE,'Table1 Input'!L$1,'Table1 Input'!$B34),'Joint tables'!$E$1:$E$507,'Joint tables'!$F$1:$F$507),0)</f>
        <v>1458.4354050000002</v>
      </c>
      <c r="L34">
        <f>_xlfn.IFNA(_xlfn.XLOOKUP(_xlfn.TEXTJOIN("",TRUE,'Table1 Input'!M$1,'Table1 Input'!$B34),'Joint tables'!$E$1:$E$507,'Joint tables'!$F$1:$F$507),0)</f>
        <v>953.36821099999997</v>
      </c>
      <c r="M34">
        <f>_xlfn.IFNA(_xlfn.XLOOKUP(_xlfn.TEXTJOIN("",TRUE,'Table1 Input'!N$1,'Table1 Input'!$B34),'Joint tables'!$E$1:$E$507,'Joint tables'!$F$1:$F$507),0)</f>
        <v>518.43121599999995</v>
      </c>
      <c r="N34">
        <f>_xlfn.IFNA(_xlfn.XLOOKUP(_xlfn.TEXTJOIN("",TRUE,'Table1 Input'!O$1,'Table1 Input'!$B34),'Joint tables'!$E$1:$E$507,'Joint tables'!$F$1:$F$507),0)</f>
        <v>1646.709112</v>
      </c>
      <c r="O34">
        <f>_xlfn.IFNA(_xlfn.XLOOKUP(_xlfn.TEXTJOIN("",TRUE,'Table1 Input'!P$1,'Table1 Input'!$B34),'Joint tables'!$E$1:$E$507,'Joint tables'!$F$1:$F$507),0)</f>
        <v>1379.385403</v>
      </c>
      <c r="P34">
        <f>_xlfn.IFNA(_xlfn.XLOOKUP(_xlfn.TEXTJOIN("",TRUE,'Table1 Input'!Q$1,'Table1 Input'!$B34),'Joint tables'!$E$1:$E$507,'Joint tables'!$F$1:$F$507),0)</f>
        <v>2578.4962889999997</v>
      </c>
      <c r="Q34">
        <f>_xlfn.IFNA(_xlfn.XLOOKUP(_xlfn.TEXTJOIN("",TRUE,'Table1 Input'!R$1,'Table1 Input'!$B34),'Joint tables'!$E$1:$E$507,'Joint tables'!$F$1:$F$507),0)</f>
        <v>2936.9050310000002</v>
      </c>
      <c r="R34">
        <f>_xlfn.IFNA(_xlfn.XLOOKUP(_xlfn.TEXTJOIN("",TRUE,'Table1 Input'!S$1,'Table1 Input'!$B34),'Joint tables'!$E$1:$E$507,'Joint tables'!$F$1:$F$507),0)</f>
        <v>1657.7370940000001</v>
      </c>
      <c r="S34" s="4" cm="1">
        <f t="array" ref="S34:DO34">_xlfn.XLOOKUP(B34,'VALUE PROJECTION'!A:A,'VALUE PROJECTION'!B:CX)</f>
        <v>1222.4134129360746</v>
      </c>
      <c r="T34" s="4">
        <v>1246.4661096564512</v>
      </c>
      <c r="U34" s="4">
        <v>1245.3947066538519</v>
      </c>
      <c r="V34" s="4">
        <v>1254.3214187762981</v>
      </c>
      <c r="W34" s="4">
        <v>1193.2310973167459</v>
      </c>
      <c r="X34" s="4">
        <v>1237.6328921591862</v>
      </c>
      <c r="Y34" s="4">
        <v>1289.2919208829308</v>
      </c>
      <c r="Z34" s="4">
        <v>1303.3684398634937</v>
      </c>
      <c r="AA34" s="4">
        <v>1440.5133798082277</v>
      </c>
      <c r="AB34" s="4">
        <v>1519.9164536129431</v>
      </c>
      <c r="AC34" s="4">
        <v>1581.9318846355043</v>
      </c>
      <c r="AD34" s="4">
        <v>1626.1213267307223</v>
      </c>
      <c r="AE34" s="4">
        <v>1691.8305503199565</v>
      </c>
      <c r="AF34" s="4">
        <v>1715.5983566859868</v>
      </c>
      <c r="AG34" s="4">
        <v>1714.5188287379826</v>
      </c>
      <c r="AH34" s="4">
        <v>1723.4163362029594</v>
      </c>
      <c r="AI34" s="4">
        <v>1662.3554342777127</v>
      </c>
      <c r="AJ34" s="4">
        <v>1706.5655527070985</v>
      </c>
      <c r="AK34" s="4">
        <v>1758.0437860031686</v>
      </c>
      <c r="AL34" s="4">
        <v>1772.0227669017193</v>
      </c>
      <c r="AM34" s="4">
        <v>1908.7885054848348</v>
      </c>
      <c r="AN34" s="4">
        <v>1987.9518114479154</v>
      </c>
      <c r="AO34" s="4">
        <v>2049.7671037829382</v>
      </c>
      <c r="AP34" s="4">
        <v>2093.7910250857717</v>
      </c>
      <c r="AQ34" s="4">
        <v>2159.2880683899475</v>
      </c>
      <c r="AR34" s="4">
        <v>2182.928674982496</v>
      </c>
      <c r="AS34" s="4">
        <v>2181.7731647146957</v>
      </c>
      <c r="AT34" s="4">
        <v>2190.5747279282687</v>
      </c>
      <c r="AU34" s="4">
        <v>2129.5583287772515</v>
      </c>
      <c r="AV34" s="4">
        <v>2173.6010044418845</v>
      </c>
      <c r="AW34" s="4">
        <v>2224.8973428933896</v>
      </c>
      <c r="AX34" s="4">
        <v>2238.7699776628351</v>
      </c>
      <c r="AY34" s="4">
        <v>2375.1822490980849</v>
      </c>
      <c r="AZ34" s="4">
        <v>2454.1081762227955</v>
      </c>
      <c r="BA34" s="4">
        <v>2515.7210742414782</v>
      </c>
      <c r="BB34" s="4">
        <v>2559.5784305508037</v>
      </c>
      <c r="BC34" s="4">
        <v>2624.8657835088425</v>
      </c>
      <c r="BD34" s="4">
        <v>2648.3808959630933</v>
      </c>
      <c r="BE34" s="4">
        <v>2647.149766469669</v>
      </c>
      <c r="BF34" s="4">
        <v>2655.8557310745705</v>
      </c>
      <c r="BG34" s="4">
        <v>2594.8840132589457</v>
      </c>
      <c r="BH34" s="4">
        <v>2638.7603480876815</v>
      </c>
      <c r="BI34" s="4">
        <v>2689.8758357404126</v>
      </c>
      <c r="BJ34" s="4">
        <v>2703.6428192889803</v>
      </c>
      <c r="BK34" s="4">
        <v>2839.703481550715</v>
      </c>
      <c r="BL34" s="4">
        <v>2918.3932995327809</v>
      </c>
      <c r="BM34" s="4">
        <v>2979.8049109366129</v>
      </c>
      <c r="BN34" s="4">
        <v>3023.4966734085292</v>
      </c>
      <c r="BO34" s="4">
        <v>3088.5754968915189</v>
      </c>
      <c r="BP34" s="4">
        <v>3111.9659352607819</v>
      </c>
      <c r="BQ34" s="4">
        <v>3110.6598004534544</v>
      </c>
      <c r="BR34" s="4">
        <v>3119.2708599099606</v>
      </c>
      <c r="BS34" s="4">
        <v>3058.343956267589</v>
      </c>
      <c r="BT34" s="4">
        <v>3102.0549293342674</v>
      </c>
      <c r="BU34" s="4">
        <v>3152.9906024838729</v>
      </c>
      <c r="BV34" s="4">
        <v>3166.6526691778536</v>
      </c>
      <c r="BW34" s="4">
        <v>3302.3634428252867</v>
      </c>
      <c r="BX34" s="4">
        <v>3380.8184082734356</v>
      </c>
      <c r="BY34" s="4">
        <v>3442.0298496538126</v>
      </c>
      <c r="BZ34" s="4">
        <v>3485.5569916060458</v>
      </c>
      <c r="CA34" s="4">
        <v>3550.4284306216077</v>
      </c>
      <c r="CB34" s="4">
        <v>3573.6950037999882</v>
      </c>
      <c r="CC34" s="4">
        <v>3572.3144734546386</v>
      </c>
      <c r="CD34" s="4">
        <v>3580.8313169761791</v>
      </c>
      <c r="CE34" s="4">
        <v>3519.9493574130165</v>
      </c>
      <c r="CF34" s="4">
        <v>3563.4959394639295</v>
      </c>
      <c r="CG34" s="4">
        <v>3614.2528263433378</v>
      </c>
      <c r="CH34" s="4">
        <v>3627.8107045175511</v>
      </c>
      <c r="CI34" s="4">
        <v>3763.173297252572</v>
      </c>
      <c r="CJ34" s="4">
        <v>3841.3946573610187</v>
      </c>
      <c r="CK34" s="4">
        <v>3902.4070368521702</v>
      </c>
      <c r="CL34" s="4">
        <v>3945.7705239640532</v>
      </c>
      <c r="CM34" s="4">
        <v>4010.4357147630608</v>
      </c>
      <c r="CN34" s="4">
        <v>4033.5792249201445</v>
      </c>
      <c r="CO34" s="4">
        <v>4032.1249033150875</v>
      </c>
      <c r="CP34" s="4">
        <v>4040.5482141452535</v>
      </c>
      <c r="CQ34" s="4">
        <v>3979.7113259386042</v>
      </c>
      <c r="CR34">
        <v>4023.0944800545262</v>
      </c>
      <c r="CS34">
        <v>4073.6736008927755</v>
      </c>
      <c r="CT34">
        <v>4087.1280126775669</v>
      </c>
      <c r="CU34">
        <v>4222.1441201319512</v>
      </c>
      <c r="CV34">
        <v>4300.1331127885978</v>
      </c>
      <c r="CW34">
        <v>4360.9475300543381</v>
      </c>
      <c r="CX34">
        <v>4404.1483203897287</v>
      </c>
      <c r="CY34">
        <v>4468.6083905892046</v>
      </c>
      <c r="CZ34">
        <v>4491.6296332619222</v>
      </c>
      <c r="DA34">
        <v>4490.1021192286471</v>
      </c>
      <c r="DB34">
        <v>4498.4325746938639</v>
      </c>
      <c r="DC34">
        <v>4437.6408825295321</v>
      </c>
      <c r="DD34">
        <v>4480.8615642046952</v>
      </c>
      <c r="DE34">
        <v>4531.2639313052741</v>
      </c>
      <c r="DF34">
        <v>4544.6155926893334</v>
      </c>
      <c r="DG34">
        <v>4679.2868985391397</v>
      </c>
      <c r="DH34">
        <v>4757.0447524144456</v>
      </c>
      <c r="DI34">
        <v>4817.6622987297324</v>
      </c>
      <c r="DJ34">
        <v>4860.7013428119662</v>
      </c>
      <c r="DK34">
        <v>4924.9574114786064</v>
      </c>
      <c r="DL34">
        <v>4947.8571756387255</v>
      </c>
      <c r="DM34">
        <v>4946.2570626197621</v>
      </c>
      <c r="DN34">
        <v>4954.4953341908667</v>
      </c>
      <c r="DO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B10E-CD9C-43A6-9A86-68D2550C66FF}">
  <sheetPr>
    <tabColor theme="5" tint="0.79998168889431442"/>
  </sheetPr>
  <dimension ref="A1:CX37"/>
  <sheetViews>
    <sheetView topLeftCell="CP27" workbookViewId="0">
      <selection activeCell="CX37" sqref="CX37"/>
    </sheetView>
  </sheetViews>
  <sheetFormatPr defaultRowHeight="15" x14ac:dyDescent="0.25"/>
  <sheetData>
    <row r="1" spans="1:101" ht="15.75" customHeight="1" x14ac:dyDescent="0.25">
      <c r="A1" t="s">
        <v>620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  <c r="AE1">
        <v>2051</v>
      </c>
      <c r="AF1">
        <v>2052</v>
      </c>
      <c r="AG1">
        <v>2053</v>
      </c>
      <c r="AH1">
        <v>2054</v>
      </c>
      <c r="AI1">
        <v>2055</v>
      </c>
      <c r="AJ1">
        <v>2056</v>
      </c>
      <c r="AK1">
        <v>2057</v>
      </c>
      <c r="AL1">
        <v>2058</v>
      </c>
      <c r="AM1">
        <v>2059</v>
      </c>
      <c r="AN1">
        <v>2060</v>
      </c>
      <c r="AO1">
        <v>2061</v>
      </c>
      <c r="AP1">
        <v>2062</v>
      </c>
      <c r="AQ1">
        <v>2063</v>
      </c>
      <c r="AR1">
        <v>2064</v>
      </c>
      <c r="AS1">
        <v>2065</v>
      </c>
      <c r="AT1">
        <v>2066</v>
      </c>
      <c r="AU1">
        <v>2067</v>
      </c>
      <c r="AV1">
        <v>2068</v>
      </c>
      <c r="AW1">
        <v>2069</v>
      </c>
      <c r="AX1">
        <v>2070</v>
      </c>
      <c r="AY1">
        <v>2071</v>
      </c>
      <c r="AZ1">
        <v>2072</v>
      </c>
      <c r="BA1">
        <v>2073</v>
      </c>
      <c r="BB1">
        <v>2074</v>
      </c>
      <c r="BC1">
        <v>2075</v>
      </c>
      <c r="BD1">
        <v>2076</v>
      </c>
      <c r="BE1">
        <v>2077</v>
      </c>
      <c r="BF1">
        <v>2078</v>
      </c>
      <c r="BG1">
        <v>2079</v>
      </c>
      <c r="BH1">
        <v>2080</v>
      </c>
      <c r="BI1">
        <v>2081</v>
      </c>
      <c r="BJ1">
        <v>2082</v>
      </c>
      <c r="BK1">
        <v>2083</v>
      </c>
      <c r="BL1">
        <v>2084</v>
      </c>
      <c r="BM1">
        <v>2085</v>
      </c>
      <c r="BN1">
        <v>2086</v>
      </c>
      <c r="BO1">
        <v>2087</v>
      </c>
      <c r="BP1">
        <v>2088</v>
      </c>
      <c r="BQ1">
        <v>2089</v>
      </c>
      <c r="BR1">
        <v>2090</v>
      </c>
      <c r="BS1">
        <v>2091</v>
      </c>
      <c r="BT1">
        <v>2092</v>
      </c>
      <c r="BU1">
        <v>2093</v>
      </c>
      <c r="BV1">
        <v>2094</v>
      </c>
      <c r="BW1">
        <v>2095</v>
      </c>
      <c r="BX1">
        <v>2096</v>
      </c>
      <c r="BY1">
        <v>2097</v>
      </c>
      <c r="BZ1">
        <v>2098</v>
      </c>
      <c r="CA1">
        <v>2099</v>
      </c>
      <c r="CB1">
        <v>2100</v>
      </c>
      <c r="CC1">
        <v>2101</v>
      </c>
      <c r="CD1">
        <v>2102</v>
      </c>
      <c r="CE1">
        <v>2103</v>
      </c>
      <c r="CF1">
        <v>2104</v>
      </c>
      <c r="CG1">
        <v>2105</v>
      </c>
      <c r="CH1">
        <v>2106</v>
      </c>
      <c r="CI1">
        <v>2107</v>
      </c>
      <c r="CJ1">
        <v>2108</v>
      </c>
      <c r="CK1">
        <v>2109</v>
      </c>
      <c r="CL1">
        <v>2110</v>
      </c>
      <c r="CM1">
        <v>2111</v>
      </c>
      <c r="CN1">
        <v>2112</v>
      </c>
      <c r="CO1">
        <v>2113</v>
      </c>
      <c r="CP1">
        <v>2114</v>
      </c>
      <c r="CQ1">
        <v>2115</v>
      </c>
      <c r="CR1">
        <v>2116</v>
      </c>
      <c r="CS1">
        <v>2117</v>
      </c>
      <c r="CT1">
        <v>2118</v>
      </c>
      <c r="CU1">
        <v>2119</v>
      </c>
      <c r="CV1">
        <v>2120</v>
      </c>
      <c r="CW1">
        <v>2121</v>
      </c>
    </row>
    <row r="2" spans="1:101" x14ac:dyDescent="0.25">
      <c r="A2" t="s">
        <v>12</v>
      </c>
      <c r="B2">
        <f>'COMBINED PREDICTIONS'!B$2*'COMBINED PREDICTIONS'!B3</f>
        <v>267485.40930662421</v>
      </c>
      <c r="C2">
        <f>'COMBINED PREDICTIONS'!C$2*'COMBINED PREDICTIONS'!C3</f>
        <v>272748.55952985765</v>
      </c>
      <c r="D2">
        <f>'COMBINED PREDICTIONS'!D$2*'COMBINED PREDICTIONS'!D3</f>
        <v>272514.1178363603</v>
      </c>
      <c r="E2">
        <f>'COMBINED PREDICTIONS'!E$2*'COMBINED PREDICTIONS'!E3</f>
        <v>274467.43839106511</v>
      </c>
      <c r="F2">
        <f>'COMBINED PREDICTIONS'!F$2*'COMBINED PREDICTIONS'!F3</f>
        <v>261099.80885807989</v>
      </c>
      <c r="G2">
        <f>'COMBINED PREDICTIONS'!G$2*'COMBINED PREDICTIONS'!G3</f>
        <v>270815.69723241666</v>
      </c>
      <c r="H2">
        <f>'COMBINED PREDICTIONS'!H$2*'COMBINED PREDICTIONS'!H3</f>
        <v>282119.59515788552</v>
      </c>
      <c r="I2">
        <f>'COMBINED PREDICTIONS'!I$2*'COMBINED PREDICTIONS'!I3</f>
        <v>285199.78341603355</v>
      </c>
      <c r="J2">
        <f>'COMBINED PREDICTIONS'!J$2*'COMBINED PREDICTIONS'!J3</f>
        <v>315209.49208516435</v>
      </c>
      <c r="K2">
        <f>'COMBINED PREDICTIONS'!K$2*'COMBINED PREDICTIONS'!K3</f>
        <v>332584.27173998242</v>
      </c>
      <c r="L2">
        <f>'COMBINED PREDICTIONS'!L$2*'COMBINED PREDICTIONS'!L3</f>
        <v>346154.33140625671</v>
      </c>
      <c r="M2">
        <f>'COMBINED PREDICTIONS'!M$2*'COMBINED PREDICTIONS'!M3</f>
        <v>355823.75328987354</v>
      </c>
      <c r="N2">
        <f>'COMBINED PREDICTIONS'!N$2*'COMBINED PREDICTIONS'!N3</f>
        <v>370202.07929725177</v>
      </c>
      <c r="O2">
        <f>'COMBINED PREDICTIONS'!O$2*'COMBINED PREDICTIONS'!O3</f>
        <v>375402.89053415426</v>
      </c>
      <c r="P2">
        <f>'COMBINED PREDICTIONS'!P$2*'COMBINED PREDICTIONS'!P3</f>
        <v>375166.67096066615</v>
      </c>
      <c r="Q2">
        <f>'COMBINED PREDICTIONS'!Q$2*'COMBINED PREDICTIONS'!Q3</f>
        <v>377113.60102613538</v>
      </c>
      <c r="R2">
        <f>'COMBINED PREDICTIONS'!R$2*'COMBINED PREDICTIONS'!R3</f>
        <v>363752.40900119115</v>
      </c>
      <c r="S2">
        <f>'COMBINED PREDICTIONS'!S$2*'COMBINED PREDICTIONS'!S3</f>
        <v>373426.3552279225</v>
      </c>
      <c r="T2">
        <f>'COMBINED PREDICTIONS'!T$2*'COMBINED PREDICTIONS'!T3</f>
        <v>384690.69195546891</v>
      </c>
      <c r="U2">
        <f>'COMBINED PREDICTIONS'!U$2*'COMBINED PREDICTIONS'!U3</f>
        <v>387749.5371773626</v>
      </c>
      <c r="V2">
        <f>'COMBINED PREDICTIONS'!V$2*'COMBINED PREDICTIONS'!V3</f>
        <v>417676.26996423566</v>
      </c>
      <c r="W2">
        <f>'COMBINED PREDICTIONS'!W$2*'COMBINED PREDICTIONS'!W3</f>
        <v>434998.58422675717</v>
      </c>
      <c r="X2">
        <f>'COMBINED PREDICTIONS'!X$2*'COMBINED PREDICTIONS'!X3</f>
        <v>448524.85005193995</v>
      </c>
      <c r="Y2">
        <f>'COMBINED PREDICTIONS'!Y$2*'COMBINED PREDICTIONS'!Y3</f>
        <v>458158.05309467093</v>
      </c>
      <c r="Z2">
        <f>'COMBINED PREDICTIONS'!Z$2*'COMBINED PREDICTIONS'!Z3</f>
        <v>472489.95034906338</v>
      </c>
      <c r="AA2">
        <f>'COMBINED PREDICTIONS'!AA$2*'COMBINED PREDICTIONS'!AA3</f>
        <v>477662.92805345275</v>
      </c>
      <c r="AB2">
        <f>'COMBINED PREDICTIONS'!AB$2*'COMBINED PREDICTIONS'!AB3</f>
        <v>477410.08222104469</v>
      </c>
      <c r="AC2">
        <f>'COMBINED PREDICTIONS'!AC$2*'COMBINED PREDICTIONS'!AC3</f>
        <v>479336.01800823963</v>
      </c>
      <c r="AD2">
        <f>'COMBINED PREDICTIONS'!AD$2*'COMBINED PREDICTIONS'!AD3</f>
        <v>465984.56396772369</v>
      </c>
      <c r="AE2">
        <f>'COMBINED PREDICTIONS'!AE$2*'COMBINED PREDICTIONS'!AE3</f>
        <v>475621.87079243985</v>
      </c>
      <c r="AF2">
        <f>'COMBINED PREDICTIONS'!AF$2*'COMBINED PREDICTIONS'!AF3</f>
        <v>486846.40575044212</v>
      </c>
      <c r="AG2">
        <f>'COMBINED PREDICTIONS'!AG$2*'COMBINED PREDICTIONS'!AG3</f>
        <v>489881.98058150837</v>
      </c>
      <c r="AH2">
        <f>'COMBINED PREDICTIONS'!AH$2*'COMBINED PREDICTIONS'!AH3</f>
        <v>519731.36858164816</v>
      </c>
      <c r="AI2">
        <f>'COMBINED PREDICTIONS'!AI$2*'COMBINED PREDICTIONS'!AI3</f>
        <v>537001.74020752136</v>
      </c>
      <c r="AJ2">
        <f>'COMBINED PREDICTIONS'!AJ$2*'COMBINED PREDICTIONS'!AJ3</f>
        <v>550483.71862062684</v>
      </c>
      <c r="AK2">
        <f>'COMBINED PREDICTIONS'!AK$2*'COMBINED PREDICTIONS'!AK3</f>
        <v>560080.47433302505</v>
      </c>
      <c r="AL2">
        <f>'COMBINED PREDICTIONS'!AL$2*'COMBINED PREDICTIONS'!AL3</f>
        <v>574366.48767656484</v>
      </c>
      <c r="AM2">
        <f>'COMBINED PREDICTIONS'!AM$2*'COMBINED PREDICTIONS'!AM3</f>
        <v>579512.00507121533</v>
      </c>
      <c r="AN2">
        <f>'COMBINED PREDICTIONS'!AN$2*'COMBINED PREDICTIONS'!AN3</f>
        <v>579242.61243123515</v>
      </c>
      <c r="AO2">
        <f>'COMBINED PREDICTIONS'!AO$2*'COMBINED PREDICTIONS'!AO3</f>
        <v>581147.62957282376</v>
      </c>
      <c r="AP2">
        <f>'COMBINED PREDICTIONS'!AP$2*'COMBINED PREDICTIONS'!AP3</f>
        <v>567805.95258903794</v>
      </c>
      <c r="AQ2">
        <f>'COMBINED PREDICTIONS'!AQ$2*'COMBINED PREDICTIONS'!AQ3</f>
        <v>577406.86113302212</v>
      </c>
      <c r="AR2">
        <f>'COMBINED PREDICTIONS'!AR$2*'COMBINED PREDICTIONS'!AR3</f>
        <v>588591.82277693821</v>
      </c>
      <c r="AS2">
        <f>'COMBINED PREDICTIONS'!AS$2*'COMBINED PREDICTIONS'!AS3</f>
        <v>591604.2792752363</v>
      </c>
      <c r="AT2">
        <f>'COMBINED PREDICTIONS'!AT$2*'COMBINED PREDICTIONS'!AT3</f>
        <v>621376.72904588829</v>
      </c>
      <c r="AU2">
        <f>'COMBINED PREDICTIONS'!AU$2*'COMBINED PREDICTIONS'!AU3</f>
        <v>638595.43586671841</v>
      </c>
      <c r="AV2">
        <f>'COMBINED PREDICTIONS'!AV$2*'COMBINED PREDICTIONS'!AV3</f>
        <v>652033.36925218301</v>
      </c>
      <c r="AW2">
        <f>'COMBINED PREDICTIONS'!AW$2*'COMBINED PREDICTIONS'!AW3</f>
        <v>661593.89014016802</v>
      </c>
      <c r="AX2">
        <f>'COMBINED PREDICTIONS'!AX$2*'COMBINED PREDICTIONS'!AX3</f>
        <v>675834.273591729</v>
      </c>
      <c r="AY2">
        <f>'COMBINED PREDICTIONS'!AY$2*'COMBINED PREDICTIONS'!AY3</f>
        <v>680952.51011863037</v>
      </c>
      <c r="AZ2">
        <f>'COMBINED PREDICTIONS'!AZ$2*'COMBINED PREDICTIONS'!AZ3</f>
        <v>680666.70500568708</v>
      </c>
      <c r="BA2">
        <f>'COMBINED PREDICTIONS'!BA$2*'COMBINED PREDICTIONS'!BA3</f>
        <v>682550.95524289203</v>
      </c>
      <c r="BB2">
        <f>'COMBINED PREDICTIONS'!BB$2*'COMBINED PREDICTIONS'!BB3</f>
        <v>669219.0843830806</v>
      </c>
      <c r="BC2">
        <f>'COMBINED PREDICTIONS'!BC$2*'COMBINED PREDICTIONS'!BC3</f>
        <v>678783.80888479284</v>
      </c>
      <c r="BD2">
        <f>'COMBINED PREDICTIONS'!BD$2*'COMBINED PREDICTIONS'!BD3</f>
        <v>689929.42397421354</v>
      </c>
      <c r="BE2">
        <f>'COMBINED PREDICTIONS'!BE$2*'COMBINED PREDICTIONS'!BE3</f>
        <v>692918.92283191707</v>
      </c>
      <c r="BF2">
        <f>'COMBINED PREDICTIONS'!BF$2*'COMBINED PREDICTIONS'!BF3</f>
        <v>722614.81086149369</v>
      </c>
      <c r="BG2">
        <f>'COMBINED PREDICTIONS'!BG$2*'COMBINED PREDICTIONS'!BG3</f>
        <v>739782.12784522236</v>
      </c>
      <c r="BH2">
        <f>'COMBINED PREDICTIONS'!BH$2*'COMBINED PREDICTIONS'!BH3</f>
        <v>753176.26053274935</v>
      </c>
      <c r="BI2">
        <f>'COMBINED PREDICTIONS'!BI$2*'COMBINED PREDICTIONS'!BI3</f>
        <v>762700.75957524264</v>
      </c>
      <c r="BJ2">
        <f>'COMBINED PREDICTIONS'!BJ$2*'COMBINED PREDICTIONS'!BJ3</f>
        <v>776895.76368249452</v>
      </c>
      <c r="BK2">
        <f>'COMBINED PREDICTIONS'!BK$2*'COMBINED PREDICTIONS'!BK3</f>
        <v>781986.89634180791</v>
      </c>
      <c r="BL2">
        <f>'COMBINED PREDICTIONS'!BL$2*'COMBINED PREDICTIONS'!BL3</f>
        <v>781684.81218551658</v>
      </c>
      <c r="BM2">
        <f>'COMBINED PREDICTIONS'!BM$2*'COMBINED PREDICTIONS'!BM3</f>
        <v>783548.4463302762</v>
      </c>
      <c r="BN2">
        <f>'COMBINED PREDICTIONS'!BN$2*'COMBINED PREDICTIONS'!BN3</f>
        <v>770226.41002013173</v>
      </c>
      <c r="BO2">
        <f>'COMBINED PREDICTIONS'!BO$2*'COMBINED PREDICTIONS'!BO3</f>
        <v>779755.16289581871</v>
      </c>
      <c r="BP2">
        <f>'COMBINED PREDICTIONS'!BP$2*'COMBINED PREDICTIONS'!BP3</f>
        <v>790861.65642607142</v>
      </c>
      <c r="BQ2">
        <f>'COMBINED PREDICTIONS'!BQ$2*'COMBINED PREDICTIONS'!BQ3</f>
        <v>793828.35701556213</v>
      </c>
      <c r="BR2">
        <f>'COMBINED PREDICTIONS'!BR$2*'COMBINED PREDICTIONS'!BR3</f>
        <v>823448.05697906902</v>
      </c>
      <c r="BS2">
        <f>'COMBINED PREDICTIONS'!BS$2*'COMBINED PREDICTIONS'!BS3</f>
        <v>840564.25703357777</v>
      </c>
      <c r="BT2">
        <f>'COMBINED PREDICTIONS'!BT$2*'COMBINED PREDICTIONS'!BT3</f>
        <v>853914.83150229475</v>
      </c>
      <c r="BU2">
        <f>'COMBINED PREDICTIONS'!BU$2*'COMBINED PREDICTIONS'!BU3</f>
        <v>863403.52000680414</v>
      </c>
      <c r="BV2">
        <f>'COMBINED PREDICTIONS'!BV$2*'COMBINED PREDICTIONS'!BV3</f>
        <v>877553.39340128738</v>
      </c>
      <c r="BW2">
        <f>'COMBINED PREDICTIONS'!BW$2*'COMBINED PREDICTIONS'!BW3</f>
        <v>882617.59772173129</v>
      </c>
      <c r="BX2">
        <f>'COMBINED PREDICTIONS'!BX$2*'COMBINED PREDICTIONS'!BX3</f>
        <v>882299.36674874346</v>
      </c>
      <c r="BY2">
        <f>'COMBINED PREDICTIONS'!BY$2*'COMBINED PREDICTIONS'!BY3</f>
        <v>884142.53430669091</v>
      </c>
      <c r="BZ2">
        <f>'COMBINED PREDICTIONS'!BZ$2*'COMBINED PREDICTIONS'!BZ3</f>
        <v>870830.36039671116</v>
      </c>
      <c r="CA2">
        <f>'COMBINED PREDICTIONS'!CA$2*'COMBINED PREDICTIONS'!CA3</f>
        <v>880323.35238527076</v>
      </c>
      <c r="CB2">
        <f>'COMBINED PREDICTIONS'!CB$2*'COMBINED PREDICTIONS'!CB3</f>
        <v>891390.94760029134</v>
      </c>
      <c r="CC2">
        <f>'COMBINED PREDICTIONS'!CC$2*'COMBINED PREDICTIONS'!CC3</f>
        <v>894335.00793630385</v>
      </c>
      <c r="CD2">
        <f>'COMBINED PREDICTIONS'!CD$2*'COMBINED PREDICTIONS'!CD3</f>
        <v>923878.89086759475</v>
      </c>
      <c r="CE2">
        <f>'COMBINED PREDICTIONS'!CE$2*'COMBINED PREDICTIONS'!CE3</f>
        <v>940944.2448643815</v>
      </c>
      <c r="CF2">
        <f>'COMBINED PREDICTIONS'!CF$2*'COMBINED PREDICTIONS'!CF3</f>
        <v>954251.50173994154</v>
      </c>
      <c r="CG2">
        <f>'COMBINED PREDICTIONS'!CG$2*'COMBINED PREDICTIONS'!CG3</f>
        <v>963704.58934757556</v>
      </c>
      <c r="CH2">
        <f>'COMBINED PREDICTIONS'!CH$2*'COMBINED PREDICTIONS'!CH3</f>
        <v>977809.57877159328</v>
      </c>
      <c r="CI2">
        <f>'COMBINED PREDICTIONS'!CI$2*'COMBINED PREDICTIONS'!CI3</f>
        <v>982847.02883054549</v>
      </c>
      <c r="CJ2">
        <f>'COMBINED PREDICTIONS'!CJ$2*'COMBINED PREDICTIONS'!CJ3</f>
        <v>982512.78207565204</v>
      </c>
      <c r="CK2">
        <f>'COMBINED PREDICTIONS'!CK$2*'COMBINED PREDICTIONS'!CK3</f>
        <v>984335.63125764206</v>
      </c>
      <c r="CL2">
        <f>'COMBINED PREDICTIONS'!CL$2*'COMBINED PREDICTIONS'!CL3</f>
        <v>971033.34703125898</v>
      </c>
      <c r="CM2">
        <f>'COMBINED PREDICTIONS'!CM$2*'COMBINED PREDICTIONS'!CM3</f>
        <v>980490.78721152048</v>
      </c>
      <c r="CN2">
        <f>'COMBINED PREDICTIONS'!CN$2*'COMBINED PREDICTIONS'!CN3</f>
        <v>991519.70562099665</v>
      </c>
      <c r="CO2">
        <f>'COMBINED PREDICTIONS'!CO$2*'COMBINED PREDICTIONS'!CO3</f>
        <v>994441.28237436397</v>
      </c>
      <c r="CP2">
        <f>'COMBINED PREDICTIONS'!CP$2*'COMBINED PREDICTIONS'!CP3</f>
        <v>1023909.716691173</v>
      </c>
      <c r="CQ2">
        <f>'COMBINED PREDICTIONS'!CQ$2*'COMBINED PREDICTIONS'!CQ3</f>
        <v>1040924.4934847982</v>
      </c>
      <c r="CR2">
        <f>'COMBINED PREDICTIONS'!CR$2*'COMBINED PREDICTIONS'!CR3</f>
        <v>1054188.6715572255</v>
      </c>
      <c r="CS2">
        <f>'COMBINED PREDICTIONS'!CS$2*'COMBINED PREDICTIONS'!CS3</f>
        <v>1063606.3662590948</v>
      </c>
      <c r="CT2">
        <f>'COMBINED PREDICTIONS'!CT$2*'COMBINED PREDICTIONS'!CT3</f>
        <v>1077666.7165839891</v>
      </c>
      <c r="CU2">
        <f>'COMBINED PREDICTIONS'!CU$2*'COMBINED PREDICTIONS'!CU3</f>
        <v>1082677.5850222553</v>
      </c>
      <c r="CV2">
        <f>'COMBINED PREDICTIONS'!CV$2*'COMBINED PREDICTIONS'!CV3</f>
        <v>1082327.4523410487</v>
      </c>
      <c r="CW2">
        <f>'COMBINED PREDICTIONS'!CW$2*'COMBINED PREDICTIONS'!CW3</f>
        <v>1084130.1300766303</v>
      </c>
    </row>
    <row r="3" spans="1:101" x14ac:dyDescent="0.25">
      <c r="A3" t="s">
        <v>16</v>
      </c>
      <c r="B3">
        <f>'COMBINED PREDICTIONS'!B$2*'COMBINED PREDICTIONS'!B4</f>
        <v>456344.05522264272</v>
      </c>
      <c r="C3">
        <f>'COMBINED PREDICTIONS'!C$2*'COMBINED PREDICTIONS'!C4</f>
        <v>465323.26392917469</v>
      </c>
      <c r="D3">
        <f>'COMBINED PREDICTIONS'!D$2*'COMBINED PREDICTIONS'!D4</f>
        <v>464923.29417605372</v>
      </c>
      <c r="E3">
        <f>'COMBINED PREDICTIONS'!E$2*'COMBINED PREDICTIONS'!E4</f>
        <v>468255.76089038549</v>
      </c>
      <c r="F3">
        <f>'COMBINED PREDICTIONS'!F$2*'COMBINED PREDICTIONS'!F4</f>
        <v>445449.88790610019</v>
      </c>
      <c r="G3">
        <f>'COMBINED PREDICTIONS'!G$2*'COMBINED PREDICTIONS'!G4</f>
        <v>462025.70006844815</v>
      </c>
      <c r="H3">
        <f>'COMBINED PREDICTIONS'!H$2*'COMBINED PREDICTIONS'!H4</f>
        <v>481310.73932536709</v>
      </c>
      <c r="I3">
        <f>'COMBINED PREDICTIONS'!I$2*'COMBINED PREDICTIONS'!I4</f>
        <v>486565.7010977348</v>
      </c>
      <c r="J3">
        <f>'COMBINED PREDICTIONS'!J$2*'COMBINED PREDICTIONS'!J4</f>
        <v>537763.82882223697</v>
      </c>
      <c r="K3">
        <f>'COMBINED PREDICTIONS'!K$2*'COMBINED PREDICTIONS'!K4</f>
        <v>567406.10885101603</v>
      </c>
      <c r="L3">
        <f>'COMBINED PREDICTIONS'!L$2*'COMBINED PREDICTIONS'!L4</f>
        <v>590557.33819759358</v>
      </c>
      <c r="M3">
        <f>'COMBINED PREDICTIONS'!M$2*'COMBINED PREDICTIONS'!M4</f>
        <v>607053.87610396591</v>
      </c>
      <c r="N3">
        <f>'COMBINED PREDICTIONS'!N$2*'COMBINED PREDICTIONS'!N4</f>
        <v>631584.04997224826</v>
      </c>
      <c r="O3">
        <f>'COMBINED PREDICTIONS'!O$2*'COMBINED PREDICTIONS'!O4</f>
        <v>640456.90511768509</v>
      </c>
      <c r="P3">
        <f>'COMBINED PREDICTIONS'!P$2*'COMBINED PREDICTIONS'!P4</f>
        <v>640053.90220859961</v>
      </c>
      <c r="Q3">
        <f>'COMBINED PREDICTIONS'!Q$2*'COMBINED PREDICTIONS'!Q4</f>
        <v>643375.46641508921</v>
      </c>
      <c r="R3">
        <f>'COMBINED PREDICTIONS'!R$2*'COMBINED PREDICTIONS'!R4</f>
        <v>620580.57615517965</v>
      </c>
      <c r="S3">
        <f>'COMBINED PREDICTIONS'!S$2*'COMBINED PREDICTIONS'!S4</f>
        <v>637084.83282680903</v>
      </c>
      <c r="T3">
        <f>'COMBINED PREDICTIONS'!T$2*'COMBINED PREDICTIONS'!T4</f>
        <v>656302.37861731357</v>
      </c>
      <c r="U3">
        <f>'COMBINED PREDICTIONS'!U$2*'COMBINED PREDICTIONS'!U4</f>
        <v>661520.92805698502</v>
      </c>
      <c r="V3">
        <f>'COMBINED PREDICTIONS'!V$2*'COMBINED PREDICTIONS'!V4</f>
        <v>712577.49459991313</v>
      </c>
      <c r="W3">
        <f>'COMBINED PREDICTIONS'!W$2*'COMBINED PREDICTIONS'!W4</f>
        <v>742130.26593383856</v>
      </c>
      <c r="X3">
        <f>'COMBINED PREDICTIONS'!X$2*'COMBINED PREDICTIONS'!X4</f>
        <v>765206.78070406115</v>
      </c>
      <c r="Y3">
        <f>'COMBINED PREDICTIONS'!Y$2*'COMBINED PREDICTIONS'!Y4</f>
        <v>781641.52737939742</v>
      </c>
      <c r="Z3">
        <f>'COMBINED PREDICTIONS'!Z$2*'COMBINED PREDICTIONS'!Z4</f>
        <v>806092.49137424631</v>
      </c>
      <c r="AA3">
        <f>'COMBINED PREDICTIONS'!AA$2*'COMBINED PREDICTIONS'!AA4</f>
        <v>814917.86106194882</v>
      </c>
      <c r="AB3">
        <f>'COMBINED PREDICTIONS'!AB$2*'COMBINED PREDICTIONS'!AB4</f>
        <v>814486.49288823665</v>
      </c>
      <c r="AC3">
        <f>'COMBINED PREDICTIONS'!AC$2*'COMBINED PREDICTIONS'!AC4</f>
        <v>817772.23976132856</v>
      </c>
      <c r="AD3">
        <f>'COMBINED PREDICTIONS'!AD$2*'COMBINED PREDICTIONS'!AD4</f>
        <v>794993.96301060147</v>
      </c>
      <c r="AE3">
        <f>'COMBINED PREDICTIONS'!AE$2*'COMBINED PREDICTIONS'!AE4</f>
        <v>811435.71095197939</v>
      </c>
      <c r="AF3">
        <f>'COMBINED PREDICTIONS'!AF$2*'COMBINED PREDICTIONS'!AF4</f>
        <v>830585.35284833924</v>
      </c>
      <c r="AG3">
        <f>'COMBINED PREDICTIONS'!AG$2*'COMBINED PREDICTIONS'!AG4</f>
        <v>835764.20178791857</v>
      </c>
      <c r="AH3">
        <f>'COMBINED PREDICTIONS'!AH$2*'COMBINED PREDICTIONS'!AH4</f>
        <v>886688.81409184868</v>
      </c>
      <c r="AI3">
        <f>'COMBINED PREDICTIONS'!AI$2*'COMBINED PREDICTIONS'!AI4</f>
        <v>916152.96857931314</v>
      </c>
      <c r="AJ3">
        <f>'COMBINED PREDICTIONS'!AJ$2*'COMBINED PREDICTIONS'!AJ4</f>
        <v>939153.92671534361</v>
      </c>
      <c r="AK3">
        <f>'COMBINED PREDICTIONS'!AK$2*'COMBINED PREDICTIONS'!AK4</f>
        <v>955526.49234473344</v>
      </c>
      <c r="AL3">
        <f>'COMBINED PREDICTIONS'!AL$2*'COMBINED PREDICTIONS'!AL4</f>
        <v>979899.17599523673</v>
      </c>
      <c r="AM3">
        <f>'COMBINED PREDICTIONS'!AM$2*'COMBINED PREDICTIONS'!AM4</f>
        <v>988677.6969627178</v>
      </c>
      <c r="AN3">
        <f>'COMBINED PREDICTIONS'!AN$2*'COMBINED PREDICTIONS'!AN4</f>
        <v>988218.09907252109</v>
      </c>
      <c r="AO3">
        <f>'COMBINED PREDICTIONS'!AO$2*'COMBINED PREDICTIONS'!AO4</f>
        <v>991468.15764549049</v>
      </c>
      <c r="AP3">
        <f>'COMBINED PREDICTIONS'!AP$2*'COMBINED PREDICTIONS'!AP4</f>
        <v>968706.56106333004</v>
      </c>
      <c r="AQ3">
        <f>'COMBINED PREDICTIONS'!AQ$2*'COMBINED PREDICTIONS'!AQ4</f>
        <v>985086.21163993818</v>
      </c>
      <c r="AR3">
        <f>'COMBINED PREDICTIONS'!AR$2*'COMBINED PREDICTIONS'!AR4</f>
        <v>1004168.3393990763</v>
      </c>
      <c r="AS3">
        <f>'COMBINED PREDICTIONS'!AS$2*'COMBINED PREDICTIONS'!AS4</f>
        <v>1009307.7472575413</v>
      </c>
      <c r="AT3">
        <f>'COMBINED PREDICTIONS'!AT$2*'COMBINED PREDICTIONS'!AT4</f>
        <v>1060101.0989303321</v>
      </c>
      <c r="AU3">
        <f>'COMBINED PREDICTIONS'!AU$2*'COMBINED PREDICTIONS'!AU4</f>
        <v>1089477.1105665406</v>
      </c>
      <c r="AV3">
        <f>'COMBINED PREDICTIONS'!AV$2*'COMBINED PREDICTIONS'!AV4</f>
        <v>1112402.925588866</v>
      </c>
      <c r="AW3">
        <f>'COMBINED PREDICTIONS'!AW$2*'COMBINED PREDICTIONS'!AW4</f>
        <v>1128713.6727184881</v>
      </c>
      <c r="AX3">
        <f>'COMBINED PREDICTIONS'!AX$2*'COMBINED PREDICTIONS'!AX4</f>
        <v>1153008.5093940892</v>
      </c>
      <c r="AY3">
        <f>'COMBINED PREDICTIONS'!AY$2*'COMBINED PREDICTIONS'!AY4</f>
        <v>1161740.4877787398</v>
      </c>
      <c r="AZ3">
        <f>'COMBINED PREDICTIONS'!AZ$2*'COMBINED PREDICTIONS'!AZ4</f>
        <v>1161252.8893539063</v>
      </c>
      <c r="BA3">
        <f>'COMBINED PREDICTIONS'!BA$2*'COMBINED PREDICTIONS'!BA4</f>
        <v>1164467.5185051905</v>
      </c>
      <c r="BB3">
        <f>'COMBINED PREDICTIONS'!BB$2*'COMBINED PREDICTIONS'!BB4</f>
        <v>1141722.6516818311</v>
      </c>
      <c r="BC3">
        <f>'COMBINED PREDICTIONS'!BC$2*'COMBINED PREDICTIONS'!BC4</f>
        <v>1158040.5703956527</v>
      </c>
      <c r="BD3">
        <f>'COMBINED PREDICTIONS'!BD$2*'COMBINED PREDICTIONS'!BD4</f>
        <v>1177055.5708812547</v>
      </c>
      <c r="BE3">
        <f>'COMBINED PREDICTIONS'!BE$2*'COMBINED PREDICTIONS'!BE4</f>
        <v>1182155.8118078317</v>
      </c>
      <c r="BF3">
        <f>'COMBINED PREDICTIONS'!BF$2*'COMBINED PREDICTIONS'!BF4</f>
        <v>1232818.5451583455</v>
      </c>
      <c r="BG3">
        <f>'COMBINED PREDICTIONS'!BG$2*'COMBINED PREDICTIONS'!BG4</f>
        <v>1262106.8830529435</v>
      </c>
      <c r="BH3">
        <f>'COMBINED PREDICTIONS'!BH$2*'COMBINED PREDICTIONS'!BH4</f>
        <v>1284957.9718007771</v>
      </c>
      <c r="BI3">
        <f>'COMBINED PREDICTIONS'!BI$2*'COMBINED PREDICTIONS'!BI4</f>
        <v>1301207.2637837771</v>
      </c>
      <c r="BJ3">
        <f>'COMBINED PREDICTIONS'!BJ$2*'COMBINED PREDICTIONS'!BJ4</f>
        <v>1325424.6809318643</v>
      </c>
      <c r="BK3">
        <f>'COMBINED PREDICTIONS'!BK$2*'COMBINED PREDICTIONS'!BK4</f>
        <v>1334110.418705188</v>
      </c>
      <c r="BL3">
        <f>'COMBINED PREDICTIONS'!BL$2*'COMBINED PREDICTIONS'!BL4</f>
        <v>1333595.0473835976</v>
      </c>
      <c r="BM3">
        <f>'COMBINED PREDICTIONS'!BM$2*'COMBINED PREDICTIONS'!BM4</f>
        <v>1336774.5044062275</v>
      </c>
      <c r="BN3">
        <f>'COMBINED PREDICTIONS'!BN$2*'COMBINED PREDICTIONS'!BN4</f>
        <v>1314046.4158373829</v>
      </c>
      <c r="BO3">
        <f>'COMBINED PREDICTIONS'!BO$2*'COMBINED PREDICTIONS'!BO4</f>
        <v>1330302.96508161</v>
      </c>
      <c r="BP3">
        <f>'COMBINED PREDICTIONS'!BP$2*'COMBINED PREDICTIONS'!BP4</f>
        <v>1349251.2221474359</v>
      </c>
      <c r="BQ3">
        <f>'COMBINED PREDICTIONS'!BQ$2*'COMBINED PREDICTIONS'!BQ4</f>
        <v>1354312.5680397185</v>
      </c>
      <c r="BR3">
        <f>'COMBINED PREDICTIONS'!BR$2*'COMBINED PREDICTIONS'!BR4</f>
        <v>1404845.3205769984</v>
      </c>
      <c r="BS3">
        <f>'COMBINED PREDICTIONS'!BS$2*'COMBINED PREDICTIONS'!BS4</f>
        <v>1434046.4503250618</v>
      </c>
      <c r="BT3">
        <f>'COMBINED PREDICTIONS'!BT$2*'COMBINED PREDICTIONS'!BT4</f>
        <v>1456823.2264804384</v>
      </c>
      <c r="BU3">
        <f>'COMBINED PREDICTIONS'!BU$2*'COMBINED PREDICTIONS'!BU4</f>
        <v>1473011.4238184416</v>
      </c>
      <c r="BV3">
        <f>'COMBINED PREDICTIONS'!BV$2*'COMBINED PREDICTIONS'!BV4</f>
        <v>1497151.845617387</v>
      </c>
      <c r="BW3">
        <f>'COMBINED PREDICTIONS'!BW$2*'COMBINED PREDICTIONS'!BW4</f>
        <v>1505791.6422405301</v>
      </c>
      <c r="BX3">
        <f>'COMBINED PREDICTIONS'!BX$2*'COMBINED PREDICTIONS'!BX4</f>
        <v>1505248.7236077448</v>
      </c>
      <c r="BY3">
        <f>'COMBINED PREDICTIONS'!BY$2*'COMBINED PREDICTIONS'!BY4</f>
        <v>1508393.2635661261</v>
      </c>
      <c r="BZ3">
        <f>'COMBINED PREDICTIONS'!BZ$2*'COMBINED PREDICTIONS'!BZ4</f>
        <v>1485682.0007661975</v>
      </c>
      <c r="CA3">
        <f>'COMBINED PREDICTIONS'!CA$2*'COMBINED PREDICTIONS'!CA4</f>
        <v>1501877.5400723782</v>
      </c>
      <c r="CB3">
        <f>'COMBINED PREDICTIONS'!CB$2*'COMBINED PREDICTIONS'!CB4</f>
        <v>1520759.4345842227</v>
      </c>
      <c r="CC3">
        <f>'COMBINED PREDICTIONS'!CC$2*'COMBINED PREDICTIONS'!CC4</f>
        <v>1525782.1550235869</v>
      </c>
      <c r="CD3">
        <f>'COMBINED PREDICTIONS'!CD$2*'COMBINED PREDICTIONS'!CD4</f>
        <v>1576185.5597507337</v>
      </c>
      <c r="CE3">
        <f>'COMBINED PREDICTIONS'!CE$2*'COMBINED PREDICTIONS'!CE4</f>
        <v>1605299.9434731612</v>
      </c>
      <c r="CF3">
        <f>'COMBINED PREDICTIONS'!CF$2*'COMBINED PREDICTIONS'!CF4</f>
        <v>1628002.817555991</v>
      </c>
      <c r="CG3">
        <f>'COMBINED PREDICTIONS'!CG$2*'COMBINED PREDICTIONS'!CG4</f>
        <v>1644130.27790766</v>
      </c>
      <c r="CH3">
        <f>'COMBINED PREDICTIONS'!CH$2*'COMBINED PREDICTIONS'!CH4</f>
        <v>1668194.1253126981</v>
      </c>
      <c r="CI3">
        <f>'COMBINED PREDICTIONS'!CI$2*'COMBINED PREDICTIONS'!CI4</f>
        <v>1676788.2777707435</v>
      </c>
      <c r="CJ3">
        <f>'COMBINED PREDICTIONS'!CJ$2*'COMBINED PREDICTIONS'!CJ4</f>
        <v>1676218.035378949</v>
      </c>
      <c r="CK3">
        <f>'COMBINED PREDICTIONS'!CK$2*'COMBINED PREDICTIONS'!CK4</f>
        <v>1679327.9111285273</v>
      </c>
      <c r="CL3">
        <f>'COMBINED PREDICTIONS'!CL$2*'COMBINED PREDICTIONS'!CL4</f>
        <v>1656633.520644472</v>
      </c>
      <c r="CM3">
        <f>'COMBINED PREDICTIONS'!CM$2*'COMBINED PREDICTIONS'!CM4</f>
        <v>1672768.4067119912</v>
      </c>
      <c r="CN3">
        <f>'COMBINED PREDICTIONS'!CN$2*'COMBINED PREDICTIONS'!CN4</f>
        <v>1691584.3165769314</v>
      </c>
      <c r="CO3">
        <f>'COMBINED PREDICTIONS'!CO$2*'COMBINED PREDICTIONS'!CO4</f>
        <v>1696568.6788519872</v>
      </c>
      <c r="CP3">
        <f>'COMBINED PREDICTIONS'!CP$2*'COMBINED PREDICTIONS'!CP4</f>
        <v>1746843.3643088646</v>
      </c>
      <c r="CQ3">
        <f>'COMBINED PREDICTIONS'!CQ$2*'COMBINED PREDICTIONS'!CQ4</f>
        <v>1775871.4606855547</v>
      </c>
      <c r="CR3">
        <f>'COMBINED PREDICTIONS'!CR$2*'COMBINED PREDICTIONS'!CR4</f>
        <v>1798500.8400840696</v>
      </c>
      <c r="CS3">
        <f>'COMBINED PREDICTIONS'!CS$2*'COMBINED PREDICTIONS'!CS4</f>
        <v>1814567.9182930845</v>
      </c>
      <c r="CT3">
        <f>'COMBINED PREDICTIONS'!CT$2*'COMBINED PREDICTIONS'!CT4</f>
        <v>1838555.6090674927</v>
      </c>
      <c r="CU3">
        <f>'COMBINED PREDICTIONS'!CU$2*'COMBINED PREDICTIONS'!CU4</f>
        <v>1847104.4118946567</v>
      </c>
      <c r="CV3">
        <f>'COMBINED PREDICTIONS'!CV$2*'COMBINED PREDICTIONS'!CV4</f>
        <v>1846507.0672842644</v>
      </c>
      <c r="CW3">
        <f>'COMBINED PREDICTIONS'!CW$2*'COMBINED PREDICTIONS'!CW4</f>
        <v>1849582.529494511</v>
      </c>
    </row>
    <row r="4" spans="1:101" x14ac:dyDescent="0.25">
      <c r="A4" t="s">
        <v>17</v>
      </c>
      <c r="B4">
        <f>'COMBINED PREDICTIONS'!B$2*'COMBINED PREDICTIONS'!B5</f>
        <v>2252975.9117930774</v>
      </c>
      <c r="C4">
        <f>'COMBINED PREDICTIONS'!C$2*'COMBINED PREDICTIONS'!C5</f>
        <v>2297306.3696817188</v>
      </c>
      <c r="D4">
        <f>'COMBINED PREDICTIONS'!D$2*'COMBINED PREDICTIONS'!D5</f>
        <v>2295331.7143555135</v>
      </c>
      <c r="E4">
        <f>'COMBINED PREDICTIONS'!E$2*'COMBINED PREDICTIONS'!E5</f>
        <v>2311784.1413090732</v>
      </c>
      <c r="F4">
        <f>'COMBINED PREDICTIONS'!F$2*'COMBINED PREDICTIONS'!F5</f>
        <v>2199191.280959574</v>
      </c>
      <c r="G4">
        <f>'COMBINED PREDICTIONS'!G$2*'COMBINED PREDICTIONS'!G5</f>
        <v>2281026.2585226251</v>
      </c>
      <c r="H4">
        <f>'COMBINED PREDICTIONS'!H$2*'COMBINED PREDICTIONS'!H5</f>
        <v>2376236.7217829041</v>
      </c>
      <c r="I4">
        <f>'COMBINED PREDICTIONS'!I$2*'COMBINED PREDICTIONS'!I5</f>
        <v>2402180.5292129396</v>
      </c>
      <c r="J4">
        <f>'COMBINED PREDICTIONS'!J$2*'COMBINED PREDICTIONS'!J5</f>
        <v>2654946.2816580595</v>
      </c>
      <c r="K4">
        <f>'COMBINED PREDICTIONS'!K$2*'COMBINED PREDICTIONS'!K5</f>
        <v>2801290.563151727</v>
      </c>
      <c r="L4">
        <f>'COMBINED PREDICTIONS'!L$2*'COMBINED PREDICTIONS'!L5</f>
        <v>2915588.4518812923</v>
      </c>
      <c r="M4">
        <f>'COMBINED PREDICTIONS'!M$2*'COMBINED PREDICTIONS'!M5</f>
        <v>2997032.0515199588</v>
      </c>
      <c r="N4">
        <f>'COMBINED PREDICTIONS'!N$2*'COMBINED PREDICTIONS'!N5</f>
        <v>3118137.8054020228</v>
      </c>
      <c r="O4">
        <f>'COMBINED PREDICTIONS'!O$2*'COMBINED PREDICTIONS'!O5</f>
        <v>3161943.1945217419</v>
      </c>
      <c r="P4">
        <f>'COMBINED PREDICTIONS'!P$2*'COMBINED PREDICTIONS'!P5</f>
        <v>3159953.5644692383</v>
      </c>
      <c r="Q4">
        <f>'COMBINED PREDICTIONS'!Q$2*'COMBINED PREDICTIONS'!Q5</f>
        <v>3176352.1656146925</v>
      </c>
      <c r="R4">
        <f>'COMBINED PREDICTIONS'!R$2*'COMBINED PREDICTIONS'!R5</f>
        <v>3063813.5271032588</v>
      </c>
      <c r="S4">
        <f>'COMBINED PREDICTIONS'!S$2*'COMBINED PREDICTIONS'!S5</f>
        <v>3145295.2343758335</v>
      </c>
      <c r="T4">
        <f>'COMBINED PREDICTIONS'!T$2*'COMBINED PREDICTIONS'!T5</f>
        <v>3240172.4816069021</v>
      </c>
      <c r="U4">
        <f>'COMBINED PREDICTIONS'!U$2*'COMBINED PREDICTIONS'!U5</f>
        <v>3265936.5209266315</v>
      </c>
      <c r="V4">
        <f>'COMBINED PREDICTIONS'!V$2*'COMBINED PREDICTIONS'!V5</f>
        <v>3518003.3841707623</v>
      </c>
      <c r="W4">
        <f>'COMBINED PREDICTIONS'!W$2*'COMBINED PREDICTIONS'!W5</f>
        <v>3663905.7601961899</v>
      </c>
      <c r="X4">
        <f>'COMBINED PREDICTIONS'!X$2*'COMBINED PREDICTIONS'!X5</f>
        <v>3777834.7821927257</v>
      </c>
      <c r="Y4">
        <f>'COMBINED PREDICTIONS'!Y$2*'COMBINED PREDICTIONS'!Y5</f>
        <v>3858973.317804609</v>
      </c>
      <c r="Z4">
        <f>'COMBINED PREDICTIONS'!Z$2*'COMBINED PREDICTIONS'!Z5</f>
        <v>3979688.011619648</v>
      </c>
      <c r="AA4">
        <f>'COMBINED PREDICTIONS'!AA$2*'COMBINED PREDICTIONS'!AA5</f>
        <v>4023258.964481873</v>
      </c>
      <c r="AB4">
        <f>'COMBINED PREDICTIONS'!AB$2*'COMBINED PREDICTIONS'!AB5</f>
        <v>4021129.2947877795</v>
      </c>
      <c r="AC4">
        <f>'COMBINED PREDICTIONS'!AC$2*'COMBINED PREDICTIONS'!AC5</f>
        <v>4037351.0653413888</v>
      </c>
      <c r="AD4">
        <f>'COMBINED PREDICTIONS'!AD$2*'COMBINED PREDICTIONS'!AD5</f>
        <v>3924894.4479181455</v>
      </c>
      <c r="AE4">
        <f>'COMBINED PREDICTIONS'!AE$2*'COMBINED PREDICTIONS'!AE5</f>
        <v>4006067.5488619609</v>
      </c>
      <c r="AF4">
        <f>'COMBINED PREDICTIONS'!AF$2*'COMBINED PREDICTIONS'!AF5</f>
        <v>4100609.553777338</v>
      </c>
      <c r="AG4">
        <f>'COMBINED PREDICTIONS'!AG$2*'COMBINED PREDICTIONS'!AG5</f>
        <v>4126177.5912660589</v>
      </c>
      <c r="AH4">
        <f>'COMBINED PREDICTIONS'!AH$2*'COMBINED PREDICTIONS'!AH5</f>
        <v>4377592.994896506</v>
      </c>
      <c r="AI4">
        <f>'COMBINED PREDICTIONS'!AI$2*'COMBINED PREDICTIONS'!AI5</f>
        <v>4523057.8685195902</v>
      </c>
      <c r="AJ4">
        <f>'COMBINED PREDICTIONS'!AJ$2*'COMBINED PREDICTIONS'!AJ5</f>
        <v>4636613.8665337535</v>
      </c>
      <c r="AK4">
        <f>'COMBINED PREDICTIONS'!AK$2*'COMBINED PREDICTIONS'!AK5</f>
        <v>4717445.4135981053</v>
      </c>
      <c r="AL4">
        <f>'COMBINED PREDICTIONS'!AL$2*'COMBINED PREDICTIONS'!AL5</f>
        <v>4837773.6364420457</v>
      </c>
      <c r="AM4">
        <f>'COMBINED PREDICTIONS'!AM$2*'COMBINED PREDICTIONS'!AM5</f>
        <v>4881113.2966272887</v>
      </c>
      <c r="AN4">
        <f>'COMBINED PREDICTIONS'!AN$2*'COMBINED PREDICTIONS'!AN5</f>
        <v>4878844.2564943591</v>
      </c>
      <c r="AO4">
        <f>'COMBINED PREDICTIONS'!AO$2*'COMBINED PREDICTIONS'!AO5</f>
        <v>4894889.8334949054</v>
      </c>
      <c r="AP4">
        <f>'COMBINED PREDICTIONS'!AP$2*'COMBINED PREDICTIONS'!AP5</f>
        <v>4782515.5662580067</v>
      </c>
      <c r="AQ4">
        <f>'COMBINED PREDICTIONS'!AQ$2*'COMBINED PREDICTIONS'!AQ5</f>
        <v>4863382.0917892344</v>
      </c>
      <c r="AR4">
        <f>'COMBINED PREDICTIONS'!AR$2*'COMBINED PREDICTIONS'!AR5</f>
        <v>4957590.7786233844</v>
      </c>
      <c r="AS4">
        <f>'COMBINED PREDICTIONS'!AS$2*'COMBINED PREDICTIONS'!AS5</f>
        <v>4982964.0950356089</v>
      </c>
      <c r="AT4">
        <f>'COMBINED PREDICTIONS'!AT$2*'COMBINED PREDICTIONS'!AT5</f>
        <v>5233731.4634024454</v>
      </c>
      <c r="AU4">
        <f>'COMBINED PREDICTIONS'!AU$2*'COMBINED PREDICTIONS'!AU5</f>
        <v>5378761.1747430284</v>
      </c>
      <c r="AV4">
        <f>'COMBINED PREDICTIONS'!AV$2*'COMBINED PREDICTIONS'!AV5</f>
        <v>5491946.1903302763</v>
      </c>
      <c r="AW4">
        <f>'COMBINED PREDICTIONS'!AW$2*'COMBINED PREDICTIONS'!AW5</f>
        <v>5572472.5387418019</v>
      </c>
      <c r="AX4">
        <f>'COMBINED PREDICTIONS'!AX$2*'COMBINED PREDICTIONS'!AX5</f>
        <v>5692416.4301646268</v>
      </c>
      <c r="AY4">
        <f>'COMBINED PREDICTIONS'!AY$2*'COMBINED PREDICTIONS'!AY5</f>
        <v>5735526.3090767497</v>
      </c>
      <c r="AZ4">
        <f>'COMBINED PREDICTIONS'!AZ$2*'COMBINED PREDICTIONS'!AZ5</f>
        <v>5733119.0299784336</v>
      </c>
      <c r="BA4">
        <f>'COMBINED PREDICTIONS'!BA$2*'COMBINED PREDICTIONS'!BA5</f>
        <v>5748989.6915117763</v>
      </c>
      <c r="BB4">
        <f>'COMBINED PREDICTIONS'!BB$2*'COMBINED PREDICTIONS'!BB5</f>
        <v>5636698.0192887885</v>
      </c>
      <c r="BC4">
        <f>'COMBINED PREDICTIONS'!BC$2*'COMBINED PREDICTIONS'!BC5</f>
        <v>5717259.7738949722</v>
      </c>
      <c r="BD4">
        <f>'COMBINED PREDICTIONS'!BD$2*'COMBINED PREDICTIONS'!BD5</f>
        <v>5811137.0525984149</v>
      </c>
      <c r="BE4">
        <f>'COMBINED PREDICTIONS'!BE$2*'COMBINED PREDICTIONS'!BE5</f>
        <v>5836317.0014120638</v>
      </c>
      <c r="BF4">
        <f>'COMBINED PREDICTIONS'!BF$2*'COMBINED PREDICTIONS'!BF5</f>
        <v>6086439.5056016175</v>
      </c>
      <c r="BG4">
        <f>'COMBINED PREDICTIONS'!BG$2*'COMBINED PREDICTIONS'!BG5</f>
        <v>6231036.3706594789</v>
      </c>
      <c r="BH4">
        <f>'COMBINED PREDICTIONS'!BH$2*'COMBINED PREDICTIONS'!BH5</f>
        <v>6343852.4617598597</v>
      </c>
      <c r="BI4">
        <f>'COMBINED PREDICTIONS'!BI$2*'COMBINED PREDICTIONS'!BI5</f>
        <v>6424075.4053972652</v>
      </c>
      <c r="BJ4">
        <f>'COMBINED PREDICTIONS'!BJ$2*'COMBINED PREDICTIONS'!BJ5</f>
        <v>6543637.0757117067</v>
      </c>
      <c r="BK4">
        <f>'COMBINED PREDICTIONS'!BK$2*'COMBINED PREDICTIONS'!BK5</f>
        <v>6586518.6641875384</v>
      </c>
      <c r="BL4">
        <f>'COMBINED PREDICTIONS'!BL$2*'COMBINED PREDICTIONS'!BL5</f>
        <v>6583974.2699746983</v>
      </c>
      <c r="BM4">
        <f>'COMBINED PREDICTIONS'!BM$2*'COMBINED PREDICTIONS'!BM5</f>
        <v>6599671.2862995239</v>
      </c>
      <c r="BN4">
        <f>'COMBINED PREDICTIONS'!BN$2*'COMBINED PREDICTIONS'!BN5</f>
        <v>6487462.4485143498</v>
      </c>
      <c r="BO4">
        <f>'COMBINED PREDICTIONS'!BO$2*'COMBINED PREDICTIONS'!BO5</f>
        <v>6567721.221334897</v>
      </c>
      <c r="BP4">
        <f>'COMBINED PREDICTIONS'!BP$2*'COMBINED PREDICTIONS'!BP5</f>
        <v>6661268.986998111</v>
      </c>
      <c r="BQ4">
        <f>'COMBINED PREDICTIONS'!BQ$2*'COMBINED PREDICTIONS'!BQ5</f>
        <v>6686256.9105747687</v>
      </c>
      <c r="BR4">
        <f>'COMBINED PREDICTIONS'!BR$2*'COMBINED PREDICTIONS'!BR5</f>
        <v>6935737.697976606</v>
      </c>
      <c r="BS4">
        <f>'COMBINED PREDICTIONS'!BS$2*'COMBINED PREDICTIONS'!BS5</f>
        <v>7079904.0154000539</v>
      </c>
      <c r="BT4">
        <f>'COMBINED PREDICTIONS'!BT$2*'COMBINED PREDICTIONS'!BT5</f>
        <v>7192353.2243665867</v>
      </c>
      <c r="BU4">
        <f>'COMBINED PREDICTIONS'!BU$2*'COMBINED PREDICTIONS'!BU5</f>
        <v>7272274.5430305945</v>
      </c>
      <c r="BV4">
        <f>'COMBINED PREDICTIONS'!BV$2*'COMBINED PREDICTIONS'!BV5</f>
        <v>7391456.0864102133</v>
      </c>
      <c r="BW4">
        <f>'COMBINED PREDICTIONS'!BW$2*'COMBINED PREDICTIONS'!BW5</f>
        <v>7434110.8628929174</v>
      </c>
      <c r="BX4">
        <f>'COMBINED PREDICTIONS'!BX$2*'COMBINED PREDICTIONS'!BX5</f>
        <v>7431430.4672841001</v>
      </c>
      <c r="BY4">
        <f>'COMBINED PREDICTIONS'!BY$2*'COMBINED PREDICTIONS'!BY5</f>
        <v>7446955.0976563469</v>
      </c>
      <c r="BZ4">
        <f>'COMBINED PREDICTIONS'!BZ$2*'COMBINED PREDICTIONS'!BZ5</f>
        <v>7334829.328888136</v>
      </c>
      <c r="CA4">
        <f>'COMBINED PREDICTIONS'!CA$2*'COMBINED PREDICTIONS'!CA5</f>
        <v>7414786.8949344857</v>
      </c>
      <c r="CB4">
        <f>'COMBINED PREDICTIONS'!CB$2*'COMBINED PREDICTIONS'!CB5</f>
        <v>7508007.0278963326</v>
      </c>
      <c r="CC4">
        <f>'COMBINED PREDICTIONS'!CC$2*'COMBINED PREDICTIONS'!CC5</f>
        <v>7532804.2571623903</v>
      </c>
      <c r="CD4">
        <f>'COMBINED PREDICTIONS'!CD$2*'COMBINED PREDICTIONS'!CD5</f>
        <v>7781646.4529201863</v>
      </c>
      <c r="CE4">
        <f>'COMBINED PREDICTIONS'!CE$2*'COMBINED PREDICTIONS'!CE5</f>
        <v>7925384.5042054774</v>
      </c>
      <c r="CF4">
        <f>'COMBINED PREDICTIONS'!CF$2*'COMBINED PREDICTIONS'!CF5</f>
        <v>8037468.8577797376</v>
      </c>
      <c r="CG4">
        <f>'COMBINED PREDICTIONS'!CG$2*'COMBINED PREDICTIONS'!CG5</f>
        <v>8117090.3172353264</v>
      </c>
      <c r="CH4">
        <f>'COMBINED PREDICTIONS'!CH$2*'COMBINED PREDICTIONS'!CH5</f>
        <v>8235893.8119410127</v>
      </c>
      <c r="CI4">
        <f>'COMBINED PREDICTIONS'!CI$2*'COMBINED PREDICTIONS'!CI5</f>
        <v>8278323.2426494006</v>
      </c>
      <c r="CJ4">
        <f>'COMBINED PREDICTIONS'!CJ$2*'COMBINED PREDICTIONS'!CJ5</f>
        <v>8275507.9493243471</v>
      </c>
      <c r="CK4">
        <f>'COMBINED PREDICTIONS'!CK$2*'COMBINED PREDICTIONS'!CK5</f>
        <v>8290861.4420942934</v>
      </c>
      <c r="CL4">
        <f>'COMBINED PREDICTIONS'!CL$2*'COMBINED PREDICTIONS'!CL5</f>
        <v>8178818.9721459188</v>
      </c>
      <c r="CM4">
        <f>'COMBINED PREDICTIONS'!CM$2*'COMBINED PREDICTIONS'!CM5</f>
        <v>8258477.0924470834</v>
      </c>
      <c r="CN4">
        <f>'COMBINED PREDICTIONS'!CN$2*'COMBINED PREDICTIONS'!CN5</f>
        <v>8351371.4584392011</v>
      </c>
      <c r="CO4">
        <f>'COMBINED PREDICTIONS'!CO$2*'COMBINED PREDICTIONS'!CO5</f>
        <v>8375979.3130016373</v>
      </c>
      <c r="CP4">
        <f>'COMBINED PREDICTIONS'!CP$2*'COMBINED PREDICTIONS'!CP5</f>
        <v>8624186.0202240143</v>
      </c>
      <c r="CQ4">
        <f>'COMBINED PREDICTIONS'!CQ$2*'COMBINED PREDICTIONS'!CQ5</f>
        <v>8767498.0698791444</v>
      </c>
      <c r="CR4">
        <f>'COMBINED PREDICTIONS'!CR$2*'COMBINED PREDICTIONS'!CR5</f>
        <v>8879219.5793415755</v>
      </c>
      <c r="CS4">
        <f>'COMBINED PREDICTIONS'!CS$2*'COMBINED PREDICTIONS'!CS5</f>
        <v>8958542.9314561225</v>
      </c>
      <c r="CT4">
        <f>'COMBINED PREDICTIONS'!CT$2*'COMBINED PREDICTIONS'!CT5</f>
        <v>9076970.4399900399</v>
      </c>
      <c r="CU4">
        <f>'COMBINED PREDICTIONS'!CU$2*'COMBINED PREDICTIONS'!CU5</f>
        <v>9119175.9790429641</v>
      </c>
      <c r="CV4">
        <f>'COMBINED PREDICTIONS'!CV$2*'COMBINED PREDICTIONS'!CV5</f>
        <v>9116226.8817492668</v>
      </c>
      <c r="CW4">
        <f>'COMBINED PREDICTIONS'!CW$2*'COMBINED PREDICTIONS'!CW5</f>
        <v>9131410.4744750094</v>
      </c>
    </row>
    <row r="5" spans="1:101" x14ac:dyDescent="0.25">
      <c r="A5" t="s">
        <v>18</v>
      </c>
      <c r="B5">
        <f>'COMBINED PREDICTIONS'!B$2*'COMBINED PREDICTIONS'!B6</f>
        <v>35901.375973760267</v>
      </c>
      <c r="C5">
        <f>'COMBINED PREDICTIONS'!C$2*'COMBINED PREDICTIONS'!C6</f>
        <v>36607.785850323227</v>
      </c>
      <c r="D5">
        <f>'COMBINED PREDICTIONS'!D$2*'COMBINED PREDICTIONS'!D6</f>
        <v>36576.319538183096</v>
      </c>
      <c r="E5">
        <f>'COMBINED PREDICTIONS'!E$2*'COMBINED PREDICTIONS'!E6</f>
        <v>36838.490457387677</v>
      </c>
      <c r="F5">
        <f>'COMBINED PREDICTIONS'!F$2*'COMBINED PREDICTIONS'!F6</f>
        <v>35044.312991836632</v>
      </c>
      <c r="G5">
        <f>'COMBINED PREDICTIONS'!G$2*'COMBINED PREDICTIONS'!G6</f>
        <v>36348.360798968781</v>
      </c>
      <c r="H5">
        <f>'COMBINED PREDICTIONS'!H$2*'COMBINED PREDICTIONS'!H6</f>
        <v>37865.548186659376</v>
      </c>
      <c r="I5">
        <f>'COMBINED PREDICTIONS'!I$2*'COMBINED PREDICTIONS'!I6</f>
        <v>38278.965116623469</v>
      </c>
      <c r="J5">
        <f>'COMBINED PREDICTIONS'!J$2*'COMBINED PREDICTIONS'!J6</f>
        <v>42306.810360916577</v>
      </c>
      <c r="K5">
        <f>'COMBINED PREDICTIONS'!K$2*'COMBINED PREDICTIONS'!K6</f>
        <v>44638.819790761074</v>
      </c>
      <c r="L5">
        <f>'COMBINED PREDICTIONS'!L$2*'COMBINED PREDICTIONS'!L6</f>
        <v>46460.167038553584</v>
      </c>
      <c r="M5">
        <f>'COMBINED PREDICTIONS'!M$2*'COMBINED PREDICTIONS'!M6</f>
        <v>47757.97820288028</v>
      </c>
      <c r="N5">
        <f>'COMBINED PREDICTIONS'!N$2*'COMBINED PREDICTIONS'!N6</f>
        <v>49687.80940078479</v>
      </c>
      <c r="O5">
        <f>'COMBINED PREDICTIONS'!O$2*'COMBINED PREDICTIONS'!O6</f>
        <v>50385.852258780666</v>
      </c>
      <c r="P5">
        <f>'COMBINED PREDICTIONS'!P$2*'COMBINED PREDICTIONS'!P6</f>
        <v>50354.147323015612</v>
      </c>
      <c r="Q5">
        <f>'COMBINED PREDICTIONS'!Q$2*'COMBINED PREDICTIONS'!Q6</f>
        <v>50615.460523074697</v>
      </c>
      <c r="R5">
        <f>'COMBINED PREDICTIONS'!R$2*'COMBINED PREDICTIONS'!R6</f>
        <v>48822.147087442558</v>
      </c>
      <c r="S5">
        <f>'COMBINED PREDICTIONS'!S$2*'COMBINED PREDICTIONS'!S6</f>
        <v>50120.565500379969</v>
      </c>
      <c r="T5">
        <f>'COMBINED PREDICTIONS'!T$2*'COMBINED PREDICTIONS'!T6</f>
        <v>51632.443060352234</v>
      </c>
      <c r="U5">
        <f>'COMBINED PREDICTIONS'!U$2*'COMBINED PREDICTIONS'!U6</f>
        <v>52042.995369135773</v>
      </c>
      <c r="V5">
        <f>'COMBINED PREDICTIONS'!V$2*'COMBINED PREDICTIONS'!V6</f>
        <v>56059.703750474691</v>
      </c>
      <c r="W5">
        <f>'COMBINED PREDICTIONS'!W$2*'COMBINED PREDICTIONS'!W6</f>
        <v>58384.671376508908</v>
      </c>
      <c r="X5">
        <f>'COMBINED PREDICTIONS'!X$2*'COMBINED PREDICTIONS'!X6</f>
        <v>60200.140699376709</v>
      </c>
      <c r="Y5">
        <f>'COMBINED PREDICTIONS'!Y$2*'COMBINED PREDICTIONS'!Y6</f>
        <v>61493.090640703071</v>
      </c>
      <c r="Z5">
        <f>'COMBINED PREDICTIONS'!Z$2*'COMBINED PREDICTIONS'!Z6</f>
        <v>63416.690260888048</v>
      </c>
      <c r="AA5">
        <f>'COMBINED PREDICTIONS'!AA$2*'COMBINED PREDICTIONS'!AA6</f>
        <v>64110.997355808016</v>
      </c>
      <c r="AB5">
        <f>'COMBINED PREDICTIONS'!AB$2*'COMBINED PREDICTIONS'!AB6</f>
        <v>64077.060875623138</v>
      </c>
      <c r="AC5">
        <f>'COMBINED PREDICTIONS'!AC$2*'COMBINED PREDICTIONS'!AC6</f>
        <v>64335.556264125407</v>
      </c>
      <c r="AD5">
        <f>'COMBINED PREDICTIONS'!AD$2*'COMBINED PREDICTIONS'!AD6</f>
        <v>62543.549841990171</v>
      </c>
      <c r="AE5">
        <f>'COMBINED PREDICTIONS'!AE$2*'COMBINED PREDICTIONS'!AE6</f>
        <v>63837.050585023229</v>
      </c>
      <c r="AF5">
        <f>'COMBINED PREDICTIONS'!AF$2*'COMBINED PREDICTIONS'!AF6</f>
        <v>65343.586028217869</v>
      </c>
      <c r="AG5">
        <f>'COMBINED PREDICTIONS'!AG$2*'COMBINED PREDICTIONS'!AG6</f>
        <v>65751.015030005656</v>
      </c>
      <c r="AH5">
        <f>'COMBINED PREDICTIONS'!AH$2*'COMBINED PREDICTIONS'!AH6</f>
        <v>69757.342343175958</v>
      </c>
      <c r="AI5">
        <f>'COMBINED PREDICTIONS'!AI$2*'COMBINED PREDICTIONS'!AI6</f>
        <v>72075.338328655227</v>
      </c>
      <c r="AJ5">
        <f>'COMBINED PREDICTIONS'!AJ$2*'COMBINED PREDICTIONS'!AJ6</f>
        <v>73884.863480452099</v>
      </c>
      <c r="AK5">
        <f>'COMBINED PREDICTIONS'!AK$2*'COMBINED PREDICTIONS'!AK6</f>
        <v>75172.921531365035</v>
      </c>
      <c r="AL5">
        <f>'COMBINED PREDICTIONS'!AL$2*'COMBINED PREDICTIONS'!AL6</f>
        <v>77090.362701491249</v>
      </c>
      <c r="AM5">
        <f>'COMBINED PREDICTIONS'!AM$2*'COMBINED PREDICTIONS'!AM6</f>
        <v>77780.984126576572</v>
      </c>
      <c r="AN5">
        <f>'COMBINED PREDICTIONS'!AN$2*'COMBINED PREDICTIONS'!AN6</f>
        <v>77744.826765778591</v>
      </c>
      <c r="AO5">
        <f>'COMBINED PREDICTIONS'!AO$2*'COMBINED PREDICTIONS'!AO6</f>
        <v>78000.514493994939</v>
      </c>
      <c r="AP5">
        <f>'COMBINED PREDICTIONS'!AP$2*'COMBINED PREDICTIONS'!AP6</f>
        <v>76209.820329565613</v>
      </c>
      <c r="AQ5">
        <f>'COMBINED PREDICTIONS'!AQ$2*'COMBINED PREDICTIONS'!AQ6</f>
        <v>77498.43576552812</v>
      </c>
      <c r="AR5">
        <f>'COMBINED PREDICTIONS'!AR$2*'COMBINED PREDICTIONS'!AR6</f>
        <v>78999.659754796288</v>
      </c>
      <c r="AS5">
        <f>'COMBINED PREDICTIONS'!AS$2*'COMBINED PREDICTIONS'!AS6</f>
        <v>79403.985858527885</v>
      </c>
      <c r="AT5">
        <f>'COMBINED PREDICTIONS'!AT$2*'COMBINED PREDICTIONS'!AT6</f>
        <v>83399.986670859304</v>
      </c>
      <c r="AU5">
        <f>'COMBINED PREDICTIONS'!AU$2*'COMBINED PREDICTIONS'!AU6</f>
        <v>85711.048305806064</v>
      </c>
      <c r="AV5">
        <f>'COMBINED PREDICTIONS'!AV$2*'COMBINED PREDICTIONS'!AV6</f>
        <v>87514.661818903813</v>
      </c>
      <c r="AW5">
        <f>'COMBINED PREDICTIONS'!AW$2*'COMBINED PREDICTIONS'!AW6</f>
        <v>88797.856501538176</v>
      </c>
      <c r="AX5">
        <f>'COMBINED PREDICTIONS'!AX$2*'COMBINED PREDICTIONS'!AX6</f>
        <v>90709.173315529144</v>
      </c>
      <c r="AY5">
        <f>'COMBINED PREDICTIONS'!AY$2*'COMBINED PREDICTIONS'!AY6</f>
        <v>91396.133155137737</v>
      </c>
      <c r="AZ5">
        <f>'COMBINED PREDICTIONS'!AZ$2*'COMBINED PREDICTIONS'!AZ6</f>
        <v>91357.77294385893</v>
      </c>
      <c r="BA5">
        <f>'COMBINED PREDICTIONS'!BA$2*'COMBINED PREDICTIONS'!BA6</f>
        <v>91610.673378203734</v>
      </c>
      <c r="BB5">
        <f>'COMBINED PREDICTIONS'!BB$2*'COMBINED PREDICTIONS'!BB6</f>
        <v>89821.295372829831</v>
      </c>
      <c r="BC5">
        <f>'COMBINED PREDICTIONS'!BC$2*'COMBINED PREDICTIONS'!BC6</f>
        <v>91105.054256394869</v>
      </c>
      <c r="BD5">
        <f>'COMBINED PREDICTIONS'!BD$2*'COMBINED PREDICTIONS'!BD6</f>
        <v>92600.997226971696</v>
      </c>
      <c r="BE5">
        <f>'COMBINED PREDICTIONS'!BE$2*'COMBINED PREDICTIONS'!BE6</f>
        <v>93002.242000440849</v>
      </c>
      <c r="BF5">
        <f>'COMBINED PREDICTIONS'!BF$2*'COMBINED PREDICTIONS'!BF6</f>
        <v>96987.966843482267</v>
      </c>
      <c r="BG5">
        <f>'COMBINED PREDICTIONS'!BG$2*'COMBINED PREDICTIONS'!BG6</f>
        <v>99292.131033563579</v>
      </c>
      <c r="BH5">
        <f>'COMBINED PREDICTIONS'!BH$2*'COMBINED PREDICTIONS'!BH6</f>
        <v>101089.86570142394</v>
      </c>
      <c r="BI5">
        <f>'COMBINED PREDICTIONS'!BI$2*'COMBINED PREDICTIONS'!BI6</f>
        <v>102368.22560140002</v>
      </c>
      <c r="BJ5">
        <f>'COMBINED PREDICTIONS'!BJ$2*'COMBINED PREDICTIONS'!BJ6</f>
        <v>104273.45168728093</v>
      </c>
      <c r="BK5">
        <f>'COMBINED PREDICTIONS'!BK$2*'COMBINED PREDICTIONS'!BK6</f>
        <v>104956.77369803323</v>
      </c>
      <c r="BL5">
        <f>'COMBINED PREDICTIONS'!BL$2*'COMBINED PREDICTIONS'!BL6</f>
        <v>104916.22854493928</v>
      </c>
      <c r="BM5">
        <f>'COMBINED PREDICTIONS'!BM$2*'COMBINED PREDICTIONS'!BM6</f>
        <v>105166.36192710017</v>
      </c>
      <c r="BN5">
        <f>'COMBINED PREDICTIONS'!BN$2*'COMBINED PREDICTIONS'!BN6</f>
        <v>103378.30389602334</v>
      </c>
      <c r="BO5">
        <f>'COMBINED PREDICTIONS'!BO$2*'COMBINED PREDICTIONS'!BO6</f>
        <v>104657.23473729004</v>
      </c>
      <c r="BP5">
        <f>'COMBINED PREDICTIONS'!BP$2*'COMBINED PREDICTIONS'!BP6</f>
        <v>106147.92688761459</v>
      </c>
      <c r="BQ5">
        <f>'COMBINED PREDICTIONS'!BQ$2*'COMBINED PREDICTIONS'!BQ6</f>
        <v>106546.11172147514</v>
      </c>
      <c r="BR5">
        <f>'COMBINED PREDICTIONS'!BR$2*'COMBINED PREDICTIONS'!BR6</f>
        <v>110521.61074916548</v>
      </c>
      <c r="BS5">
        <f>'COMBINED PREDICTIONS'!BS$2*'COMBINED PREDICTIONS'!BS6</f>
        <v>112818.91412355106</v>
      </c>
      <c r="BT5">
        <f>'COMBINED PREDICTIONS'!BT$2*'COMBINED PREDICTIONS'!BT6</f>
        <v>114610.80249125512</v>
      </c>
      <c r="BU5">
        <f>'COMBINED PREDICTIONS'!BU$2*'COMBINED PREDICTIONS'!BU6</f>
        <v>115884.35596985917</v>
      </c>
      <c r="BV5">
        <f>'COMBINED PREDICTIONS'!BV$2*'COMBINED PREDICTIONS'!BV6</f>
        <v>117783.52469847615</v>
      </c>
      <c r="BW5">
        <f>'COMBINED PREDICTIONS'!BW$2*'COMBINED PREDICTIONS'!BW6</f>
        <v>118463.23243949833</v>
      </c>
      <c r="BX5">
        <f>'COMBINED PREDICTIONS'!BX$2*'COMBINED PREDICTIONS'!BX6</f>
        <v>118420.52009179551</v>
      </c>
      <c r="BY5">
        <f>'COMBINED PREDICTIONS'!BY$2*'COMBINED PREDICTIONS'!BY6</f>
        <v>118667.90648813036</v>
      </c>
      <c r="BZ5">
        <f>'COMBINED PREDICTIONS'!BZ$2*'COMBINED PREDICTIONS'!BZ6</f>
        <v>116881.1721693907</v>
      </c>
      <c r="CA5">
        <f>'COMBINED PREDICTIONS'!CA$2*'COMBINED PREDICTIONS'!CA6</f>
        <v>118155.30325332767</v>
      </c>
      <c r="CB5">
        <f>'COMBINED PREDICTIONS'!CB$2*'COMBINED PREDICTIONS'!CB6</f>
        <v>119640.77454677068</v>
      </c>
      <c r="CC5">
        <f>'COMBINED PREDICTIONS'!CC$2*'COMBINED PREDICTIONS'!CC6</f>
        <v>120035.9206494557</v>
      </c>
      <c r="CD5">
        <f>'COMBINED PREDICTIONS'!CD$2*'COMBINED PREDICTIONS'!CD6</f>
        <v>124001.24366124348</v>
      </c>
      <c r="CE5">
        <f>'COMBINED PREDICTIONS'!CE$2*'COMBINED PREDICTIONS'!CE6</f>
        <v>126291.7225757836</v>
      </c>
      <c r="CF5">
        <f>'COMBINED PREDICTIONS'!CF$2*'COMBINED PREDICTIONS'!CF6</f>
        <v>128077.79693964258</v>
      </c>
      <c r="CG5">
        <f>'COMBINED PREDICTIONS'!CG$2*'COMBINED PREDICTIONS'!CG6</f>
        <v>129346.57213450012</v>
      </c>
      <c r="CH5">
        <f>'COMBINED PREDICTIONS'!CH$2*'COMBINED PREDICTIONS'!CH6</f>
        <v>131239.71662312935</v>
      </c>
      <c r="CI5">
        <f>'COMBINED PREDICTIONS'!CI$2*'COMBINED PREDICTIONS'!CI6</f>
        <v>131915.8334587515</v>
      </c>
      <c r="CJ5">
        <f>'COMBINED PREDICTIONS'!CJ$2*'COMBINED PREDICTIONS'!CJ6</f>
        <v>131870.97150367685</v>
      </c>
      <c r="CK5">
        <f>'COMBINED PREDICTIONS'!CK$2*'COMBINED PREDICTIONS'!CK6</f>
        <v>132115.6308067608</v>
      </c>
      <c r="CL5">
        <f>'COMBINED PREDICTIONS'!CL$2*'COMBINED PREDICTIONS'!CL6</f>
        <v>130330.22386228798</v>
      </c>
      <c r="CM5">
        <f>'COMBINED PREDICTIONS'!CM$2*'COMBINED PREDICTIONS'!CM6</f>
        <v>131599.58325105262</v>
      </c>
      <c r="CN5">
        <f>'COMBINED PREDICTIONS'!CN$2*'COMBINED PREDICTIONS'!CN6</f>
        <v>133079.86341821734</v>
      </c>
      <c r="CO5">
        <f>'COMBINED PREDICTIONS'!CO$2*'COMBINED PREDICTIONS'!CO6</f>
        <v>133471.99181778397</v>
      </c>
      <c r="CP5">
        <f>'COMBINED PREDICTIONS'!CP$2*'COMBINED PREDICTIONS'!CP6</f>
        <v>137427.18826198726</v>
      </c>
      <c r="CQ5">
        <f>'COMBINED PREDICTIONS'!CQ$2*'COMBINED PREDICTIONS'!CQ6</f>
        <v>139710.87880182272</v>
      </c>
      <c r="CR5">
        <f>'COMBINED PREDICTIONS'!CR$2*'COMBINED PREDICTIONS'!CR6</f>
        <v>141491.17121177333</v>
      </c>
      <c r="CS5">
        <f>'COMBINED PREDICTIONS'!CS$2*'COMBINED PREDICTIONS'!CS6</f>
        <v>142755.19603905024</v>
      </c>
      <c r="CT5">
        <f>'COMBINED PREDICTIONS'!CT$2*'COMBINED PREDICTIONS'!CT6</f>
        <v>144642.34915385122</v>
      </c>
      <c r="CU5">
        <f>'COMBINED PREDICTIONS'!CU$2*'COMBINED PREDICTIONS'!CU6</f>
        <v>145314.89825558942</v>
      </c>
      <c r="CV5">
        <f>'COMBINED PREDICTIONS'!CV$2*'COMBINED PREDICTIONS'!CV6</f>
        <v>145267.90412211022</v>
      </c>
      <c r="CW5">
        <f>'COMBINED PREDICTIONS'!CW$2*'COMBINED PREDICTIONS'!CW6</f>
        <v>145509.85605254411</v>
      </c>
    </row>
    <row r="6" spans="1:101" x14ac:dyDescent="0.25">
      <c r="A6" t="s">
        <v>19</v>
      </c>
      <c r="B6">
        <f>'COMBINED PREDICTIONS'!B$2*'COMBINED PREDICTIONS'!B7</f>
        <v>815611.55739705719</v>
      </c>
      <c r="C6">
        <f>'COMBINED PREDICTIONS'!C$2*'COMBINED PREDICTIONS'!C7</f>
        <v>831659.85760720167</v>
      </c>
      <c r="D6">
        <f>'COMBINED PREDICTIONS'!D$2*'COMBINED PREDICTIONS'!D7</f>
        <v>830945.00233622524</v>
      </c>
      <c r="E6">
        <f>'COMBINED PREDICTIONS'!E$2*'COMBINED PREDICTIONS'!E7</f>
        <v>836901.0312046716</v>
      </c>
      <c r="F6">
        <f>'COMBINED PREDICTIONS'!F$2*'COMBINED PREDICTIONS'!F7</f>
        <v>796140.70274276717</v>
      </c>
      <c r="G6">
        <f>'COMBINED PREDICTIONS'!G$2*'COMBINED PREDICTIONS'!G7</f>
        <v>825766.20967800671</v>
      </c>
      <c r="H6">
        <f>'COMBINED PREDICTIONS'!H$2*'COMBINED PREDICTIONS'!H7</f>
        <v>860233.84593356191</v>
      </c>
      <c r="I6">
        <f>'COMBINED PREDICTIONS'!I$2*'COMBINED PREDICTIONS'!I7</f>
        <v>869625.89893868263</v>
      </c>
      <c r="J6">
        <f>'COMBINED PREDICTIONS'!J$2*'COMBINED PREDICTIONS'!J7</f>
        <v>961130.94696395309</v>
      </c>
      <c r="K6">
        <f>'COMBINED PREDICTIONS'!K$2*'COMBINED PREDICTIONS'!K7</f>
        <v>1014109.8033824438</v>
      </c>
      <c r="L6">
        <f>'COMBINED PREDICTIONS'!L$2*'COMBINED PREDICTIONS'!L7</f>
        <v>1055487.3780586519</v>
      </c>
      <c r="M6">
        <f>'COMBINED PREDICTIONS'!M$2*'COMBINED PREDICTIONS'!M7</f>
        <v>1084971.2002307444</v>
      </c>
      <c r="N6">
        <f>'COMBINED PREDICTIONS'!N$2*'COMBINED PREDICTIONS'!N7</f>
        <v>1128813.325668687</v>
      </c>
      <c r="O6">
        <f>'COMBINED PREDICTIONS'!O$2*'COMBINED PREDICTIONS'!O7</f>
        <v>1144671.5429959565</v>
      </c>
      <c r="P6">
        <f>'COMBINED PREDICTIONS'!P$2*'COMBINED PREDICTIONS'!P7</f>
        <v>1143951.2666462308</v>
      </c>
      <c r="Q6">
        <f>'COMBINED PREDICTIONS'!Q$2*'COMBINED PREDICTIONS'!Q7</f>
        <v>1149887.809753224</v>
      </c>
      <c r="R6">
        <f>'COMBINED PREDICTIONS'!R$2*'COMBINED PREDICTIONS'!R7</f>
        <v>1109147.1104216436</v>
      </c>
      <c r="S6">
        <f>'COMBINED PREDICTIONS'!S$2*'COMBINED PREDICTIONS'!S7</f>
        <v>1138644.72813699</v>
      </c>
      <c r="T6">
        <f>'COMBINED PREDICTIONS'!T$2*'COMBINED PREDICTIONS'!T7</f>
        <v>1172991.7351203405</v>
      </c>
      <c r="U6">
        <f>'COMBINED PREDICTIONS'!U$2*'COMBINED PREDICTIONS'!U7</f>
        <v>1182318.7093344943</v>
      </c>
      <c r="V6">
        <f>'COMBINED PREDICTIONS'!V$2*'COMBINED PREDICTIONS'!V7</f>
        <v>1273570.748835935</v>
      </c>
      <c r="W6">
        <f>'COMBINED PREDICTIONS'!W$2*'COMBINED PREDICTIONS'!W7</f>
        <v>1326389.6287516649</v>
      </c>
      <c r="X6">
        <f>'COMBINED PREDICTIONS'!X$2*'COMBINED PREDICTIONS'!X7</f>
        <v>1367633.6680584874</v>
      </c>
      <c r="Y6">
        <f>'COMBINED PREDICTIONS'!Y$2*'COMBINED PREDICTIONS'!Y7</f>
        <v>1397007.0524115656</v>
      </c>
      <c r="Z6">
        <f>'COMBINED PREDICTIONS'!Z$2*'COMBINED PREDICTIONS'!Z7</f>
        <v>1440707.6081555611</v>
      </c>
      <c r="AA6">
        <f>'COMBINED PREDICTIONS'!AA$2*'COMBINED PREDICTIONS'!AA7</f>
        <v>1456480.9559908472</v>
      </c>
      <c r="AB6">
        <f>'COMBINED PREDICTIONS'!AB$2*'COMBINED PREDICTIONS'!AB7</f>
        <v>1455709.9831602685</v>
      </c>
      <c r="AC6">
        <f>'COMBINED PREDICTIONS'!AC$2*'COMBINED PREDICTIONS'!AC7</f>
        <v>1461582.51090267</v>
      </c>
      <c r="AD6">
        <f>'COMBINED PREDICTIONS'!AD$2*'COMBINED PREDICTIONS'!AD7</f>
        <v>1420871.5044529033</v>
      </c>
      <c r="AE6">
        <f>'COMBINED PREDICTIONS'!AE$2*'COMBINED PREDICTIONS'!AE7</f>
        <v>1450257.4019820264</v>
      </c>
      <c r="AF6">
        <f>'COMBINED PREDICTIONS'!AF$2*'COMBINED PREDICTIONS'!AF7</f>
        <v>1484483.046146638</v>
      </c>
      <c r="AG6">
        <f>'COMBINED PREDICTIONS'!AG$2*'COMBINED PREDICTIONS'!AG7</f>
        <v>1493739.0647159466</v>
      </c>
      <c r="AH6">
        <f>'COMBINED PREDICTIONS'!AH$2*'COMBINED PREDICTIONS'!AH7</f>
        <v>1584755.2659257678</v>
      </c>
      <c r="AI6">
        <f>'COMBINED PREDICTIONS'!AI$2*'COMBINED PREDICTIONS'!AI7</f>
        <v>1637415.7633155803</v>
      </c>
      <c r="AJ6">
        <f>'COMBINED PREDICTIONS'!AJ$2*'COMBINED PREDICTIONS'!AJ7</f>
        <v>1678524.7622655055</v>
      </c>
      <c r="AK6">
        <f>'COMBINED PREDICTIONS'!AK$2*'COMBINED PREDICTIONS'!AK7</f>
        <v>1707787.0120937785</v>
      </c>
      <c r="AL6">
        <f>'COMBINED PREDICTIONS'!AL$2*'COMBINED PREDICTIONS'!AL7</f>
        <v>1751347.6594663719</v>
      </c>
      <c r="AM6">
        <f>'COMBINED PREDICTIONS'!AM$2*'COMBINED PREDICTIONS'!AM7</f>
        <v>1767037.2758336472</v>
      </c>
      <c r="AN6">
        <f>'COMBINED PREDICTIONS'!AN$2*'COMBINED PREDICTIONS'!AN7</f>
        <v>1766215.8487837936</v>
      </c>
      <c r="AO6">
        <f>'COMBINED PREDICTIONS'!AO$2*'COMBINED PREDICTIONS'!AO7</f>
        <v>1772024.5917793342</v>
      </c>
      <c r="AP6">
        <f>'COMBINED PREDICTIONS'!AP$2*'COMBINED PREDICTIONS'!AP7</f>
        <v>1731343.3973499208</v>
      </c>
      <c r="AQ6">
        <f>'COMBINED PREDICTIONS'!AQ$2*'COMBINED PREDICTIONS'!AQ7</f>
        <v>1760618.3099153731</v>
      </c>
      <c r="AR6">
        <f>'COMBINED PREDICTIONS'!AR$2*'COMBINED PREDICTIONS'!AR7</f>
        <v>1794723.2878633977</v>
      </c>
      <c r="AS6">
        <f>'COMBINED PREDICTIONS'!AS$2*'COMBINED PREDICTIONS'!AS7</f>
        <v>1803908.8144404807</v>
      </c>
      <c r="AT6">
        <f>'COMBINED PREDICTIONS'!AT$2*'COMBINED PREDICTIONS'!AT7</f>
        <v>1894690.417025507</v>
      </c>
      <c r="AU6">
        <f>'COMBINED PREDICTIONS'!AU$2*'COMBINED PREDICTIONS'!AU7</f>
        <v>1947193.3790483887</v>
      </c>
      <c r="AV6">
        <f>'COMBINED PREDICTIONS'!AV$2*'COMBINED PREDICTIONS'!AV7</f>
        <v>1988168.0767155529</v>
      </c>
      <c r="AW6">
        <f>'COMBINED PREDICTIONS'!AW$2*'COMBINED PREDICTIONS'!AW7</f>
        <v>2017319.8399881353</v>
      </c>
      <c r="AX6">
        <f>'COMBINED PREDICTIONS'!AX$2*'COMBINED PREDICTIONS'!AX7</f>
        <v>2060741.3535389728</v>
      </c>
      <c r="AY6">
        <f>'COMBINED PREDICTIONS'!AY$2*'COMBINED PREDICTIONS'!AY7</f>
        <v>2076347.78558943</v>
      </c>
      <c r="AZ6">
        <f>'COMBINED PREDICTIONS'!AZ$2*'COMBINED PREDICTIONS'!AZ7</f>
        <v>2075476.313930905</v>
      </c>
      <c r="BA6">
        <f>'COMBINED PREDICTIONS'!BA$2*'COMBINED PREDICTIONS'!BA7</f>
        <v>2081221.7348661113</v>
      </c>
      <c r="BB6">
        <f>'COMBINED PREDICTIONS'!BB$2*'COMBINED PREDICTIONS'!BB7</f>
        <v>2040570.4410883537</v>
      </c>
      <c r="BC6">
        <f>'COMBINED PREDICTIONS'!BC$2*'COMBINED PREDICTIONS'!BC7</f>
        <v>2069735.0219420812</v>
      </c>
      <c r="BD6">
        <f>'COMBINED PREDICTIONS'!BD$2*'COMBINED PREDICTIONS'!BD7</f>
        <v>2103720.0251046647</v>
      </c>
      <c r="BE6">
        <f>'COMBINED PREDICTIONS'!BE$2*'COMBINED PREDICTIONS'!BE7</f>
        <v>2112835.5496691214</v>
      </c>
      <c r="BF6">
        <f>'COMBINED PREDICTIONS'!BF$2*'COMBINED PREDICTIONS'!BF7</f>
        <v>2203383.7016108497</v>
      </c>
      <c r="BG6">
        <f>'COMBINED PREDICTIONS'!BG$2*'COMBINED PREDICTIONS'!BG7</f>
        <v>2255729.9666939564</v>
      </c>
      <c r="BH6">
        <f>'COMBINED PREDICTIONS'!BH$2*'COMBINED PREDICTIONS'!BH7</f>
        <v>2296571.1080839671</v>
      </c>
      <c r="BI6">
        <f>'COMBINED PREDICTIONS'!BI$2*'COMBINED PREDICTIONS'!BI7</f>
        <v>2325613.0342122437</v>
      </c>
      <c r="BJ6">
        <f>'COMBINED PREDICTIONS'!BJ$2*'COMBINED PREDICTIONS'!BJ7</f>
        <v>2368896.1779066408</v>
      </c>
      <c r="BK6">
        <f>'COMBINED PREDICTIONS'!BK$2*'COMBINED PREDICTIONS'!BK7</f>
        <v>2384419.965345894</v>
      </c>
      <c r="BL6">
        <f>'COMBINED PREDICTIONS'!BL$2*'COMBINED PREDICTIONS'!BL7</f>
        <v>2383498.8559298082</v>
      </c>
      <c r="BM6">
        <f>'COMBINED PREDICTIONS'!BM$2*'COMBINED PREDICTIONS'!BM7</f>
        <v>2389181.4146576505</v>
      </c>
      <c r="BN6">
        <f>'COMBINED PREDICTIONS'!BN$2*'COMBINED PREDICTIONS'!BN7</f>
        <v>2348560.1082066451</v>
      </c>
      <c r="BO6">
        <f>'COMBINED PREDICTIONS'!BO$2*'COMBINED PREDICTIONS'!BO7</f>
        <v>2377615.0050443332</v>
      </c>
      <c r="BP6">
        <f>'COMBINED PREDICTIONS'!BP$2*'COMBINED PREDICTIONS'!BP7</f>
        <v>2411480.7194730616</v>
      </c>
      <c r="BQ6">
        <f>'COMBINED PREDICTIONS'!BQ$2*'COMBINED PREDICTIONS'!BQ7</f>
        <v>2420526.7279802081</v>
      </c>
      <c r="BR6">
        <f>'COMBINED PREDICTIONS'!BR$2*'COMBINED PREDICTIONS'!BR7</f>
        <v>2510842.568681547</v>
      </c>
      <c r="BS6">
        <f>'COMBINED PREDICTIONS'!BS$2*'COMBINED PREDICTIONS'!BS7</f>
        <v>2563032.9689705381</v>
      </c>
      <c r="BT6">
        <f>'COMBINED PREDICTIONS'!BT$2*'COMBINED PREDICTIONS'!BT7</f>
        <v>2603741.2934462619</v>
      </c>
      <c r="BU6">
        <f>'COMBINED PREDICTIONS'!BU$2*'COMBINED PREDICTIONS'!BU7</f>
        <v>2632674.0267451718</v>
      </c>
      <c r="BV6">
        <f>'COMBINED PREDICTIONS'!BV$2*'COMBINED PREDICTIONS'!BV7</f>
        <v>2675819.5587058188</v>
      </c>
      <c r="BW6">
        <f>'COMBINED PREDICTIONS'!BW$2*'COMBINED PREDICTIONS'!BW7</f>
        <v>2691261.2367527857</v>
      </c>
      <c r="BX6">
        <f>'COMBINED PREDICTIONS'!BX$2*'COMBINED PREDICTIONS'!BX7</f>
        <v>2690290.8927621981</v>
      </c>
      <c r="BY6">
        <f>'COMBINED PREDICTIONS'!BY$2*'COMBINED PREDICTIONS'!BY7</f>
        <v>2695911.0451524844</v>
      </c>
      <c r="BZ6">
        <f>'COMBINED PREDICTIONS'!BZ$2*'COMBINED PREDICTIONS'!BZ7</f>
        <v>2655319.8109494527</v>
      </c>
      <c r="CA6">
        <f>'COMBINED PREDICTIONS'!CA$2*'COMBINED PREDICTIONS'!CA7</f>
        <v>2684265.6663522474</v>
      </c>
      <c r="CB6">
        <f>'COMBINED PREDICTIONS'!CB$2*'COMBINED PREDICTIONS'!CB7</f>
        <v>2718012.7727583968</v>
      </c>
      <c r="CC6">
        <f>'COMBINED PREDICTIONS'!CC$2*'COMBINED PREDICTIONS'!CC7</f>
        <v>2726989.7470238362</v>
      </c>
      <c r="CD6">
        <f>'COMBINED PREDICTIONS'!CD$2*'COMBINED PREDICTIONS'!CD7</f>
        <v>2817074.4078343417</v>
      </c>
      <c r="CE6">
        <f>'COMBINED PREDICTIONS'!CE$2*'COMBINED PREDICTIONS'!CE7</f>
        <v>2869109.7692655744</v>
      </c>
      <c r="CF6">
        <f>'COMBINED PREDICTIONS'!CF$2*'COMBINED PREDICTIONS'!CF7</f>
        <v>2909686.0105382958</v>
      </c>
      <c r="CG6">
        <f>'COMBINED PREDICTIONS'!CG$2*'COMBINED PREDICTIONS'!CG7</f>
        <v>2938510.1902416265</v>
      </c>
      <c r="CH6">
        <f>'COMBINED PREDICTIONS'!CH$2*'COMBINED PREDICTIONS'!CH7</f>
        <v>2981518.8628305849</v>
      </c>
      <c r="CI6">
        <f>'COMBINED PREDICTIONS'!CI$2*'COMBINED PREDICTIONS'!CI7</f>
        <v>2996878.9622787833</v>
      </c>
      <c r="CJ6">
        <f>'COMBINED PREDICTIONS'!CJ$2*'COMBINED PREDICTIONS'!CJ7</f>
        <v>2995859.7832625518</v>
      </c>
      <c r="CK6">
        <f>'COMBINED PREDICTIONS'!CK$2*'COMBINED PREDICTIONS'!CK7</f>
        <v>3001417.9812370758</v>
      </c>
      <c r="CL6">
        <f>'COMBINED PREDICTIONS'!CL$2*'COMBINED PREDICTIONS'!CL7</f>
        <v>2960856.9024741533</v>
      </c>
      <c r="CM6">
        <f>'COMBINED PREDICTIONS'!CM$2*'COMBINED PREDICTIONS'!CM7</f>
        <v>2989694.353961349</v>
      </c>
      <c r="CN6">
        <f>'COMBINED PREDICTIONS'!CN$2*'COMBINED PREDICTIONS'!CN7</f>
        <v>3023323.5277681588</v>
      </c>
      <c r="CO6">
        <f>'COMBINED PREDICTIONS'!CO$2*'COMBINED PREDICTIONS'!CO7</f>
        <v>3032231.9455096936</v>
      </c>
      <c r="CP6">
        <f>'COMBINED PREDICTIONS'!CP$2*'COMBINED PREDICTIONS'!CP7</f>
        <v>3122086.5498018996</v>
      </c>
      <c r="CQ6">
        <f>'COMBINED PREDICTIONS'!CQ$2*'COMBINED PREDICTIONS'!CQ7</f>
        <v>3173967.6921617207</v>
      </c>
      <c r="CR6">
        <f>'COMBINED PREDICTIONS'!CR$2*'COMBINED PREDICTIONS'!CR7</f>
        <v>3214412.5783455605</v>
      </c>
      <c r="CS6">
        <f>'COMBINED PREDICTIONS'!CS$2*'COMBINED PREDICTIONS'!CS7</f>
        <v>3243128.8386559556</v>
      </c>
      <c r="CT6">
        <f>'COMBINED PREDICTIONS'!CT$2*'COMBINED PREDICTIONS'!CT7</f>
        <v>3286001.3985303883</v>
      </c>
      <c r="CU6">
        <f>'COMBINED PREDICTIONS'!CU$2*'COMBINED PREDICTIONS'!CU7</f>
        <v>3301280.445792967</v>
      </c>
      <c r="CV6">
        <f>'COMBINED PREDICTIONS'!CV$2*'COMBINED PREDICTIONS'!CV7</f>
        <v>3300212.8277043584</v>
      </c>
      <c r="CW6">
        <f>'COMBINED PREDICTIONS'!CW$2*'COMBINED PREDICTIONS'!CW7</f>
        <v>3305709.5192779806</v>
      </c>
    </row>
    <row r="7" spans="1:101" x14ac:dyDescent="0.25">
      <c r="A7" t="s">
        <v>21</v>
      </c>
      <c r="B7">
        <f>'COMBINED PREDICTIONS'!B$2*'COMBINED PREDICTIONS'!B8</f>
        <v>190623.22656586039</v>
      </c>
      <c r="C7">
        <f>'COMBINED PREDICTIONS'!C$2*'COMBINED PREDICTIONS'!C8</f>
        <v>194374.00564593912</v>
      </c>
      <c r="D7">
        <f>'COMBINED PREDICTIONS'!D$2*'COMBINED PREDICTIONS'!D8</f>
        <v>194206.93099251459</v>
      </c>
      <c r="E7">
        <f>'COMBINED PREDICTIONS'!E$2*'COMBINED PREDICTIONS'!E8</f>
        <v>195598.96305744271</v>
      </c>
      <c r="F7">
        <f>'COMBINED PREDICTIONS'!F$2*'COMBINED PREDICTIONS'!F8</f>
        <v>186072.53438336993</v>
      </c>
      <c r="G7">
        <f>'COMBINED PREDICTIONS'!G$2*'COMBINED PREDICTIONS'!G8</f>
        <v>192996.55313890037</v>
      </c>
      <c r="H7">
        <f>'COMBINED PREDICTIONS'!H$2*'COMBINED PREDICTIONS'!H8</f>
        <v>201052.26541460786</v>
      </c>
      <c r="I7">
        <f>'COMBINED PREDICTIONS'!I$2*'COMBINED PREDICTIONS'!I8</f>
        <v>203247.35869360378</v>
      </c>
      <c r="J7">
        <f>'COMBINED PREDICTIONS'!J$2*'COMBINED PREDICTIONS'!J8</f>
        <v>224633.7494864325</v>
      </c>
      <c r="K7">
        <f>'COMBINED PREDICTIONS'!K$2*'COMBINED PREDICTIONS'!K8</f>
        <v>237015.86994398467</v>
      </c>
      <c r="L7">
        <f>'COMBINED PREDICTIONS'!L$2*'COMBINED PREDICTIONS'!L8</f>
        <v>246686.56026306364</v>
      </c>
      <c r="M7">
        <f>'COMBINED PREDICTIONS'!M$2*'COMBINED PREDICTIONS'!M8</f>
        <v>253577.46471747692</v>
      </c>
      <c r="N7">
        <f>'COMBINED PREDICTIONS'!N$2*'COMBINED PREDICTIONS'!N8</f>
        <v>263824.16528797569</v>
      </c>
      <c r="O7">
        <f>'COMBINED PREDICTIONS'!O$2*'COMBINED PREDICTIONS'!O8</f>
        <v>267530.51854779728</v>
      </c>
      <c r="P7">
        <f>'COMBINED PREDICTIONS'!P$2*'COMBINED PREDICTIONS'!P8</f>
        <v>267362.17688986153</v>
      </c>
      <c r="Q7">
        <f>'COMBINED PREDICTIONS'!Q$2*'COMBINED PREDICTIONS'!Q8</f>
        <v>268749.65477861767</v>
      </c>
      <c r="R7">
        <f>'COMBINED PREDICTIONS'!R$2*'COMBINED PREDICTIONS'!R8</f>
        <v>259227.81378862451</v>
      </c>
      <c r="S7">
        <f>'COMBINED PREDICTIONS'!S$2*'COMBINED PREDICTIONS'!S8</f>
        <v>266121.94251192338</v>
      </c>
      <c r="T7">
        <f>'COMBINED PREDICTIONS'!T$2*'COMBINED PREDICTIONS'!T8</f>
        <v>274149.46153696225</v>
      </c>
      <c r="U7">
        <f>'COMBINED PREDICTIONS'!U$2*'COMBINED PREDICTIONS'!U8</f>
        <v>276329.34472114942</v>
      </c>
      <c r="V7">
        <f>'COMBINED PREDICTIONS'!V$2*'COMBINED PREDICTIONS'!V8</f>
        <v>297656.60282915563</v>
      </c>
      <c r="W7">
        <f>'COMBINED PREDICTIONS'!W$2*'COMBINED PREDICTIONS'!W8</f>
        <v>310001.33387399727</v>
      </c>
      <c r="X7">
        <f>'COMBINED PREDICTIONS'!X$2*'COMBINED PREDICTIONS'!X8</f>
        <v>319640.81455321517</v>
      </c>
      <c r="Y7">
        <f>'COMBINED PREDICTIONS'!Y$2*'COMBINED PREDICTIONS'!Y8</f>
        <v>326505.90768457338</v>
      </c>
      <c r="Z7">
        <f>'COMBINED PREDICTIONS'!Z$2*'COMBINED PREDICTIONS'!Z8</f>
        <v>336719.52084771584</v>
      </c>
      <c r="AA7">
        <f>'COMBINED PREDICTIONS'!AA$2*'COMBINED PREDICTIONS'!AA8</f>
        <v>340406.03856664523</v>
      </c>
      <c r="AB7">
        <f>'COMBINED PREDICTIONS'!AB$2*'COMBINED PREDICTIONS'!AB8</f>
        <v>340225.84822085296</v>
      </c>
      <c r="AC7">
        <f>'COMBINED PREDICTIONS'!AC$2*'COMBINED PREDICTIONS'!AC8</f>
        <v>341598.36455684836</v>
      </c>
      <c r="AD7">
        <f>'COMBINED PREDICTIONS'!AD$2*'COMBINED PREDICTIONS'!AD8</f>
        <v>332083.46333234286</v>
      </c>
      <c r="AE7">
        <f>'COMBINED PREDICTIONS'!AE$2*'COMBINED PREDICTIONS'!AE8</f>
        <v>338951.48102009151</v>
      </c>
      <c r="AF7">
        <f>'COMBINED PREDICTIONS'!AF$2*'COMBINED PREDICTIONS'!AF8</f>
        <v>346950.63535132073</v>
      </c>
      <c r="AG7">
        <f>'COMBINED PREDICTIONS'!AG$2*'COMBINED PREDICTIONS'!AG8</f>
        <v>349113.93491326668</v>
      </c>
      <c r="AH7">
        <f>'COMBINED PREDICTIONS'!AH$2*'COMBINED PREDICTIONS'!AH8</f>
        <v>370386.07333140512</v>
      </c>
      <c r="AI7">
        <f>'COMBINED PREDICTIONS'!AI$2*'COMBINED PREDICTIONS'!AI8</f>
        <v>382693.78750485968</v>
      </c>
      <c r="AJ7">
        <f>'COMBINED PREDICTIONS'!AJ$2*'COMBINED PREDICTIONS'!AJ8</f>
        <v>392301.70680131525</v>
      </c>
      <c r="AK7">
        <f>'COMBINED PREDICTIONS'!AK$2*'COMBINED PREDICTIONS'!AK8</f>
        <v>399140.82577682787</v>
      </c>
      <c r="AL7">
        <f>'COMBINED PREDICTIONS'!AL$2*'COMBINED PREDICTIONS'!AL8</f>
        <v>409321.73981385038</v>
      </c>
      <c r="AM7">
        <f>'COMBINED PREDICTIONS'!AM$2*'COMBINED PREDICTIONS'!AM8</f>
        <v>412988.68796874827</v>
      </c>
      <c r="AN7">
        <f>'COMBINED PREDICTIONS'!AN$2*'COMBINED PREDICTIONS'!AN8</f>
        <v>412796.70555602806</v>
      </c>
      <c r="AO7">
        <f>'COMBINED PREDICTIONS'!AO$2*'COMBINED PREDICTIONS'!AO8</f>
        <v>414154.31423881283</v>
      </c>
      <c r="AP7">
        <f>'COMBINED PREDICTIONS'!AP$2*'COMBINED PREDICTIONS'!AP8</f>
        <v>404646.38062463433</v>
      </c>
      <c r="AQ7">
        <f>'COMBINED PREDICTIONS'!AQ$2*'COMBINED PREDICTIONS'!AQ8</f>
        <v>411488.45911168953</v>
      </c>
      <c r="AR7">
        <f>'COMBINED PREDICTIONS'!AR$2*'COMBINED PREDICTIONS'!AR8</f>
        <v>419459.41155767732</v>
      </c>
      <c r="AS7">
        <f>'COMBINED PREDICTIONS'!AS$2*'COMBINED PREDICTIONS'!AS8</f>
        <v>421606.2358614158</v>
      </c>
      <c r="AT7">
        <f>'COMBINED PREDICTIONS'!AT$2*'COMBINED PREDICTIONS'!AT8</f>
        <v>442823.54432232684</v>
      </c>
      <c r="AU7">
        <f>'COMBINED PREDICTIONS'!AU$2*'COMBINED PREDICTIONS'!AU8</f>
        <v>455094.43962082756</v>
      </c>
      <c r="AV7">
        <f>'COMBINED PREDICTIONS'!AV$2*'COMBINED PREDICTIONS'!AV8</f>
        <v>464670.97026956279</v>
      </c>
      <c r="AW7">
        <f>'COMBINED PREDICTIONS'!AW$2*'COMBINED PREDICTIONS'!AW8</f>
        <v>471484.26653137448</v>
      </c>
      <c r="AX7">
        <f>'COMBINED PREDICTIONS'!AX$2*'COMBINED PREDICTIONS'!AX8</f>
        <v>481632.66246858949</v>
      </c>
      <c r="AY7">
        <f>'COMBINED PREDICTIONS'!AY$2*'COMBINED PREDICTIONS'!AY8</f>
        <v>485280.16893862188</v>
      </c>
      <c r="AZ7">
        <f>'COMBINED PREDICTIONS'!AZ$2*'COMBINED PREDICTIONS'!AZ8</f>
        <v>485076.49019240739</v>
      </c>
      <c r="BA7">
        <f>'COMBINED PREDICTIONS'!BA$2*'COMBINED PREDICTIONS'!BA8</f>
        <v>486419.29936022172</v>
      </c>
      <c r="BB7">
        <f>'COMBINED PREDICTIONS'!BB$2*'COMBINED PREDICTIONS'!BB8</f>
        <v>476918.35407111468</v>
      </c>
      <c r="BC7">
        <f>'COMBINED PREDICTIONS'!BC$2*'COMBINED PREDICTIONS'!BC8</f>
        <v>483734.64603431441</v>
      </c>
      <c r="BD7">
        <f>'COMBINED PREDICTIONS'!BD$2*'COMBINED PREDICTIONS'!BD8</f>
        <v>491677.55819507095</v>
      </c>
      <c r="BE7">
        <f>'COMBINED PREDICTIONS'!BE$2*'COMBINED PREDICTIONS'!BE8</f>
        <v>493808.02175772883</v>
      </c>
      <c r="BF7">
        <f>'COMBINED PREDICTIONS'!BF$2*'COMBINED PREDICTIONS'!BF8</f>
        <v>514970.76856552716</v>
      </c>
      <c r="BG7">
        <f>'COMBINED PREDICTIONS'!BG$2*'COMBINED PREDICTIONS'!BG8</f>
        <v>527205.04094472039</v>
      </c>
      <c r="BH7">
        <f>'COMBINED PREDICTIONS'!BH$2*'COMBINED PREDICTIONS'!BH8</f>
        <v>536750.35706706962</v>
      </c>
      <c r="BI7">
        <f>'COMBINED PREDICTIONS'!BI$2*'COMBINED PREDICTIONS'!BI8</f>
        <v>543537.98239440948</v>
      </c>
      <c r="BJ7">
        <f>'COMBINED PREDICTIONS'!BJ$2*'COMBINED PREDICTIONS'!BJ8</f>
        <v>553654.03878437926</v>
      </c>
      <c r="BK7">
        <f>'COMBINED PREDICTIONS'!BK$2*'COMBINED PREDICTIONS'!BK8</f>
        <v>557282.22970854549</v>
      </c>
      <c r="BL7">
        <f>'COMBINED PREDICTIONS'!BL$2*'COMBINED PREDICTIONS'!BL8</f>
        <v>557066.94971732667</v>
      </c>
      <c r="BM7">
        <f>'COMBINED PREDICTIONS'!BM$2*'COMBINED PREDICTIONS'!BM8</f>
        <v>558395.06684615719</v>
      </c>
      <c r="BN7">
        <f>'COMBINED PREDICTIONS'!BN$2*'COMBINED PREDICTIONS'!BN8</f>
        <v>548901.13013966486</v>
      </c>
      <c r="BO7">
        <f>'COMBINED PREDICTIONS'!BO$2*'COMBINED PREDICTIONS'!BO8</f>
        <v>555691.78695724846</v>
      </c>
      <c r="BP7">
        <f>'COMBINED PREDICTIONS'!BP$2*'COMBINED PREDICTIONS'!BP8</f>
        <v>563606.81917548331</v>
      </c>
      <c r="BQ7">
        <f>'COMBINED PREDICTIONS'!BQ$2*'COMBINED PREDICTIONS'!BQ8</f>
        <v>565721.03557363932</v>
      </c>
      <c r="BR7">
        <f>'COMBINED PREDICTIONS'!BR$2*'COMBINED PREDICTIONS'!BR8</f>
        <v>586829.48702746804</v>
      </c>
      <c r="BS7">
        <f>'COMBINED PREDICTIONS'!BS$2*'COMBINED PREDICTIONS'!BS8</f>
        <v>599027.33097490016</v>
      </c>
      <c r="BT7">
        <f>'COMBINED PREDICTIONS'!BT$2*'COMBINED PREDICTIONS'!BT8</f>
        <v>608541.60537338653</v>
      </c>
      <c r="BU7">
        <f>'COMBINED PREDICTIONS'!BU$2*'COMBINED PREDICTIONS'!BU8</f>
        <v>615303.71035435214</v>
      </c>
      <c r="BV7">
        <f>'COMBINED PREDICTIONS'!BV$2*'COMBINED PREDICTIONS'!BV8</f>
        <v>625387.60438411159</v>
      </c>
      <c r="BW7">
        <f>'COMBINED PREDICTIONS'!BW$2*'COMBINED PREDICTIONS'!BW8</f>
        <v>628996.60485278827</v>
      </c>
      <c r="BX7">
        <f>'COMBINED PREDICTIONS'!BX$2*'COMBINED PREDICTIONS'!BX8</f>
        <v>628769.8178477647</v>
      </c>
      <c r="BY7">
        <f>'COMBINED PREDICTIONS'!BY$2*'COMBINED PREDICTIONS'!BY8</f>
        <v>630083.34948266111</v>
      </c>
      <c r="BZ7">
        <f>'COMBINED PREDICTIONS'!BZ$2*'COMBINED PREDICTIONS'!BZ8</f>
        <v>620596.44120641472</v>
      </c>
      <c r="CA7">
        <f>'COMBINED PREDICTIONS'!CA$2*'COMBINED PREDICTIONS'!CA8</f>
        <v>627361.61306126055</v>
      </c>
      <c r="CB7">
        <f>'COMBINED PREDICTIONS'!CB$2*'COMBINED PREDICTIONS'!CB8</f>
        <v>635248.92443155532</v>
      </c>
      <c r="CC7">
        <f>'COMBINED PREDICTIONS'!CC$2*'COMBINED PREDICTIONS'!CC8</f>
        <v>637347.00627426233</v>
      </c>
      <c r="CD7">
        <f>'COMBINED PREDICTIONS'!CD$2*'COMBINED PREDICTIONS'!CD8</f>
        <v>658401.42679104989</v>
      </c>
      <c r="CE7">
        <f>'COMBINED PREDICTIONS'!CE$2*'COMBINED PREDICTIONS'!CE8</f>
        <v>670563.03534304036</v>
      </c>
      <c r="CF7">
        <f>'COMBINED PREDICTIONS'!CF$2*'COMBINED PREDICTIONS'!CF8</f>
        <v>680046.4394993101</v>
      </c>
      <c r="CG7">
        <f>'COMBINED PREDICTIONS'!CG$2*'COMBINED PREDICTIONS'!CG8</f>
        <v>686783.17353444127</v>
      </c>
      <c r="CH7">
        <f>'COMBINED PREDICTIONS'!CH$2*'COMBINED PREDICTIONS'!CH8</f>
        <v>696835.08104466158</v>
      </c>
      <c r="CI7">
        <f>'COMBINED PREDICTIONS'!CI$2*'COMBINED PREDICTIONS'!CI8</f>
        <v>700425.01511392929</v>
      </c>
      <c r="CJ7">
        <f>'COMBINED PREDICTIONS'!CJ$2*'COMBINED PREDICTIONS'!CJ8</f>
        <v>700186.81447692215</v>
      </c>
      <c r="CK7">
        <f>'COMBINED PREDICTIONS'!CK$2*'COMBINED PREDICTIONS'!CK8</f>
        <v>701485.86624021118</v>
      </c>
      <c r="CL7">
        <f>'COMBINED PREDICTIONS'!CL$2*'COMBINED PREDICTIONS'!CL8</f>
        <v>692006.00583772268</v>
      </c>
      <c r="CM7">
        <f>'COMBINED PREDICTIONS'!CM$2*'COMBINED PREDICTIONS'!CM8</f>
        <v>698745.84172966273</v>
      </c>
      <c r="CN7">
        <f>'COMBINED PREDICTIONS'!CN$2*'COMBINED PREDICTIONS'!CN8</f>
        <v>706605.5901106894</v>
      </c>
      <c r="CO7">
        <f>'COMBINED PREDICTIONS'!CO$2*'COMBINED PREDICTIONS'!CO8</f>
        <v>708687.64904926973</v>
      </c>
      <c r="CP7">
        <f>'COMBINED PREDICTIONS'!CP$2*'COMBINED PREDICTIONS'!CP8</f>
        <v>729688.30118156946</v>
      </c>
      <c r="CQ7">
        <f>'COMBINED PREDICTIONS'!CQ$2*'COMBINED PREDICTIONS'!CQ8</f>
        <v>741813.86593706917</v>
      </c>
      <c r="CR7">
        <f>'COMBINED PREDICTIONS'!CR$2*'COMBINED PREDICTIONS'!CR8</f>
        <v>751266.5700246098</v>
      </c>
      <c r="CS7">
        <f>'COMBINED PREDICTIONS'!CS$2*'COMBINED PREDICTIONS'!CS8</f>
        <v>757978.08133857686</v>
      </c>
      <c r="CT7">
        <f>'COMBINED PREDICTIONS'!CT$2*'COMBINED PREDICTIONS'!CT8</f>
        <v>767998.17683659075</v>
      </c>
      <c r="CU7">
        <f>'COMBINED PREDICTIONS'!CU$2*'COMBINED PREDICTIONS'!CU8</f>
        <v>771569.16753875802</v>
      </c>
      <c r="CV7">
        <f>'COMBINED PREDICTIONS'!CV$2*'COMBINED PREDICTIONS'!CV8</f>
        <v>771319.64581123355</v>
      </c>
      <c r="CW7">
        <f>'COMBINED PREDICTIONS'!CW$2*'COMBINED PREDICTIONS'!CW8</f>
        <v>772604.32241212076</v>
      </c>
    </row>
    <row r="8" spans="1:101" x14ac:dyDescent="0.25">
      <c r="A8" t="s">
        <v>22</v>
      </c>
      <c r="B8">
        <f>'COMBINED PREDICTIONS'!B$2*'COMBINED PREDICTIONS'!B9</f>
        <v>16736.361610460383</v>
      </c>
      <c r="C8">
        <f>'COMBINED PREDICTIONS'!C$2*'COMBINED PREDICTIONS'!C9</f>
        <v>17065.672975796333</v>
      </c>
      <c r="D8">
        <f>'COMBINED PREDICTIONS'!D$2*'COMBINED PREDICTIONS'!D9</f>
        <v>17051.004134721556</v>
      </c>
      <c r="E8">
        <f>'COMBINED PREDICTIONS'!E$2*'COMBINED PREDICTIONS'!E9</f>
        <v>17173.22193803811</v>
      </c>
      <c r="F8">
        <f>'COMBINED PREDICTIONS'!F$2*'COMBINED PREDICTIONS'!F9</f>
        <v>16336.819375675357</v>
      </c>
      <c r="G8">
        <f>'COMBINED PREDICTIONS'!G$2*'COMBINED PREDICTIONS'!G9</f>
        <v>16944.73523030564</v>
      </c>
      <c r="H8">
        <f>'COMBINED PREDICTIONS'!H$2*'COMBINED PREDICTIONS'!H9</f>
        <v>17652.011652517933</v>
      </c>
      <c r="I8">
        <f>'COMBINED PREDICTIONS'!I$2*'COMBINED PREDICTIONS'!I9</f>
        <v>17844.736723579903</v>
      </c>
      <c r="J8">
        <f>'COMBINED PREDICTIONS'!J$2*'COMBINED PREDICTIONS'!J9</f>
        <v>19722.421706148049</v>
      </c>
      <c r="K8">
        <f>'COMBINED PREDICTIONS'!K$2*'COMBINED PREDICTIONS'!K9</f>
        <v>20809.548648731172</v>
      </c>
      <c r="L8">
        <f>'COMBINED PREDICTIONS'!L$2*'COMBINED PREDICTIONS'!L9</f>
        <v>21658.617112835484</v>
      </c>
      <c r="M8">
        <f>'COMBINED PREDICTIONS'!M$2*'COMBINED PREDICTIONS'!M9</f>
        <v>22263.625593962766</v>
      </c>
      <c r="N8">
        <f>'COMBINED PREDICTIONS'!N$2*'COMBINED PREDICTIONS'!N9</f>
        <v>23163.266677326374</v>
      </c>
      <c r="O8">
        <f>'COMBINED PREDICTIONS'!O$2*'COMBINED PREDICTIONS'!O9</f>
        <v>23488.677539003569</v>
      </c>
      <c r="P8">
        <f>'COMBINED PREDICTIONS'!P$2*'COMBINED PREDICTIONS'!P9</f>
        <v>23473.89745731009</v>
      </c>
      <c r="Q8">
        <f>'COMBINED PREDICTIONS'!Q$2*'COMBINED PREDICTIONS'!Q9</f>
        <v>23595.715412504116</v>
      </c>
      <c r="R8">
        <f>'COMBINED PREDICTIONS'!R$2*'COMBINED PREDICTIONS'!R9</f>
        <v>22759.715640195311</v>
      </c>
      <c r="S8">
        <f>'COMBINED PREDICTIONS'!S$2*'COMBINED PREDICTIONS'!S9</f>
        <v>23365.007206080783</v>
      </c>
      <c r="T8">
        <f>'COMBINED PREDICTIONS'!T$2*'COMBINED PREDICTIONS'!T9</f>
        <v>24069.808313785685</v>
      </c>
      <c r="U8">
        <f>'COMBINED PREDICTIONS'!U$2*'COMBINED PREDICTIONS'!U9</f>
        <v>24261.197967063395</v>
      </c>
      <c r="V8">
        <f>'COMBINED PREDICTIONS'!V$2*'COMBINED PREDICTIONS'!V9</f>
        <v>26133.691210859648</v>
      </c>
      <c r="W8">
        <f>'COMBINED PREDICTIONS'!W$2*'COMBINED PREDICTIONS'!W9</f>
        <v>27217.535433163608</v>
      </c>
      <c r="X8">
        <f>'COMBINED PREDICTIONS'!X$2*'COMBINED PREDICTIONS'!X9</f>
        <v>28063.863749449327</v>
      </c>
      <c r="Y8">
        <f>'COMBINED PREDICTIONS'!Y$2*'COMBINED PREDICTIONS'!Y9</f>
        <v>28666.60604484428</v>
      </c>
      <c r="Z8">
        <f>'COMBINED PREDICTIONS'!Z$2*'COMBINED PREDICTIONS'!Z9</f>
        <v>29563.342115926629</v>
      </c>
      <c r="AA8">
        <f>'COMBINED PREDICTIONS'!AA$2*'COMBINED PREDICTIONS'!AA9</f>
        <v>29887.01145433254</v>
      </c>
      <c r="AB8">
        <f>'COMBINED PREDICTIONS'!AB$2*'COMBINED PREDICTIONS'!AB9</f>
        <v>29871.19108007793</v>
      </c>
      <c r="AC8">
        <f>'COMBINED PREDICTIONS'!AC$2*'COMBINED PREDICTIONS'!AC9</f>
        <v>29991.695439013154</v>
      </c>
      <c r="AD8">
        <f>'COMBINED PREDICTIONS'!AD$2*'COMBINED PREDICTIONS'!AD9</f>
        <v>29156.304965092513</v>
      </c>
      <c r="AE8">
        <f>'COMBINED PREDICTIONS'!AE$2*'COMBINED PREDICTIONS'!AE9</f>
        <v>29759.304031050957</v>
      </c>
      <c r="AF8">
        <f>'COMBINED PREDICTIONS'!AF$2*'COMBINED PREDICTIONS'!AF9</f>
        <v>30461.614771862376</v>
      </c>
      <c r="AG8">
        <f>'COMBINED PREDICTIONS'!AG$2*'COMBINED PREDICTIONS'!AG9</f>
        <v>30651.548414224522</v>
      </c>
      <c r="AH8">
        <f>'COMBINED PREDICTIONS'!AH$2*'COMBINED PREDICTIONS'!AH9</f>
        <v>32519.202252675987</v>
      </c>
      <c r="AI8">
        <f>'COMBINED PREDICTIONS'!AI$2*'COMBINED PREDICTIONS'!AI9</f>
        <v>33599.796463129955</v>
      </c>
      <c r="AJ8">
        <f>'COMBINED PREDICTIONS'!AJ$2*'COMBINED PREDICTIONS'!AJ9</f>
        <v>34443.353749230366</v>
      </c>
      <c r="AK8">
        <f>'COMBINED PREDICTIONS'!AK$2*'COMBINED PREDICTIONS'!AK9</f>
        <v>35043.815562479518</v>
      </c>
      <c r="AL8">
        <f>'COMBINED PREDICTIONS'!AL$2*'COMBINED PREDICTIONS'!AL9</f>
        <v>35937.680711644593</v>
      </c>
      <c r="AM8">
        <f>'COMBINED PREDICTIONS'!AM$2*'COMBINED PREDICTIONS'!AM9</f>
        <v>36259.631879048517</v>
      </c>
      <c r="AN8">
        <f>'COMBINED PREDICTIONS'!AN$2*'COMBINED PREDICTIONS'!AN9</f>
        <v>36242.776183444061</v>
      </c>
      <c r="AO8">
        <f>'COMBINED PREDICTIONS'!AO$2*'COMBINED PREDICTIONS'!AO9</f>
        <v>36361.971678399837</v>
      </c>
      <c r="AP8">
        <f>'COMBINED PREDICTIONS'!AP$2*'COMBINED PREDICTIONS'!AP9</f>
        <v>35527.192947592004</v>
      </c>
      <c r="AQ8">
        <f>'COMBINED PREDICTIONS'!AQ$2*'COMBINED PREDICTIONS'!AQ9</f>
        <v>36127.914600401426</v>
      </c>
      <c r="AR8">
        <f>'COMBINED PREDICTIONS'!AR$2*'COMBINED PREDICTIONS'!AR9</f>
        <v>36827.74926860616</v>
      </c>
      <c r="AS8">
        <f>'COMBINED PREDICTIONS'!AS$2*'COMBINED PREDICTIONS'!AS9</f>
        <v>37016.236414211569</v>
      </c>
      <c r="AT8">
        <f>'COMBINED PREDICTIONS'!AT$2*'COMBINED PREDICTIONS'!AT9</f>
        <v>38879.076285300413</v>
      </c>
      <c r="AU8">
        <f>'COMBINED PREDICTIONS'!AU$2*'COMBINED PREDICTIONS'!AU9</f>
        <v>39956.437867619723</v>
      </c>
      <c r="AV8">
        <f>'COMBINED PREDICTIONS'!AV$2*'COMBINED PREDICTIONS'!AV9</f>
        <v>40797.239289347381</v>
      </c>
      <c r="AW8">
        <f>'COMBINED PREDICTIONS'!AW$2*'COMBINED PREDICTIONS'!AW9</f>
        <v>41395.433916786875</v>
      </c>
      <c r="AX8">
        <f>'COMBINED PREDICTIONS'!AX$2*'COMBINED PREDICTIONS'!AX9</f>
        <v>42286.444037805231</v>
      </c>
      <c r="AY8">
        <f>'COMBINED PREDICTIONS'!AY$2*'COMBINED PREDICTIONS'!AY9</f>
        <v>42606.688261757998</v>
      </c>
      <c r="AZ8">
        <f>'COMBINED PREDICTIONS'!AZ$2*'COMBINED PREDICTIONS'!AZ9</f>
        <v>42588.805650019531</v>
      </c>
      <c r="BA8">
        <f>'COMBINED PREDICTIONS'!BA$2*'COMBINED PREDICTIONS'!BA9</f>
        <v>42706.701775330454</v>
      </c>
      <c r="BB8">
        <f>'COMBINED PREDICTIONS'!BB$2*'COMBINED PREDICTIONS'!BB9</f>
        <v>41872.536606351125</v>
      </c>
      <c r="BC8">
        <f>'COMBINED PREDICTIONS'!BC$2*'COMBINED PREDICTIONS'!BC9</f>
        <v>42470.994250751406</v>
      </c>
      <c r="BD8">
        <f>'COMBINED PREDICTIONS'!BD$2*'COMBINED PREDICTIONS'!BD9</f>
        <v>43168.367034527131</v>
      </c>
      <c r="BE8">
        <f>'COMBINED PREDICTIONS'!BE$2*'COMBINED PREDICTIONS'!BE9</f>
        <v>43355.417737764663</v>
      </c>
      <c r="BF8">
        <f>'COMBINED PREDICTIONS'!BF$2*'COMBINED PREDICTIONS'!BF9</f>
        <v>45213.467198088743</v>
      </c>
      <c r="BG8">
        <f>'COMBINED PREDICTIONS'!BG$2*'COMBINED PREDICTIONS'!BG9</f>
        <v>46287.613356811438</v>
      </c>
      <c r="BH8">
        <f>'COMBINED PREDICTIONS'!BH$2*'COMBINED PREDICTIONS'!BH9</f>
        <v>47125.674201692775</v>
      </c>
      <c r="BI8">
        <f>'COMBINED PREDICTIONS'!BI$2*'COMBINED PREDICTIONS'!BI9</f>
        <v>47721.614969254129</v>
      </c>
      <c r="BJ8">
        <f>'COMBINED PREDICTIONS'!BJ$2*'COMBINED PREDICTIONS'!BJ9</f>
        <v>48609.785738705716</v>
      </c>
      <c r="BK8">
        <f>'COMBINED PREDICTIONS'!BK$2*'COMBINED PREDICTIONS'!BK9</f>
        <v>48928.334093974765</v>
      </c>
      <c r="BL8">
        <f>'COMBINED PREDICTIONS'!BL$2*'COMBINED PREDICTIONS'!BL9</f>
        <v>48909.432914693287</v>
      </c>
      <c r="BM8">
        <f>'COMBINED PREDICTIONS'!BM$2*'COMBINED PREDICTIONS'!BM9</f>
        <v>49026.039106549331</v>
      </c>
      <c r="BN8">
        <f>'COMBINED PREDICTIONS'!BN$2*'COMBINED PREDICTIONS'!BN9</f>
        <v>48192.489277972796</v>
      </c>
      <c r="BO8">
        <f>'COMBINED PREDICTIONS'!BO$2*'COMBINED PREDICTIONS'!BO9</f>
        <v>48788.69620468931</v>
      </c>
      <c r="BP8">
        <f>'COMBINED PREDICTIONS'!BP$2*'COMBINED PREDICTIONS'!BP9</f>
        <v>49483.621181825038</v>
      </c>
      <c r="BQ8">
        <f>'COMBINED PREDICTIONS'!BQ$2*'COMBINED PREDICTIONS'!BQ9</f>
        <v>49669.245414505196</v>
      </c>
      <c r="BR8">
        <f>'COMBINED PREDICTIONS'!BR$2*'COMBINED PREDICTIONS'!BR9</f>
        <v>51522.527844629571</v>
      </c>
      <c r="BS8">
        <f>'COMBINED PREDICTIONS'!BS$2*'COMBINED PREDICTIONS'!BS9</f>
        <v>52593.475655397306</v>
      </c>
      <c r="BT8">
        <f>'COMBINED PREDICTIONS'!BT$2*'COMBINED PREDICTIONS'!BT9</f>
        <v>53428.811095169629</v>
      </c>
      <c r="BU8">
        <f>'COMBINED PREDICTIONS'!BU$2*'COMBINED PREDICTIONS'!BU9</f>
        <v>54022.511224205242</v>
      </c>
      <c r="BV8">
        <f>'COMBINED PREDICTIONS'!BV$2*'COMBINED PREDICTIONS'!BV9</f>
        <v>54907.858198779228</v>
      </c>
      <c r="BW8">
        <f>'COMBINED PREDICTIONS'!BW$2*'COMBINED PREDICTIONS'!BW9</f>
        <v>55224.721668064936</v>
      </c>
      <c r="BX8">
        <f>'COMBINED PREDICTIONS'!BX$2*'COMBINED PREDICTIONS'!BX9</f>
        <v>55204.810194562961</v>
      </c>
      <c r="BY8">
        <f>'COMBINED PREDICTIONS'!BY$2*'COMBINED PREDICTIONS'!BY9</f>
        <v>55320.135807419545</v>
      </c>
      <c r="BZ8">
        <f>'COMBINED PREDICTIONS'!BZ$2*'COMBINED PREDICTIONS'!BZ9</f>
        <v>54487.203061830565</v>
      </c>
      <c r="CA8">
        <f>'COMBINED PREDICTIONS'!CA$2*'COMBINED PREDICTIONS'!CA9</f>
        <v>55081.172456638233</v>
      </c>
      <c r="CB8">
        <f>'COMBINED PREDICTIONS'!CB$2*'COMBINED PREDICTIONS'!CB9</f>
        <v>55773.663595339742</v>
      </c>
      <c r="CC8">
        <f>'COMBINED PREDICTIONS'!CC$2*'COMBINED PREDICTIONS'!CC9</f>
        <v>55957.871244326074</v>
      </c>
      <c r="CD8">
        <f>'COMBINED PREDICTIONS'!CD$2*'COMBINED PREDICTIONS'!CD9</f>
        <v>57806.40985956091</v>
      </c>
      <c r="CE8">
        <f>'COMBINED PREDICTIONS'!CE$2*'COMBINED PREDICTIONS'!CE9</f>
        <v>58874.176270600321</v>
      </c>
      <c r="CF8">
        <f>'COMBINED PREDICTIONS'!CF$2*'COMBINED PREDICTIONS'!CF9</f>
        <v>59706.801361030411</v>
      </c>
      <c r="CG8">
        <f>'COMBINED PREDICTIONS'!CG$2*'COMBINED PREDICTIONS'!CG9</f>
        <v>60298.273968627349</v>
      </c>
      <c r="CH8">
        <f>'COMBINED PREDICTIONS'!CH$2*'COMBINED PREDICTIONS'!CH9</f>
        <v>61180.812586804728</v>
      </c>
      <c r="CI8">
        <f>'COMBINED PREDICTIONS'!CI$2*'COMBINED PREDICTIONS'!CI9</f>
        <v>61496.002061998181</v>
      </c>
      <c r="CJ8">
        <f>'COMBINED PREDICTIONS'!CJ$2*'COMBINED PREDICTIONS'!CJ9</f>
        <v>61475.088493024377</v>
      </c>
      <c r="CK8">
        <f>'COMBINED PREDICTIONS'!CK$2*'COMBINED PREDICTIONS'!CK9</f>
        <v>61589.142800323607</v>
      </c>
      <c r="CL8">
        <f>'COMBINED PREDICTIONS'!CL$2*'COMBINED PREDICTIONS'!CL9</f>
        <v>60756.828844826086</v>
      </c>
      <c r="CM8">
        <f>'COMBINED PREDICTIONS'!CM$2*'COMBINED PREDICTIONS'!CM9</f>
        <v>61348.573789630565</v>
      </c>
      <c r="CN8">
        <f>'COMBINED PREDICTIONS'!CN$2*'COMBINED PREDICTIONS'!CN9</f>
        <v>62038.644949593043</v>
      </c>
      <c r="CO8">
        <f>'COMBINED PREDICTIONS'!CO$2*'COMBINED PREDICTIONS'!CO9</f>
        <v>62221.445817662141</v>
      </c>
      <c r="CP8">
        <f>'COMBINED PREDICTIONS'!CP$2*'COMBINED PREDICTIONS'!CP9</f>
        <v>64065.263669628992</v>
      </c>
      <c r="CQ8">
        <f>'COMBINED PREDICTIONS'!CQ$2*'COMBINED PREDICTIONS'!CQ9</f>
        <v>65129.865502968431</v>
      </c>
      <c r="CR8">
        <f>'COMBINED PREDICTIONS'!CR$2*'COMBINED PREDICTIONS'!CR9</f>
        <v>65959.79518496916</v>
      </c>
      <c r="CS8">
        <f>'COMBINED PREDICTIONS'!CS$2*'COMBINED PREDICTIONS'!CS9</f>
        <v>66549.053284975365</v>
      </c>
      <c r="CT8">
        <f>'COMBINED PREDICTIONS'!CT$2*'COMBINED PREDICTIONS'!CT9</f>
        <v>67428.798868172511</v>
      </c>
      <c r="CU8">
        <f>'COMBINED PREDICTIONS'!CU$2*'COMBINED PREDICTIONS'!CU9</f>
        <v>67742.32515127954</v>
      </c>
      <c r="CV8">
        <f>'COMBINED PREDICTIONS'!CV$2*'COMBINED PREDICTIONS'!CV9</f>
        <v>67720.417611801007</v>
      </c>
      <c r="CW8">
        <f>'COMBINED PREDICTIONS'!CW$2*'COMBINED PREDICTIONS'!CW9</f>
        <v>67833.209806814644</v>
      </c>
    </row>
    <row r="9" spans="1:101" x14ac:dyDescent="0.25">
      <c r="A9" t="s">
        <v>24</v>
      </c>
      <c r="B9">
        <f>'COMBINED PREDICTIONS'!B$2*'COMBINED PREDICTIONS'!B10</f>
        <v>25539.40415814842</v>
      </c>
      <c r="C9">
        <f>'COMBINED PREDICTIONS'!C$2*'COMBINED PREDICTIONS'!C10</f>
        <v>26041.927720254651</v>
      </c>
      <c r="D9">
        <f>'COMBINED PREDICTIONS'!D$2*'COMBINED PREDICTIONS'!D10</f>
        <v>26019.543317392188</v>
      </c>
      <c r="E9">
        <f>'COMBINED PREDICTIONS'!E$2*'COMBINED PREDICTIONS'!E10</f>
        <v>26206.04561382152</v>
      </c>
      <c r="F9">
        <f>'COMBINED PREDICTIONS'!F$2*'COMBINED PREDICTIONS'!F10</f>
        <v>24929.709479584177</v>
      </c>
      <c r="G9">
        <f>'COMBINED PREDICTIONS'!G$2*'COMBINED PREDICTIONS'!G10</f>
        <v>25857.378770372285</v>
      </c>
      <c r="H9">
        <f>'COMBINED PREDICTIONS'!H$2*'COMBINED PREDICTIONS'!H10</f>
        <v>26936.670603259015</v>
      </c>
      <c r="I9">
        <f>'COMBINED PREDICTIONS'!I$2*'COMBINED PREDICTIONS'!I10</f>
        <v>27230.765795261992</v>
      </c>
      <c r="J9">
        <f>'COMBINED PREDICTIONS'!J$2*'COMBINED PREDICTIONS'!J10</f>
        <v>30096.081254359229</v>
      </c>
      <c r="K9">
        <f>'COMBINED PREDICTIONS'!K$2*'COMBINED PREDICTIONS'!K10</f>
        <v>31755.018543362919</v>
      </c>
      <c r="L9">
        <f>'COMBINED PREDICTIONS'!L$2*'COMBINED PREDICTIONS'!L10</f>
        <v>33050.682628987437</v>
      </c>
      <c r="M9">
        <f>'COMBINED PREDICTIONS'!M$2*'COMBINED PREDICTIONS'!M10</f>
        <v>33973.915317086132</v>
      </c>
      <c r="N9">
        <f>'COMBINED PREDICTIONS'!N$2*'COMBINED PREDICTIONS'!N10</f>
        <v>35346.752362560655</v>
      </c>
      <c r="O9">
        <f>'COMBINED PREDICTIONS'!O$2*'COMBINED PREDICTIONS'!O10</f>
        <v>35843.323822192047</v>
      </c>
      <c r="P9">
        <f>'COMBINED PREDICTIONS'!P$2*'COMBINED PREDICTIONS'!P10</f>
        <v>35820.769668030836</v>
      </c>
      <c r="Q9">
        <f>'COMBINED PREDICTIONS'!Q$2*'COMBINED PREDICTIONS'!Q10</f>
        <v>36006.661803002091</v>
      </c>
      <c r="R9">
        <f>'COMBINED PREDICTIONS'!R$2*'COMBINED PREDICTIONS'!R10</f>
        <v>34730.940319560308</v>
      </c>
      <c r="S9">
        <f>'COMBINED PREDICTIONS'!S$2*'COMBINED PREDICTIONS'!S10</f>
        <v>35654.60499020209</v>
      </c>
      <c r="T9">
        <f>'COMBINED PREDICTIONS'!T$2*'COMBINED PREDICTIONS'!T10</f>
        <v>36730.119535103884</v>
      </c>
      <c r="U9">
        <f>'COMBINED PREDICTIONS'!U$2*'COMBINED PREDICTIONS'!U10</f>
        <v>37022.17690220166</v>
      </c>
      <c r="V9">
        <f>'COMBINED PREDICTIONS'!V$2*'COMBINED PREDICTIONS'!V10</f>
        <v>39879.569855926158</v>
      </c>
      <c r="W9">
        <f>'COMBINED PREDICTIONS'!W$2*'COMBINED PREDICTIONS'!W10</f>
        <v>41533.497769421658</v>
      </c>
      <c r="X9">
        <f>'COMBINED PREDICTIONS'!X$2*'COMBINED PREDICTIONS'!X10</f>
        <v>42824.980435916921</v>
      </c>
      <c r="Y9">
        <f>'COMBINED PREDICTIONS'!Y$2*'COMBINED PREDICTIONS'!Y10</f>
        <v>43744.754962996965</v>
      </c>
      <c r="Z9">
        <f>'COMBINED PREDICTIONS'!Z$2*'COMBINED PREDICTIONS'!Z10</f>
        <v>45113.159008966446</v>
      </c>
      <c r="AA9">
        <f>'COMBINED PREDICTIONS'!AA$2*'COMBINED PREDICTIONS'!AA10</f>
        <v>45607.072933602401</v>
      </c>
      <c r="AB9">
        <f>'COMBINED PREDICTIONS'!AB$2*'COMBINED PREDICTIONS'!AB10</f>
        <v>45582.931310624495</v>
      </c>
      <c r="AC9">
        <f>'COMBINED PREDICTIONS'!AC$2*'COMBINED PREDICTIONS'!AC10</f>
        <v>45766.818919968551</v>
      </c>
      <c r="AD9">
        <f>'COMBINED PREDICTIONS'!AD$2*'COMBINED PREDICTIONS'!AD10</f>
        <v>44492.027215540307</v>
      </c>
      <c r="AE9">
        <f>'COMBINED PREDICTIONS'!AE$2*'COMBINED PREDICTIONS'!AE10</f>
        <v>45412.193570148309</v>
      </c>
      <c r="AF9">
        <f>'COMBINED PREDICTIONS'!AF$2*'COMBINED PREDICTIONS'!AF10</f>
        <v>46483.907857379105</v>
      </c>
      <c r="AG9">
        <f>'COMBINED PREDICTIONS'!AG$2*'COMBINED PREDICTIONS'!AG10</f>
        <v>46773.743376497208</v>
      </c>
      <c r="AH9">
        <f>'COMBINED PREDICTIONS'!AH$2*'COMBINED PREDICTIONS'!AH10</f>
        <v>49623.751479687147</v>
      </c>
      <c r="AI9">
        <f>'COMBINED PREDICTIONS'!AI$2*'COMBINED PREDICTIONS'!AI10</f>
        <v>51272.719930183004</v>
      </c>
      <c r="AJ9">
        <f>'COMBINED PREDICTIONS'!AJ$2*'COMBINED PREDICTIONS'!AJ10</f>
        <v>52559.974051580808</v>
      </c>
      <c r="AK9">
        <f>'COMBINED PREDICTIONS'!AK$2*'COMBINED PREDICTIONS'!AK10</f>
        <v>53476.26860155756</v>
      </c>
      <c r="AL9">
        <f>'COMBINED PREDICTIONS'!AL$2*'COMBINED PREDICTIONS'!AL10</f>
        <v>54840.291669339626</v>
      </c>
      <c r="AM9">
        <f>'COMBINED PREDICTIONS'!AM$2*'COMBINED PREDICTIONS'!AM10</f>
        <v>55331.58369414731</v>
      </c>
      <c r="AN9">
        <f>'COMBINED PREDICTIONS'!AN$2*'COMBINED PREDICTIONS'!AN10</f>
        <v>55305.862188336883</v>
      </c>
      <c r="AO9">
        <f>'COMBINED PREDICTIONS'!AO$2*'COMBINED PREDICTIONS'!AO10</f>
        <v>55487.752493431843</v>
      </c>
      <c r="AP9">
        <f>'COMBINED PREDICTIONS'!AP$2*'COMBINED PREDICTIONS'!AP10</f>
        <v>54213.894298625492</v>
      </c>
      <c r="AQ9">
        <f>'COMBINED PREDICTIONS'!AQ$2*'COMBINED PREDICTIONS'!AQ10</f>
        <v>55130.585359367258</v>
      </c>
      <c r="AR9">
        <f>'COMBINED PREDICTIONS'!AR$2*'COMBINED PREDICTIONS'!AR10</f>
        <v>56198.521201766438</v>
      </c>
      <c r="AS9">
        <f>'COMBINED PREDICTIONS'!AS$2*'COMBINED PREDICTIONS'!AS10</f>
        <v>56486.149391349987</v>
      </c>
      <c r="AT9">
        <f>'COMBINED PREDICTIONS'!AT$2*'COMBINED PREDICTIONS'!AT10</f>
        <v>59328.811461935016</v>
      </c>
      <c r="AU9">
        <f>'COMBINED PREDICTIONS'!AU$2*'COMBINED PREDICTIONS'!AU10</f>
        <v>60972.846976686196</v>
      </c>
      <c r="AV9">
        <f>'COMBINED PREDICTIONS'!AV$2*'COMBINED PREDICTIONS'!AV10</f>
        <v>62255.895695759471</v>
      </c>
      <c r="AW9">
        <f>'COMBINED PREDICTIONS'!AW$2*'COMBINED PREDICTIONS'!AW10</f>
        <v>63168.730558616509</v>
      </c>
      <c r="AX9">
        <f>'COMBINED PREDICTIONS'!AX$2*'COMBINED PREDICTIONS'!AX10</f>
        <v>64528.39690183568</v>
      </c>
      <c r="AY9">
        <f>'COMBINED PREDICTIONS'!AY$2*'COMBINED PREDICTIONS'!AY10</f>
        <v>65017.084159867358</v>
      </c>
      <c r="AZ9">
        <f>'COMBINED PREDICTIONS'!AZ$2*'COMBINED PREDICTIONS'!AZ10</f>
        <v>64989.795597441298</v>
      </c>
      <c r="BA9">
        <f>'COMBINED PREDICTIONS'!BA$2*'COMBINED PREDICTIONS'!BA10</f>
        <v>65169.703086480826</v>
      </c>
      <c r="BB9">
        <f>'COMBINED PREDICTIONS'!BB$2*'COMBINED PREDICTIONS'!BB10</f>
        <v>63896.7811766257</v>
      </c>
      <c r="BC9">
        <f>'COMBINED PREDICTIONS'!BC$2*'COMBINED PREDICTIONS'!BC10</f>
        <v>64810.017398907105</v>
      </c>
      <c r="BD9">
        <f>'COMBINED PREDICTIONS'!BD$2*'COMBINED PREDICTIONS'!BD10</f>
        <v>65874.196447393333</v>
      </c>
      <c r="BE9">
        <f>'COMBINED PREDICTIONS'!BE$2*'COMBINED PREDICTIONS'!BE10</f>
        <v>66159.632650269326</v>
      </c>
      <c r="BF9">
        <f>'COMBINED PREDICTIONS'!BF$2*'COMBINED PREDICTIONS'!BF10</f>
        <v>68994.984635218498</v>
      </c>
      <c r="BG9">
        <f>'COMBINED PREDICTIONS'!BG$2*'COMBINED PREDICTIONS'!BG10</f>
        <v>70634.113468058466</v>
      </c>
      <c r="BH9">
        <f>'COMBINED PREDICTIONS'!BH$2*'COMBINED PREDICTIONS'!BH10</f>
        <v>71912.980113313461</v>
      </c>
      <c r="BI9">
        <f>'COMBINED PREDICTIONS'!BI$2*'COMBINED PREDICTIONS'!BI10</f>
        <v>72822.375624196415</v>
      </c>
      <c r="BJ9">
        <f>'COMBINED PREDICTIONS'!BJ$2*'COMBINED PREDICTIONS'!BJ10</f>
        <v>74177.709165048</v>
      </c>
      <c r="BK9">
        <f>'COMBINED PREDICTIONS'!BK$2*'COMBINED PREDICTIONS'!BK10</f>
        <v>74663.808556211079</v>
      </c>
      <c r="BL9">
        <f>'COMBINED PREDICTIONS'!BL$2*'COMBINED PREDICTIONS'!BL10</f>
        <v>74634.965676977765</v>
      </c>
      <c r="BM9">
        <f>'COMBINED PREDICTIONS'!BM$2*'COMBINED PREDICTIONS'!BM10</f>
        <v>74812.90474942782</v>
      </c>
      <c r="BN9">
        <f>'COMBINED PREDICTIONS'!BN$2*'COMBINED PREDICTIONS'!BN10</f>
        <v>73540.921838598137</v>
      </c>
      <c r="BO9">
        <f>'COMBINED PREDICTIONS'!BO$2*'COMBINED PREDICTIONS'!BO10</f>
        <v>74450.723503840825</v>
      </c>
      <c r="BP9">
        <f>'COMBINED PREDICTIONS'!BP$2*'COMBINED PREDICTIONS'!BP10</f>
        <v>75511.16724088155</v>
      </c>
      <c r="BQ9">
        <f>'COMBINED PREDICTIONS'!BQ$2*'COMBINED PREDICTIONS'!BQ10</f>
        <v>75794.426673863811</v>
      </c>
      <c r="BR9">
        <f>'COMBINED PREDICTIONS'!BR$2*'COMBINED PREDICTIONS'!BR10</f>
        <v>78622.504251523147</v>
      </c>
      <c r="BS9">
        <f>'COMBINED PREDICTIONS'!BS$2*'COMBINED PREDICTIONS'!BS10</f>
        <v>80256.752459591662</v>
      </c>
      <c r="BT9">
        <f>'COMBINED PREDICTIONS'!BT$2*'COMBINED PREDICTIONS'!BT10</f>
        <v>81531.460182842333</v>
      </c>
      <c r="BU9">
        <f>'COMBINED PREDICTIONS'!BU$2*'COMBINED PREDICTIONS'!BU10</f>
        <v>82437.436517310911</v>
      </c>
      <c r="BV9">
        <f>'COMBINED PREDICTIONS'!BV$2*'COMBINED PREDICTIONS'!BV10</f>
        <v>83788.460995038899</v>
      </c>
      <c r="BW9">
        <f>'COMBINED PREDICTIONS'!BW$2*'COMBINED PREDICTIONS'!BW10</f>
        <v>84271.989278747991</v>
      </c>
      <c r="BX9">
        <f>'COMBINED PREDICTIONS'!BX$2*'COMBINED PREDICTIONS'!BX10</f>
        <v>84241.604707657374</v>
      </c>
      <c r="BY9">
        <f>'COMBINED PREDICTIONS'!BY$2*'COMBINED PREDICTIONS'!BY10</f>
        <v>84417.589638258403</v>
      </c>
      <c r="BZ9">
        <f>'COMBINED PREDICTIONS'!BZ$2*'COMBINED PREDICTIONS'!BZ10</f>
        <v>83146.548385608985</v>
      </c>
      <c r="CA9">
        <f>'COMBINED PREDICTIONS'!CA$2*'COMBINED PREDICTIONS'!CA10</f>
        <v>84052.935615082009</v>
      </c>
      <c r="CB9">
        <f>'COMBINED PREDICTIONS'!CB$2*'COMBINED PREDICTIONS'!CB10</f>
        <v>85109.665355922494</v>
      </c>
      <c r="CC9">
        <f>'COMBINED PREDICTIONS'!CC$2*'COMBINED PREDICTIONS'!CC10</f>
        <v>85390.763106197192</v>
      </c>
      <c r="CD9">
        <f>'COMBINED PREDICTIONS'!CD$2*'COMBINED PREDICTIONS'!CD10</f>
        <v>88211.601702736574</v>
      </c>
      <c r="CE9">
        <f>'COMBINED PREDICTIONS'!CE$2*'COMBINED PREDICTIONS'!CE10</f>
        <v>89840.9951487402</v>
      </c>
      <c r="CF9">
        <f>'COMBINED PREDICTIONS'!CF$2*'COMBINED PREDICTIONS'!CF10</f>
        <v>91111.566924831495</v>
      </c>
      <c r="CG9">
        <f>'COMBINED PREDICTIONS'!CG$2*'COMBINED PREDICTIONS'!CG10</f>
        <v>92014.144099338242</v>
      </c>
      <c r="CH9">
        <f>'COMBINED PREDICTIONS'!CH$2*'COMBINED PREDICTIONS'!CH10</f>
        <v>93360.883072802957</v>
      </c>
      <c r="CI9">
        <f>'COMBINED PREDICTIONS'!CI$2*'COMBINED PREDICTIONS'!CI10</f>
        <v>93841.856869899289</v>
      </c>
      <c r="CJ9">
        <f>'COMBINED PREDICTIONS'!CJ$2*'COMBINED PREDICTIONS'!CJ10</f>
        <v>93809.943118102878</v>
      </c>
      <c r="CK9">
        <f>'COMBINED PREDICTIONS'!CK$2*'COMBINED PREDICTIONS'!CK10</f>
        <v>93983.988057970331</v>
      </c>
      <c r="CL9">
        <f>'COMBINED PREDICTIONS'!CL$2*'COMBINED PREDICTIONS'!CL10</f>
        <v>92713.891068512778</v>
      </c>
      <c r="CM9">
        <f>'COMBINED PREDICTIONS'!CM$2*'COMBINED PREDICTIONS'!CM10</f>
        <v>93616.883824982477</v>
      </c>
      <c r="CN9">
        <f>'COMBINED PREDICTIONS'!CN$2*'COMBINED PREDICTIONS'!CN10</f>
        <v>94669.920719282643</v>
      </c>
      <c r="CO9">
        <f>'COMBINED PREDICTIONS'!CO$2*'COMBINED PREDICTIONS'!CO10</f>
        <v>94948.871745720753</v>
      </c>
      <c r="CP9">
        <f>'COMBINED PREDICTIONS'!CP$2*'COMBINED PREDICTIONS'!CP10</f>
        <v>97762.506537523936</v>
      </c>
      <c r="CQ9">
        <f>'COMBINED PREDICTIONS'!CQ$2*'COMBINED PREDICTIONS'!CQ10</f>
        <v>99387.070891592855</v>
      </c>
      <c r="CR9">
        <f>'COMBINED PREDICTIONS'!CR$2*'COMBINED PREDICTIONS'!CR10</f>
        <v>100653.5295201046</v>
      </c>
      <c r="CS9">
        <f>'COMBINED PREDICTIONS'!CS$2*'COMBINED PREDICTIONS'!CS10</f>
        <v>101552.72739356087</v>
      </c>
      <c r="CT9">
        <f>'COMBINED PREDICTIONS'!CT$2*'COMBINED PREDICTIONS'!CT10</f>
        <v>102895.20424298407</v>
      </c>
      <c r="CU9">
        <f>'COMBINED PREDICTIONS'!CU$2*'COMBINED PREDICTIONS'!CU10</f>
        <v>103373.64003714542</v>
      </c>
      <c r="CV9">
        <f>'COMBINED PREDICTIONS'!CV$2*'COMBINED PREDICTIONS'!CV10</f>
        <v>103340.2095032053</v>
      </c>
      <c r="CW9">
        <f>'COMBINED PREDICTIONS'!CW$2*'COMBINED PREDICTIONS'!CW10</f>
        <v>103512.3284811161</v>
      </c>
    </row>
    <row r="10" spans="1:101" x14ac:dyDescent="0.25">
      <c r="A10" t="s">
        <v>25</v>
      </c>
      <c r="B10">
        <f>'COMBINED PREDICTIONS'!B$2*'COMBINED PREDICTIONS'!B11</f>
        <v>1053991.5596904014</v>
      </c>
      <c r="C10">
        <f>'COMBINED PREDICTIONS'!C$2*'COMBINED PREDICTIONS'!C11</f>
        <v>1074730.3204588876</v>
      </c>
      <c r="D10">
        <f>'COMBINED PREDICTIONS'!D$2*'COMBINED PREDICTIONS'!D11</f>
        <v>1073806.5333752248</v>
      </c>
      <c r="E10">
        <f>'COMBINED PREDICTIONS'!E$2*'COMBINED PREDICTIONS'!E11</f>
        <v>1081503.3396547351</v>
      </c>
      <c r="F10">
        <f>'COMBINED PREDICTIONS'!F$2*'COMBINED PREDICTIONS'!F11</f>
        <v>1028829.9294027255</v>
      </c>
      <c r="G10">
        <f>'COMBINED PREDICTIONS'!G$2*'COMBINED PREDICTIONS'!G11</f>
        <v>1067114.1272884733</v>
      </c>
      <c r="H10">
        <f>'COMBINED PREDICTIONS'!H$2*'COMBINED PREDICTIONS'!H11</f>
        <v>1111655.6708288481</v>
      </c>
      <c r="I10">
        <f>'COMBINED PREDICTIONS'!I$2*'COMBINED PREDICTIONS'!I11</f>
        <v>1123792.7531271353</v>
      </c>
      <c r="J10">
        <f>'COMBINED PREDICTIONS'!J$2*'COMBINED PREDICTIONS'!J11</f>
        <v>1242042.1175617152</v>
      </c>
      <c r="K10">
        <f>'COMBINED PREDICTIONS'!K$2*'COMBINED PREDICTIONS'!K11</f>
        <v>1310505.1830991192</v>
      </c>
      <c r="L10">
        <f>'COMBINED PREDICTIONS'!L$2*'COMBINED PREDICTIONS'!L11</f>
        <v>1363976.2430340284</v>
      </c>
      <c r="M10">
        <f>'COMBINED PREDICTIONS'!M$2*'COMBINED PREDICTIONS'!M11</f>
        <v>1402077.3457402887</v>
      </c>
      <c r="N10">
        <f>'COMBINED PREDICTIONS'!N$2*'COMBINED PREDICTIONS'!N11</f>
        <v>1458733.2743516383</v>
      </c>
      <c r="O10">
        <f>'COMBINED PREDICTIONS'!O$2*'COMBINED PREDICTIONS'!O11</f>
        <v>1479226.396430512</v>
      </c>
      <c r="P10">
        <f>'COMBINED PREDICTIONS'!P$2*'COMBINED PREDICTIONS'!P11</f>
        <v>1478295.6038413553</v>
      </c>
      <c r="Q10">
        <f>'COMBINED PREDICTIONS'!Q$2*'COMBINED PREDICTIONS'!Q11</f>
        <v>1485967.2292269471</v>
      </c>
      <c r="R10">
        <f>'COMBINED PREDICTIONS'!R$2*'COMBINED PREDICTIONS'!R11</f>
        <v>1433319.1851403601</v>
      </c>
      <c r="S10">
        <f>'COMBINED PREDICTIONS'!S$2*'COMBINED PREDICTIONS'!S11</f>
        <v>1471438.115433808</v>
      </c>
      <c r="T10">
        <f>'COMBINED PREDICTIONS'!T$2*'COMBINED PREDICTIONS'!T11</f>
        <v>1515823.7732052749</v>
      </c>
      <c r="U10">
        <f>'COMBINED PREDICTIONS'!U$2*'COMBINED PREDICTIONS'!U11</f>
        <v>1527876.756037619</v>
      </c>
      <c r="V10">
        <f>'COMBINED PREDICTIONS'!V$2*'COMBINED PREDICTIONS'!V11</f>
        <v>1645799.1647710099</v>
      </c>
      <c r="W10">
        <f>'COMBINED PREDICTIONS'!W$2*'COMBINED PREDICTIONS'!W11</f>
        <v>1714055.497235385</v>
      </c>
      <c r="X10">
        <f>'COMBINED PREDICTIONS'!X$2*'COMBINED PREDICTIONS'!X11</f>
        <v>1767353.9932199968</v>
      </c>
      <c r="Y10">
        <f>'COMBINED PREDICTIONS'!Y$2*'COMBINED PREDICTIONS'!Y11</f>
        <v>1805312.3802817126</v>
      </c>
      <c r="Z10">
        <f>'COMBINED PREDICTIONS'!Z$2*'COMBINED PREDICTIONS'!Z11</f>
        <v>1861785.3624142213</v>
      </c>
      <c r="AA10">
        <f>'COMBINED PREDICTIONS'!AA$2*'COMBINED PREDICTIONS'!AA11</f>
        <v>1882168.8100685303</v>
      </c>
      <c r="AB10">
        <f>'COMBINED PREDICTIONS'!AB$2*'COMBINED PREDICTIONS'!AB11</f>
        <v>1881172.5038627011</v>
      </c>
      <c r="AC10">
        <f>'COMBINED PREDICTIONS'!AC$2*'COMBINED PREDICTIONS'!AC11</f>
        <v>1888761.4040179322</v>
      </c>
      <c r="AD10">
        <f>'COMBINED PREDICTIONS'!AD$2*'COMBINED PREDICTIONS'!AD11</f>
        <v>1836151.7311958657</v>
      </c>
      <c r="AE10">
        <f>'COMBINED PREDICTIONS'!AE$2*'COMBINED PREDICTIONS'!AE11</f>
        <v>1874126.28867819</v>
      </c>
      <c r="AF10">
        <f>'COMBINED PREDICTIONS'!AF$2*'COMBINED PREDICTIONS'!AF11</f>
        <v>1918355.112739478</v>
      </c>
      <c r="AG10">
        <f>'COMBINED PREDICTIONS'!AG$2*'COMBINED PREDICTIONS'!AG11</f>
        <v>1930316.4016151822</v>
      </c>
      <c r="AH10">
        <f>'COMBINED PREDICTIONS'!AH$2*'COMBINED PREDICTIONS'!AH11</f>
        <v>2047934.0432488865</v>
      </c>
      <c r="AI10">
        <f>'COMBINED PREDICTIONS'!AI$2*'COMBINED PREDICTIONS'!AI11</f>
        <v>2115985.7024910571</v>
      </c>
      <c r="AJ10">
        <f>'COMBINED PREDICTIONS'!AJ$2*'COMBINED PREDICTIONS'!AJ11</f>
        <v>2169109.6896729232</v>
      </c>
      <c r="AK10">
        <f>'COMBINED PREDICTIONS'!AK$2*'COMBINED PREDICTIONS'!AK11</f>
        <v>2206924.4607570665</v>
      </c>
      <c r="AL10">
        <f>'COMBINED PREDICTIONS'!AL$2*'COMBINED PREDICTIONS'!AL11</f>
        <v>2263216.6432904885</v>
      </c>
      <c r="AM10">
        <f>'COMBINED PREDICTIONS'!AM$2*'COMBINED PREDICTIONS'!AM11</f>
        <v>2283491.8871561633</v>
      </c>
      <c r="AN10">
        <f>'COMBINED PREDICTIONS'!AN$2*'COMBINED PREDICTIONS'!AN11</f>
        <v>2282430.3804013915</v>
      </c>
      <c r="AO10">
        <f>'COMBINED PREDICTIONS'!AO$2*'COMBINED PREDICTIONS'!AO11</f>
        <v>2289936.8533469806</v>
      </c>
      <c r="AP10">
        <f>'COMBINED PREDICTIONS'!AP$2*'COMBINED PREDICTIONS'!AP11</f>
        <v>2237365.7057487713</v>
      </c>
      <c r="AQ10">
        <f>'COMBINED PREDICTIONS'!AQ$2*'COMBINED PREDICTIONS'!AQ11</f>
        <v>2275196.8405271131</v>
      </c>
      <c r="AR10">
        <f>'COMBINED PREDICTIONS'!AR$2*'COMBINED PREDICTIONS'!AR11</f>
        <v>2319269.7310773209</v>
      </c>
      <c r="AS10">
        <f>'COMBINED PREDICTIONS'!AS$2*'COMBINED PREDICTIONS'!AS11</f>
        <v>2331139.9251614441</v>
      </c>
      <c r="AT10">
        <f>'COMBINED PREDICTIONS'!AT$2*'COMBINED PREDICTIONS'!AT11</f>
        <v>2448454.4016815526</v>
      </c>
      <c r="AU10">
        <f>'COMBINED PREDICTIONS'!AU$2*'COMBINED PREDICTIONS'!AU11</f>
        <v>2516302.4824609221</v>
      </c>
      <c r="AV10">
        <f>'COMBINED PREDICTIONS'!AV$2*'COMBINED PREDICTIONS'!AV11</f>
        <v>2569252.9159244746</v>
      </c>
      <c r="AW10">
        <f>'COMBINED PREDICTIONS'!AW$2*'COMBINED PREDICTIONS'!AW11</f>
        <v>2606924.9083830565</v>
      </c>
      <c r="AX10">
        <f>'COMBINED PREDICTIONS'!AX$2*'COMBINED PREDICTIONS'!AX11</f>
        <v>2663037.2922458146</v>
      </c>
      <c r="AY10">
        <f>'COMBINED PREDICTIONS'!AY$2*'COMBINED PREDICTIONS'!AY11</f>
        <v>2683205.0393907409</v>
      </c>
      <c r="AZ10">
        <f>'COMBINED PREDICTIONS'!AZ$2*'COMBINED PREDICTIONS'!AZ11</f>
        <v>2682078.8614151296</v>
      </c>
      <c r="BA10">
        <f>'COMBINED PREDICTIONS'!BA$2*'COMBINED PREDICTIONS'!BA11</f>
        <v>2689503.5050676814</v>
      </c>
      <c r="BB10">
        <f>'COMBINED PREDICTIONS'!BB$2*'COMBINED PREDICTIONS'!BB11</f>
        <v>2636970.997229035</v>
      </c>
      <c r="BC10">
        <f>'COMBINED PREDICTIONS'!BC$2*'COMBINED PREDICTIONS'!BC11</f>
        <v>2674659.5534822568</v>
      </c>
      <c r="BD10">
        <f>'COMBINED PREDICTIONS'!BD$2*'COMBINED PREDICTIONS'!BD11</f>
        <v>2718577.4040381396</v>
      </c>
      <c r="BE10">
        <f>'COMBINED PREDICTIONS'!BE$2*'COMBINED PREDICTIONS'!BE11</f>
        <v>2730357.1365173478</v>
      </c>
      <c r="BF10">
        <f>'COMBINED PREDICTIONS'!BF$2*'COMBINED PREDICTIONS'!BF11</f>
        <v>2847369.9314276152</v>
      </c>
      <c r="BG10">
        <f>'COMBINED PREDICTIONS'!BG$2*'COMBINED PREDICTIONS'!BG11</f>
        <v>2915015.5172196906</v>
      </c>
      <c r="BH10">
        <f>'COMBINED PREDICTIONS'!BH$2*'COMBINED PREDICTIONS'!BH11</f>
        <v>2967793.3597144331</v>
      </c>
      <c r="BI10">
        <f>'COMBINED PREDICTIONS'!BI$2*'COMBINED PREDICTIONS'!BI11</f>
        <v>3005323.4127632696</v>
      </c>
      <c r="BJ10">
        <f>'COMBINED PREDICTIONS'!BJ$2*'COMBINED PREDICTIONS'!BJ11</f>
        <v>3061256.9852059572</v>
      </c>
      <c r="BK10">
        <f>'COMBINED PREDICTIONS'!BK$2*'COMBINED PREDICTIONS'!BK11</f>
        <v>3081317.9330763114</v>
      </c>
      <c r="BL10">
        <f>'COMBINED PREDICTIONS'!BL$2*'COMBINED PREDICTIONS'!BL11</f>
        <v>3080127.6096419501</v>
      </c>
      <c r="BM10">
        <f>'COMBINED PREDICTIONS'!BM$2*'COMBINED PREDICTIONS'!BM11</f>
        <v>3087471.0182563462</v>
      </c>
      <c r="BN10">
        <f>'COMBINED PREDICTIONS'!BN$2*'COMBINED PREDICTIONS'!BN11</f>
        <v>3034977.2621850185</v>
      </c>
      <c r="BO10">
        <f>'COMBINED PREDICTIONS'!BO$2*'COMBINED PREDICTIONS'!BO11</f>
        <v>3072524.0769117866</v>
      </c>
      <c r="BP10">
        <f>'COMBINED PREDICTIONS'!BP$2*'COMBINED PREDICTIONS'!BP11</f>
        <v>3116287.7740382473</v>
      </c>
      <c r="BQ10">
        <f>'COMBINED PREDICTIONS'!BQ$2*'COMBINED PREDICTIONS'!BQ11</f>
        <v>3127977.6728987386</v>
      </c>
      <c r="BR10">
        <f>'COMBINED PREDICTIONS'!BR$2*'COMBINED PREDICTIONS'!BR11</f>
        <v>3244690.2586170556</v>
      </c>
      <c r="BS10">
        <f>'COMBINED PREDICTIONS'!BS$2*'COMBINED PREDICTIONS'!BS11</f>
        <v>3312134.4247799455</v>
      </c>
      <c r="BT10">
        <f>'COMBINED PREDICTIONS'!BT$2*'COMBINED PREDICTIONS'!BT11</f>
        <v>3364740.6317634289</v>
      </c>
      <c r="BU10">
        <f>'COMBINED PREDICTIONS'!BU$2*'COMBINED PREDICTIONS'!BU11</f>
        <v>3402129.5780323436</v>
      </c>
      <c r="BV10">
        <f>'COMBINED PREDICTIONS'!BV$2*'COMBINED PREDICTIONS'!BV11</f>
        <v>3457885.3187552965</v>
      </c>
      <c r="BW10">
        <f>'COMBINED PREDICTIONS'!BW$2*'COMBINED PREDICTIONS'!BW11</f>
        <v>3477840.1589992256</v>
      </c>
      <c r="BX10">
        <f>'COMBINED PREDICTIONS'!BX$2*'COMBINED PREDICTIONS'!BX11</f>
        <v>3476586.2111280845</v>
      </c>
      <c r="BY10">
        <f>'COMBINED PREDICTIONS'!BY$2*'COMBINED PREDICTIONS'!BY11</f>
        <v>3483848.9738118802</v>
      </c>
      <c r="BZ10">
        <f>'COMBINED PREDICTIONS'!BZ$2*'COMBINED PREDICTIONS'!BZ11</f>
        <v>3431394.0792491436</v>
      </c>
      <c r="CA10">
        <f>'COMBINED PREDICTIONS'!CA$2*'COMBINED PREDICTIONS'!CA11</f>
        <v>3468799.9828387513</v>
      </c>
      <c r="CB10">
        <f>'COMBINED PREDICTIONS'!CB$2*'COMBINED PREDICTIONS'!CB11</f>
        <v>3512410.4061995614</v>
      </c>
      <c r="CC10">
        <f>'COMBINED PREDICTIONS'!CC$2*'COMBINED PREDICTIONS'!CC11</f>
        <v>3524011.0940779028</v>
      </c>
      <c r="CD10">
        <f>'COMBINED PREDICTIONS'!CD$2*'COMBINED PREDICTIONS'!CD11</f>
        <v>3640424.9326150417</v>
      </c>
      <c r="CE10">
        <f>'COMBINED PREDICTIONS'!CE$2*'COMBINED PREDICTIONS'!CE11</f>
        <v>3707668.7464827495</v>
      </c>
      <c r="CF10">
        <f>'COMBINED PREDICTIONS'!CF$2*'COMBINED PREDICTIONS'!CF11</f>
        <v>3760104.2661091462</v>
      </c>
      <c r="CG10">
        <f>'COMBINED PREDICTIONS'!CG$2*'COMBINED PREDICTIONS'!CG11</f>
        <v>3797352.9316617362</v>
      </c>
      <c r="CH10">
        <f>'COMBINED PREDICTIONS'!CH$2*'COMBINED PREDICTIONS'!CH11</f>
        <v>3852931.8129209951</v>
      </c>
      <c r="CI10">
        <f>'COMBINED PREDICTIONS'!CI$2*'COMBINED PREDICTIONS'!CI11</f>
        <v>3872781.2314678263</v>
      </c>
      <c r="CJ10">
        <f>'COMBINED PREDICTIONS'!CJ$2*'COMBINED PREDICTIONS'!CJ11</f>
        <v>3871464.1754855025</v>
      </c>
      <c r="CK10">
        <f>'COMBINED PREDICTIONS'!CK$2*'COMBINED PREDICTIONS'!CK11</f>
        <v>3878646.8762443447</v>
      </c>
      <c r="CL10">
        <f>'COMBINED PREDICTIONS'!CL$2*'COMBINED PREDICTIONS'!CL11</f>
        <v>3826230.9506970244</v>
      </c>
      <c r="CM10">
        <f>'COMBINED PREDICTIONS'!CM$2*'COMBINED PREDICTIONS'!CM11</f>
        <v>3863496.7669974789</v>
      </c>
      <c r="CN10">
        <f>'COMBINED PREDICTIONS'!CN$2*'COMBINED PREDICTIONS'!CN11</f>
        <v>3906954.789422832</v>
      </c>
      <c r="CO10">
        <f>'COMBINED PREDICTIONS'!CO$2*'COMBINED PREDICTIONS'!CO11</f>
        <v>3918466.8836601181</v>
      </c>
      <c r="CP10">
        <f>'COMBINED PREDICTIONS'!CP$2*'COMBINED PREDICTIONS'!CP11</f>
        <v>4034583.4267183729</v>
      </c>
      <c r="CQ10">
        <f>'COMBINED PREDICTIONS'!CQ$2*'COMBINED PREDICTIONS'!CQ11</f>
        <v>4101627.9476774191</v>
      </c>
      <c r="CR10">
        <f>'COMBINED PREDICTIONS'!CR$2*'COMBINED PREDICTIONS'!CR11</f>
        <v>4153893.7208678476</v>
      </c>
      <c r="CS10">
        <f>'COMBINED PREDICTIONS'!CS$2*'COMBINED PREDICTIONS'!CS11</f>
        <v>4191002.9252661052</v>
      </c>
      <c r="CT10">
        <f>'COMBINED PREDICTIONS'!CT$2*'COMBINED PREDICTIONS'!CT11</f>
        <v>4246405.9119454306</v>
      </c>
      <c r="CU10">
        <f>'COMBINED PREDICTIONS'!CU$2*'COMBINED PREDICTIONS'!CU11</f>
        <v>4266150.5890638661</v>
      </c>
      <c r="CV10">
        <f>'COMBINED PREDICTIONS'!CV$2*'COMBINED PREDICTIONS'!CV11</f>
        <v>4264770.9366494771</v>
      </c>
      <c r="CW10">
        <f>'COMBINED PREDICTIONS'!CW$2*'COMBINED PREDICTIONS'!CW11</f>
        <v>4271874.1544401962</v>
      </c>
    </row>
    <row r="11" spans="1:101" x14ac:dyDescent="0.25">
      <c r="A11" t="s">
        <v>26</v>
      </c>
      <c r="B11">
        <f>'COMBINED PREDICTIONS'!B$2*'COMBINED PREDICTIONS'!B12</f>
        <v>192408.65419672272</v>
      </c>
      <c r="C11">
        <f>'COMBINED PREDICTIONS'!C$2*'COMBINED PREDICTIONS'!C12</f>
        <v>196194.56406714363</v>
      </c>
      <c r="D11">
        <f>'COMBINED PREDICTIONS'!D$2*'COMBINED PREDICTIONS'!D12</f>
        <v>196025.92454826162</v>
      </c>
      <c r="E11">
        <f>'COMBINED PREDICTIONS'!E$2*'COMBINED PREDICTIONS'!E12</f>
        <v>197430.99475422085</v>
      </c>
      <c r="F11">
        <f>'COMBINED PREDICTIONS'!F$2*'COMBINED PREDICTIONS'!F12</f>
        <v>187815.33902589791</v>
      </c>
      <c r="G11">
        <f>'COMBINED PREDICTIONS'!G$2*'COMBINED PREDICTIONS'!G12</f>
        <v>194804.20997507466</v>
      </c>
      <c r="H11">
        <f>'COMBINED PREDICTIONS'!H$2*'COMBINED PREDICTIONS'!H12</f>
        <v>202935.3741856929</v>
      </c>
      <c r="I11">
        <f>'COMBINED PREDICTIONS'!I$2*'COMBINED PREDICTIONS'!I12</f>
        <v>205151.02728975969</v>
      </c>
      <c r="J11">
        <f>'COMBINED PREDICTIONS'!J$2*'COMBINED PREDICTIONS'!J12</f>
        <v>226737.72868342037</v>
      </c>
      <c r="K11">
        <f>'COMBINED PREDICTIONS'!K$2*'COMBINED PREDICTIONS'!K12</f>
        <v>239235.82336086093</v>
      </c>
      <c r="L11">
        <f>'COMBINED PREDICTIONS'!L$2*'COMBINED PREDICTIONS'!L12</f>
        <v>248997.09192696813</v>
      </c>
      <c r="M11">
        <f>'COMBINED PREDICTIONS'!M$2*'COMBINED PREDICTIONS'!M12</f>
        <v>255952.53841771235</v>
      </c>
      <c r="N11">
        <f>'COMBINED PREDICTIONS'!N$2*'COMBINED PREDICTIONS'!N12</f>
        <v>266295.21229982335</v>
      </c>
      <c r="O11">
        <f>'COMBINED PREDICTIONS'!O$2*'COMBINED PREDICTIONS'!O12</f>
        <v>270036.28024598747</v>
      </c>
      <c r="P11">
        <f>'COMBINED PREDICTIONS'!P$2*'COMBINED PREDICTIONS'!P12</f>
        <v>269866.36185549438</v>
      </c>
      <c r="Q11">
        <f>'COMBINED PREDICTIONS'!Q$2*'COMBINED PREDICTIONS'!Q12</f>
        <v>271266.83522966132</v>
      </c>
      <c r="R11">
        <f>'COMBINED PREDICTIONS'!R$2*'COMBINED PREDICTIONS'!R12</f>
        <v>261655.81015488226</v>
      </c>
      <c r="S11">
        <f>'COMBINED PREDICTIONS'!S$2*'COMBINED PREDICTIONS'!S12</f>
        <v>268614.5111138685</v>
      </c>
      <c r="T11">
        <f>'COMBINED PREDICTIONS'!T$2*'COMBINED PREDICTIONS'!T12</f>
        <v>276717.21800836473</v>
      </c>
      <c r="U11">
        <f>'COMBINED PREDICTIONS'!U$2*'COMBINED PREDICTIONS'!U12</f>
        <v>278917.51855584607</v>
      </c>
      <c r="V11">
        <f>'COMBINED PREDICTIONS'!V$2*'COMBINED PREDICTIONS'!V12</f>
        <v>300444.53341229557</v>
      </c>
      <c r="W11">
        <f>'COMBINED PREDICTIONS'!W$2*'COMBINED PREDICTIONS'!W12</f>
        <v>312904.88847788278</v>
      </c>
      <c r="X11">
        <f>'COMBINED PREDICTIONS'!X$2*'COMBINED PREDICTIONS'!X12</f>
        <v>322634.65508637531</v>
      </c>
      <c r="Y11">
        <f>'COMBINED PREDICTIONS'!Y$2*'COMBINED PREDICTIONS'!Y12</f>
        <v>329564.04849837604</v>
      </c>
      <c r="Z11">
        <f>'COMBINED PREDICTIONS'!Z$2*'COMBINED PREDICTIONS'!Z12</f>
        <v>339873.32506770955</v>
      </c>
      <c r="AA11">
        <f>'COMBINED PREDICTIONS'!AA$2*'COMBINED PREDICTIONS'!AA12</f>
        <v>343594.37168805156</v>
      </c>
      <c r="AB11">
        <f>'COMBINED PREDICTIONS'!AB$2*'COMBINED PREDICTIONS'!AB12</f>
        <v>343412.49363175308</v>
      </c>
      <c r="AC11">
        <f>'COMBINED PREDICTIONS'!AC$2*'COMBINED PREDICTIONS'!AC12</f>
        <v>344797.86531929323</v>
      </c>
      <c r="AD11">
        <f>'COMBINED PREDICTIONS'!AD$2*'COMBINED PREDICTIONS'!AD12</f>
        <v>335193.84500968357</v>
      </c>
      <c r="AE11">
        <f>'COMBINED PREDICTIONS'!AE$2*'COMBINED PREDICTIONS'!AE12</f>
        <v>342126.1903702445</v>
      </c>
      <c r="AF11">
        <f>'COMBINED PREDICTIONS'!AF$2*'COMBINED PREDICTIONS'!AF12</f>
        <v>350200.26689969579</v>
      </c>
      <c r="AG11">
        <f>'COMBINED PREDICTIONS'!AG$2*'COMBINED PREDICTIONS'!AG12</f>
        <v>352383.82849833753</v>
      </c>
      <c r="AH11">
        <f>'COMBINED PREDICTIONS'!AH$2*'COMBINED PREDICTIONS'!AH12</f>
        <v>373855.20739930432</v>
      </c>
      <c r="AI11">
        <f>'COMBINED PREDICTIONS'!AI$2*'COMBINED PREDICTIONS'!AI12</f>
        <v>386278.1988836822</v>
      </c>
      <c r="AJ11">
        <f>'COMBINED PREDICTIONS'!AJ$2*'COMBINED PREDICTIONS'!AJ12</f>
        <v>395976.10849714174</v>
      </c>
      <c r="AK11">
        <f>'COMBINED PREDICTIONS'!AK$2*'COMBINED PREDICTIONS'!AK12</f>
        <v>402879.28447247337</v>
      </c>
      <c r="AL11">
        <f>'COMBINED PREDICTIONS'!AL$2*'COMBINED PREDICTIONS'!AL12</f>
        <v>413155.55564701057</v>
      </c>
      <c r="AM11">
        <f>'COMBINED PREDICTIONS'!AM$2*'COMBINED PREDICTIONS'!AM12</f>
        <v>416856.84940960089</v>
      </c>
      <c r="AN11">
        <f>'COMBINED PREDICTIONS'!AN$2*'COMBINED PREDICTIONS'!AN12</f>
        <v>416663.06883875234</v>
      </c>
      <c r="AO11">
        <f>'COMBINED PREDICTIONS'!AO$2*'COMBINED PREDICTIONS'!AO12</f>
        <v>418033.39324405318</v>
      </c>
      <c r="AP11">
        <f>'COMBINED PREDICTIONS'!AP$2*'COMBINED PREDICTIONS'!AP12</f>
        <v>408436.40580525436</v>
      </c>
      <c r="AQ11">
        <f>'COMBINED PREDICTIONS'!AQ$2*'COMBINED PREDICTIONS'!AQ12</f>
        <v>415342.56901169766</v>
      </c>
      <c r="AR11">
        <f>'COMBINED PREDICTIONS'!AR$2*'COMBINED PREDICTIONS'!AR12</f>
        <v>423388.17950958037</v>
      </c>
      <c r="AS11">
        <f>'COMBINED PREDICTIONS'!AS$2*'COMBINED PREDICTIONS'!AS12</f>
        <v>425555.11153838242</v>
      </c>
      <c r="AT11">
        <f>'COMBINED PREDICTIONS'!AT$2*'COMBINED PREDICTIONS'!AT12</f>
        <v>446971.14693021937</v>
      </c>
      <c r="AU11">
        <f>'COMBINED PREDICTIONS'!AU$2*'COMBINED PREDICTIONS'!AU12</f>
        <v>459356.9746843084</v>
      </c>
      <c r="AV11">
        <f>'COMBINED PREDICTIONS'!AV$2*'COMBINED PREDICTIONS'!AV12</f>
        <v>469023.20165565901</v>
      </c>
      <c r="AW11">
        <f>'COMBINED PREDICTIONS'!AW$2*'COMBINED PREDICTIONS'!AW12</f>
        <v>475900.31305491354</v>
      </c>
      <c r="AX11">
        <f>'COMBINED PREDICTIONS'!AX$2*'COMBINED PREDICTIONS'!AX12</f>
        <v>486143.76155650726</v>
      </c>
      <c r="AY11">
        <f>'COMBINED PREDICTIONS'!AY$2*'COMBINED PREDICTIONS'!AY12</f>
        <v>489825.43153826211</v>
      </c>
      <c r="AZ11">
        <f>'COMBINED PREDICTIONS'!AZ$2*'COMBINED PREDICTIONS'!AZ12</f>
        <v>489619.84508296155</v>
      </c>
      <c r="BA11">
        <f>'COMBINED PREDICTIONS'!BA$2*'COMBINED PREDICTIONS'!BA12</f>
        <v>490975.23135711491</v>
      </c>
      <c r="BB11">
        <f>'COMBINED PREDICTIONS'!BB$2*'COMBINED PREDICTIONS'!BB12</f>
        <v>481385.29769789119</v>
      </c>
      <c r="BC11">
        <f>'COMBINED PREDICTIONS'!BC$2*'COMBINED PREDICTIONS'!BC12</f>
        <v>488265.43285706633</v>
      </c>
      <c r="BD11">
        <f>'COMBINED PREDICTIONS'!BD$2*'COMBINED PREDICTIONS'!BD12</f>
        <v>496282.74043697934</v>
      </c>
      <c r="BE11">
        <f>'COMBINED PREDICTIONS'!BE$2*'COMBINED PREDICTIONS'!BE12</f>
        <v>498433.15848566627</v>
      </c>
      <c r="BF11">
        <f>'COMBINED PREDICTIONS'!BF$2*'COMBINED PREDICTIONS'!BF12</f>
        <v>519794.12118549569</v>
      </c>
      <c r="BG11">
        <f>'COMBINED PREDICTIONS'!BG$2*'COMBINED PREDICTIONS'!BG12</f>
        <v>532142.98300031456</v>
      </c>
      <c r="BH11">
        <f>'COMBINED PREDICTIONS'!BH$2*'COMBINED PREDICTIONS'!BH12</f>
        <v>541777.70308175706</v>
      </c>
      <c r="BI11">
        <f>'COMBINED PREDICTIONS'!BI$2*'COMBINED PREDICTIONS'!BI12</f>
        <v>548628.90310576791</v>
      </c>
      <c r="BJ11">
        <f>'COMBINED PREDICTIONS'!BJ$2*'COMBINED PREDICTIONS'!BJ12</f>
        <v>558839.7091593513</v>
      </c>
      <c r="BK11">
        <f>'COMBINED PREDICTIONS'!BK$2*'COMBINED PREDICTIONS'!BK12</f>
        <v>562501.882680721</v>
      </c>
      <c r="BL11">
        <f>'COMBINED PREDICTIONS'!BL$2*'COMBINED PREDICTIONS'!BL12</f>
        <v>562284.58632008266</v>
      </c>
      <c r="BM11">
        <f>'COMBINED PREDICTIONS'!BM$2*'COMBINED PREDICTIONS'!BM12</f>
        <v>563625.14294572361</v>
      </c>
      <c r="BN11">
        <f>'COMBINED PREDICTIONS'!BN$2*'COMBINED PREDICTIONS'!BN12</f>
        <v>554042.28351335577</v>
      </c>
      <c r="BO11">
        <f>'COMBINED PREDICTIONS'!BO$2*'COMBINED PREDICTIONS'!BO12</f>
        <v>560896.54342135089</v>
      </c>
      <c r="BP11">
        <f>'COMBINED PREDICTIONS'!BP$2*'COMBINED PREDICTIONS'!BP12</f>
        <v>568885.70992781583</v>
      </c>
      <c r="BQ11">
        <f>'COMBINED PREDICTIONS'!BQ$2*'COMBINED PREDICTIONS'!BQ12</f>
        <v>571019.72863675468</v>
      </c>
      <c r="BR11">
        <f>'COMBINED PREDICTIONS'!BR$2*'COMBINED PREDICTIONS'!BR12</f>
        <v>592325.88743794791</v>
      </c>
      <c r="BS11">
        <f>'COMBINED PREDICTIONS'!BS$2*'COMBINED PREDICTIONS'!BS12</f>
        <v>604637.97962266486</v>
      </c>
      <c r="BT11">
        <f>'COMBINED PREDICTIONS'!BT$2*'COMBINED PREDICTIONS'!BT12</f>
        <v>614241.3672352368</v>
      </c>
      <c r="BU11">
        <f>'COMBINED PREDICTIONS'!BU$2*'COMBINED PREDICTIONS'!BU12</f>
        <v>621066.80788254959</v>
      </c>
      <c r="BV11">
        <f>'COMBINED PREDICTIONS'!BV$2*'COMBINED PREDICTIONS'!BV12</f>
        <v>631245.15033473785</v>
      </c>
      <c r="BW11">
        <f>'COMBINED PREDICTIONS'!BW$2*'COMBINED PREDICTIONS'!BW12</f>
        <v>634887.95365772909</v>
      </c>
      <c r="BX11">
        <f>'COMBINED PREDICTIONS'!BX$2*'COMBINED PREDICTIONS'!BX12</f>
        <v>634659.04250554682</v>
      </c>
      <c r="BY11">
        <f>'COMBINED PREDICTIONS'!BY$2*'COMBINED PREDICTIONS'!BY12</f>
        <v>635984.87702565419</v>
      </c>
      <c r="BZ11">
        <f>'COMBINED PREDICTIONS'!BZ$2*'COMBINED PREDICTIONS'!BZ12</f>
        <v>626409.11185367138</v>
      </c>
      <c r="CA11">
        <f>'COMBINED PREDICTIONS'!CA$2*'COMBINED PREDICTIONS'!CA12</f>
        <v>633237.64810001745</v>
      </c>
      <c r="CB11">
        <f>'COMBINED PREDICTIONS'!CB$2*'COMBINED PREDICTIONS'!CB12</f>
        <v>641198.83411773818</v>
      </c>
      <c r="CC11">
        <f>'COMBINED PREDICTIONS'!CC$2*'COMBINED PREDICTIONS'!CC12</f>
        <v>643316.56715070817</v>
      </c>
      <c r="CD11">
        <f>'COMBINED PREDICTIONS'!CD$2*'COMBINED PREDICTIONS'!CD12</f>
        <v>664568.18894679251</v>
      </c>
      <c r="CE11">
        <f>'COMBINED PREDICTIONS'!CE$2*'COMBINED PREDICTIONS'!CE12</f>
        <v>676843.70634575631</v>
      </c>
      <c r="CF11">
        <f>'COMBINED PREDICTIONS'!CF$2*'COMBINED PREDICTIONS'!CF12</f>
        <v>686415.93457724643</v>
      </c>
      <c r="CG11">
        <f>'COMBINED PREDICTIONS'!CG$2*'COMBINED PREDICTIONS'!CG12</f>
        <v>693215.76664772618</v>
      </c>
      <c r="CH11">
        <f>'COMBINED PREDICTIONS'!CH$2*'COMBINED PREDICTIONS'!CH12</f>
        <v>703361.82298616075</v>
      </c>
      <c r="CI11">
        <f>'COMBINED PREDICTIONS'!CI$2*'COMBINED PREDICTIONS'!CI12</f>
        <v>706985.38132879604</v>
      </c>
      <c r="CJ11">
        <f>'COMBINED PREDICTIONS'!CJ$2*'COMBINED PREDICTIONS'!CJ12</f>
        <v>706744.9496415297</v>
      </c>
      <c r="CK11">
        <f>'COMBINED PREDICTIONS'!CK$2*'COMBINED PREDICTIONS'!CK12</f>
        <v>708056.16866771702</v>
      </c>
      <c r="CL11">
        <f>'COMBINED PREDICTIONS'!CL$2*'COMBINED PREDICTIONS'!CL12</f>
        <v>698487.51738174458</v>
      </c>
      <c r="CM11">
        <f>'COMBINED PREDICTIONS'!CM$2*'COMBINED PREDICTIONS'!CM12</f>
        <v>705290.48036184569</v>
      </c>
      <c r="CN11">
        <f>'COMBINED PREDICTIONS'!CN$2*'COMBINED PREDICTIONS'!CN12</f>
        <v>713223.84522804001</v>
      </c>
      <c r="CO11">
        <f>'COMBINED PREDICTIONS'!CO$2*'COMBINED PREDICTIONS'!CO12</f>
        <v>715325.40528211917</v>
      </c>
      <c r="CP11">
        <f>'COMBINED PREDICTIONS'!CP$2*'COMBINED PREDICTIONS'!CP12</f>
        <v>736522.75508478493</v>
      </c>
      <c r="CQ11">
        <f>'COMBINED PREDICTIONS'!CQ$2*'COMBINED PREDICTIONS'!CQ12</f>
        <v>748761.89109151287</v>
      </c>
      <c r="CR11">
        <f>'COMBINED PREDICTIONS'!CR$2*'COMBINED PREDICTIONS'!CR12</f>
        <v>758303.13170929858</v>
      </c>
      <c r="CS11">
        <f>'COMBINED PREDICTIONS'!CS$2*'COMBINED PREDICTIONS'!CS12</f>
        <v>765077.50481592689</v>
      </c>
      <c r="CT11">
        <f>'COMBINED PREDICTIONS'!CT$2*'COMBINED PREDICTIONS'!CT12</f>
        <v>775191.45118242269</v>
      </c>
      <c r="CU11">
        <f>'COMBINED PREDICTIONS'!CU$2*'COMBINED PREDICTIONS'!CU12</f>
        <v>778795.88872936356</v>
      </c>
      <c r="CV11">
        <f>'COMBINED PREDICTIONS'!CV$2*'COMBINED PREDICTIONS'!CV12</f>
        <v>778544.02991524781</v>
      </c>
      <c r="CW11">
        <f>'COMBINED PREDICTIONS'!CW$2*'COMBINED PREDICTIONS'!CW12</f>
        <v>779840.73913745431</v>
      </c>
    </row>
    <row r="12" spans="1:101" x14ac:dyDescent="0.25">
      <c r="A12" t="s">
        <v>28</v>
      </c>
      <c r="B12">
        <f>'COMBINED PREDICTIONS'!B$2*'COMBINED PREDICTIONS'!B13</f>
        <v>3691753.3317422224</v>
      </c>
      <c r="C12">
        <f>'COMBINED PREDICTIONS'!C$2*'COMBINED PREDICTIONS'!C13</f>
        <v>3766238.6555677601</v>
      </c>
      <c r="D12">
        <f>'COMBINED PREDICTIONS'!D$2*'COMBINED PREDICTIONS'!D13</f>
        <v>3764844.6943131243</v>
      </c>
      <c r="E12">
        <f>'COMBINED PREDICTIONS'!E$2*'COMBINED PREDICTIONS'!E13</f>
        <v>3793686.7942176391</v>
      </c>
      <c r="F12">
        <f>'COMBINED PREDICTIONS'!F$2*'COMBINED PREDICTIONS'!F13</f>
        <v>3610685.6336577982</v>
      </c>
      <c r="G12">
        <f>'COMBINED PREDICTIONS'!G$2*'COMBINED PREDICTIONS'!G13</f>
        <v>3746876.116583894</v>
      </c>
      <c r="H12">
        <f>'COMBINED PREDICTIONS'!H$2*'COMBINED PREDICTIONS'!H13</f>
        <v>3905179.7185000414</v>
      </c>
      <c r="I12">
        <f>'COMBINED PREDICTIONS'!I$2*'COMBINED PREDICTIONS'!I13</f>
        <v>3949745.686690168</v>
      </c>
      <c r="J12">
        <f>'COMBINED PREDICTIONS'!J$2*'COMBINED PREDICTIONS'!J13</f>
        <v>4367483.7182911225</v>
      </c>
      <c r="K12">
        <f>'COMBINED PREDICTIONS'!K$2*'COMBINED PREDICTIONS'!K13</f>
        <v>4610475.053005795</v>
      </c>
      <c r="L12">
        <f>'COMBINED PREDICTIONS'!L$2*'COMBINED PREDICTIONS'!L13</f>
        <v>4800932.4788110387</v>
      </c>
      <c r="M12">
        <f>'COMBINED PREDICTIONS'!M$2*'COMBINED PREDICTIONS'!M13</f>
        <v>4937447.8235505931</v>
      </c>
      <c r="N12">
        <f>'COMBINED PREDICTIONS'!N$2*'COMBINED PREDICTIONS'!N13</f>
        <v>5139467.0790315308</v>
      </c>
      <c r="O12">
        <f>'COMBINED PREDICTIONS'!O$2*'COMBINED PREDICTIONS'!O13</f>
        <v>5214208.5321657583</v>
      </c>
      <c r="P12">
        <f>'COMBINED PREDICTIONS'!P$2*'COMBINED PREDICTIONS'!P13</f>
        <v>5213465.2015796276</v>
      </c>
      <c r="Q12">
        <f>'COMBINED PREDICTIONS'!Q$2*'COMBINED PREDICTIONS'!Q13</f>
        <v>5243071.3577074781</v>
      </c>
      <c r="R12">
        <f>'COMBINED PREDICTIONS'!R$2*'COMBINED PREDICTIONS'!R13</f>
        <v>5059769.0103168394</v>
      </c>
      <c r="S12">
        <f>'COMBINED PREDICTIONS'!S$2*'COMBINED PREDICTIONS'!S13</f>
        <v>5196858.7852878263</v>
      </c>
      <c r="T12">
        <f>'COMBINED PREDICTIONS'!T$2*'COMBINED PREDICTIONS'!T13</f>
        <v>5356223.1607506396</v>
      </c>
      <c r="U12">
        <f>'COMBINED PREDICTIONS'!U$2*'COMBINED PREDICTIONS'!U13</f>
        <v>5401435.6362694977</v>
      </c>
      <c r="V12">
        <f>'COMBINED PREDICTIONS'!V$2*'COMBINED PREDICTIONS'!V13</f>
        <v>5821146.7649444537</v>
      </c>
      <c r="W12">
        <f>'COMBINED PREDICTIONS'!W$2*'COMBINED PREDICTIONS'!W13</f>
        <v>6065509.9345104899</v>
      </c>
      <c r="X12">
        <f>'COMBINED PREDICTIONS'!X$2*'COMBINED PREDICTIONS'!X13</f>
        <v>6257150.6309398832</v>
      </c>
      <c r="Y12">
        <f>'COMBINED PREDICTIONS'!Y$2*'COMBINED PREDICTIONS'!Y13</f>
        <v>6394637.7675846107</v>
      </c>
      <c r="Z12">
        <f>'COMBINED PREDICTIONS'!Z$2*'COMBINED PREDICTIONS'!Z13</f>
        <v>6597867.9725431642</v>
      </c>
      <c r="AA12">
        <f>'COMBINED PREDICTIONS'!AA$2*'COMBINED PREDICTIONS'!AA13</f>
        <v>6673334.6033888105</v>
      </c>
      <c r="AB12">
        <f>'COMBINED PREDICTIONS'!AB$2*'COMBINED PREDICTIONS'!AB13</f>
        <v>6673031.4035922224</v>
      </c>
      <c r="AC12">
        <f>'COMBINED PREDICTIONS'!AC$2*'COMBINED PREDICTIONS'!AC13</f>
        <v>6703193.586812092</v>
      </c>
      <c r="AD12">
        <f>'COMBINED PREDICTIONS'!AD$2*'COMBINED PREDICTIONS'!AD13</f>
        <v>6519634.4086612584</v>
      </c>
      <c r="AE12">
        <f>'COMBINED PREDICTIONS'!AE$2*'COMBINED PREDICTIONS'!AE13</f>
        <v>6657688.049979981</v>
      </c>
      <c r="AF12">
        <f>'COMBINED PREDICTIONS'!AF$2*'COMBINED PREDICTIONS'!AF13</f>
        <v>6818100.5994795645</v>
      </c>
      <c r="AG12">
        <f>'COMBINED PREDICTIONS'!AG$2*'COMBINED PREDICTIONS'!AG13</f>
        <v>6863926.3029093575</v>
      </c>
      <c r="AH12">
        <f>'COMBINED PREDICTIONS'!AH$2*'COMBINED PREDICTIONS'!AH13</f>
        <v>7285673.1732585402</v>
      </c>
      <c r="AI12">
        <f>'COMBINED PREDICTIONS'!AI$2*'COMBINED PREDICTIONS'!AI13</f>
        <v>7531404.2074575629</v>
      </c>
      <c r="AJ12">
        <f>'COMBINED PREDICTIONS'!AJ$2*'COMBINED PREDICTIONS'!AJ13</f>
        <v>7724211.3583247215</v>
      </c>
      <c r="AK12">
        <f>'COMBINED PREDICTIONS'!AK$2*'COMBINED PREDICTIONS'!AK13</f>
        <v>7862658.4150606478</v>
      </c>
      <c r="AL12">
        <f>'COMBINED PREDICTIONS'!AL$2*'COMBINED PREDICTIONS'!AL13</f>
        <v>8067096.8987289323</v>
      </c>
      <c r="AM12">
        <f>'COMBINED PREDICTIONS'!AM$2*'COMBINED PREDICTIONS'!AM13</f>
        <v>8143286.6510260226</v>
      </c>
      <c r="AN12">
        <f>'COMBINED PREDICTIONS'!AN$2*'COMBINED PREDICTIONS'!AN13</f>
        <v>8143419.2201294601</v>
      </c>
      <c r="AO12">
        <f>'COMBINED PREDICTIONS'!AO$2*'COMBINED PREDICTIONS'!AO13</f>
        <v>8174132.3068155702</v>
      </c>
      <c r="AP12">
        <f>'COMBINED PREDICTIONS'!AP$2*'COMBINED PREDICTIONS'!AP13</f>
        <v>7990315.6498565124</v>
      </c>
      <c r="AQ12">
        <f>'COMBINED PREDICTIONS'!AQ$2*'COMBINED PREDICTIONS'!AQ13</f>
        <v>8129327.8258030498</v>
      </c>
      <c r="AR12">
        <f>'COMBINED PREDICTIONS'!AR$2*'COMBINED PREDICTIONS'!AR13</f>
        <v>8290782.529097965</v>
      </c>
      <c r="AS12">
        <f>'COMBINED PREDICTIONS'!AS$2*'COMBINED PREDICTIONS'!AS13</f>
        <v>8337217.0503390012</v>
      </c>
      <c r="AT12">
        <f>'COMBINED PREDICTIONS'!AT$2*'COMBINED PREDICTIONS'!AT13</f>
        <v>8760990.064207606</v>
      </c>
      <c r="AU12">
        <f>'COMBINED PREDICTIONS'!AU$2*'COMBINED PREDICTIONS'!AU13</f>
        <v>9008081.6783270538</v>
      </c>
      <c r="AV12">
        <f>'COMBINED PREDICTIONS'!AV$2*'COMBINED PREDICTIONS'!AV13</f>
        <v>9202048.7451581825</v>
      </c>
      <c r="AW12">
        <f>'COMBINED PREDICTIONS'!AW$2*'COMBINED PREDICTIONS'!AW13</f>
        <v>9341450.0376676731</v>
      </c>
      <c r="AX12">
        <f>'COMBINED PREDICTIONS'!AX$2*'COMBINED PREDICTIONS'!AX13</f>
        <v>9547090.1731064506</v>
      </c>
      <c r="AY12">
        <f>'COMBINED PREDICTIONS'!AY$2*'COMBINED PREDICTIONS'!AY13</f>
        <v>9623998.3602136467</v>
      </c>
      <c r="AZ12">
        <f>'COMBINED PREDICTIONS'!AZ$2*'COMBINED PREDICTIONS'!AZ13</f>
        <v>9624563.1478751265</v>
      </c>
      <c r="BA12">
        <f>'COMBINED PREDICTIONS'!BA$2*'COMBINED PREDICTIONS'!BA13</f>
        <v>9655823.1260290388</v>
      </c>
      <c r="BB12">
        <f>'COMBINED PREDICTIONS'!BB$2*'COMBINED PREDICTIONS'!BB13</f>
        <v>9471748.2271645963</v>
      </c>
      <c r="BC12">
        <f>'COMBINED PREDICTIONS'!BC$2*'COMBINED PREDICTIONS'!BC13</f>
        <v>9611713.3010426443</v>
      </c>
      <c r="BD12">
        <f>'COMBINED PREDICTIONS'!BD$2*'COMBINED PREDICTIONS'!BD13</f>
        <v>9774204.1862898339</v>
      </c>
      <c r="BE12">
        <f>'COMBINED PREDICTIONS'!BE$2*'COMBINED PREDICTIONS'!BE13</f>
        <v>9821243.291428769</v>
      </c>
      <c r="BF12">
        <f>'COMBINED PREDICTIONS'!BF$2*'COMBINED PREDICTIONS'!BF13</f>
        <v>10247032.540111044</v>
      </c>
      <c r="BG12">
        <f>'COMBINED PREDICTIONS'!BG$2*'COMBINED PREDICTIONS'!BG13</f>
        <v>10495477.493101543</v>
      </c>
      <c r="BH12">
        <f>'COMBINED PREDICTIONS'!BH$2*'COMBINED PREDICTIONS'!BH13</f>
        <v>10690598.040673636</v>
      </c>
      <c r="BI12">
        <f>'COMBINED PREDICTIONS'!BI$2*'COMBINED PREDICTIONS'!BI13</f>
        <v>10830947.959733201</v>
      </c>
      <c r="BJ12">
        <f>'COMBINED PREDICTIONS'!BJ$2*'COMBINED PREDICTIONS'!BJ13</f>
        <v>11037783.149175033</v>
      </c>
      <c r="BK12">
        <f>'COMBINED PREDICTIONS'!BK$2*'COMBINED PREDICTIONS'!BK13</f>
        <v>11115405.110047597</v>
      </c>
      <c r="BL12">
        <f>'COMBINED PREDICTIONS'!BL$2*'COMBINED PREDICTIONS'!BL13</f>
        <v>11116398.602360116</v>
      </c>
      <c r="BM12">
        <f>'COMBINED PREDICTIONS'!BM$2*'COMBINED PREDICTIONS'!BM13</f>
        <v>11148201.500299204</v>
      </c>
      <c r="BN12">
        <f>'COMBINED PREDICTIONS'!BN$2*'COMBINED PREDICTIONS'!BN13</f>
        <v>10963867.610959064</v>
      </c>
      <c r="BO12">
        <f>'COMBINED PREDICTIONS'!BO$2*'COMBINED PREDICTIONS'!BO13</f>
        <v>11104779.988866998</v>
      </c>
      <c r="BP12">
        <f>'COMBINED PREDICTIONS'!BP$2*'COMBINED PREDICTIONS'!BP13</f>
        <v>11268301.130868092</v>
      </c>
      <c r="BQ12">
        <f>'COMBINED PREDICTIONS'!BQ$2*'COMBINED PREDICTIONS'!BQ13</f>
        <v>11315940.622860352</v>
      </c>
      <c r="BR12">
        <f>'COMBINED PREDICTIONS'!BR$2*'COMBINED PREDICTIONS'!BR13</f>
        <v>11743736.265748212</v>
      </c>
      <c r="BS12">
        <f>'COMBINED PREDICTIONS'!BS$2*'COMBINED PREDICTIONS'!BS13</f>
        <v>11993527.370647969</v>
      </c>
      <c r="BT12">
        <f>'COMBINED PREDICTIONS'!BT$2*'COMBINED PREDICTIONS'!BT13</f>
        <v>12189795.013327517</v>
      </c>
      <c r="BU12">
        <f>'COMBINED PREDICTIONS'!BU$2*'COMBINED PREDICTIONS'!BU13</f>
        <v>12331087.994202711</v>
      </c>
      <c r="BV12">
        <f>'COMBINED PREDICTIONS'!BV$2*'COMBINED PREDICTIONS'!BV13</f>
        <v>12539111.689998243</v>
      </c>
      <c r="BW12">
        <f>'COMBINED PREDICTIONS'!BW$2*'COMBINED PREDICTIONS'!BW13</f>
        <v>12617442.80213117</v>
      </c>
      <c r="BX12">
        <f>'COMBINED PREDICTIONS'!BX$2*'COMBINED PREDICTIONS'!BX13</f>
        <v>12618861.516937619</v>
      </c>
      <c r="BY12">
        <f>'COMBINED PREDICTIONS'!BY$2*'COMBINED PREDICTIONS'!BY13</f>
        <v>12651203.397466885</v>
      </c>
      <c r="BZ12">
        <f>'COMBINED PREDICTIONS'!BZ$2*'COMBINED PREDICTIONS'!BZ13</f>
        <v>12466609.784215039</v>
      </c>
      <c r="CA12">
        <f>'COMBINED PREDICTIONS'!CA$2*'COMBINED PREDICTIONS'!CA13</f>
        <v>12608463.916395348</v>
      </c>
      <c r="CB12">
        <f>'COMBINED PREDICTIONS'!CB$2*'COMBINED PREDICTIONS'!CB13</f>
        <v>12773009.436075544</v>
      </c>
      <c r="CC12">
        <f>'COMBINED PREDICTIONS'!CC$2*'COMBINED PREDICTIONS'!CC13</f>
        <v>12821245.153641419</v>
      </c>
      <c r="CD12">
        <f>'COMBINED PREDICTIONS'!CD$2*'COMBINED PREDICTIONS'!CD13</f>
        <v>13251037.41964867</v>
      </c>
      <c r="CE12">
        <f>'COMBINED PREDICTIONS'!CE$2*'COMBINED PREDICTIONS'!CE13</f>
        <v>13502167.54312261</v>
      </c>
      <c r="CF12">
        <f>'COMBINED PREDICTIONS'!CF$2*'COMBINED PREDICTIONS'!CF13</f>
        <v>13699575.944091506</v>
      </c>
      <c r="CG12">
        <f>'COMBINED PREDICTIONS'!CG$2*'COMBINED PREDICTIONS'!CG13</f>
        <v>13841806.465934666</v>
      </c>
      <c r="CH12">
        <f>'COMBINED PREDICTIONS'!CH$2*'COMBINED PREDICTIONS'!CH13</f>
        <v>14051012.17018532</v>
      </c>
      <c r="CI12">
        <f>'COMBINED PREDICTIONS'!CI$2*'COMBINED PREDICTIONS'!CI13</f>
        <v>14130047.849293172</v>
      </c>
      <c r="CJ12">
        <f>'COMBINED PREDICTIONS'!CJ$2*'COMBINED PREDICTIONS'!CJ13</f>
        <v>14131888.335824165</v>
      </c>
      <c r="CK12">
        <f>'COMBINED PREDICTIONS'!CK$2*'COMBINED PREDICTIONS'!CK13</f>
        <v>14164765.295846788</v>
      </c>
      <c r="CL12">
        <f>'COMBINED PREDICTIONS'!CL$2*'COMBINED PREDICTIONS'!CL13</f>
        <v>13979911.240180682</v>
      </c>
      <c r="CM12">
        <f>'COMBINED PREDICTIONS'!CM$2*'COMBINED PREDICTIONS'!CM13</f>
        <v>14122701.6205932</v>
      </c>
      <c r="CN12">
        <f>'COMBINED PREDICTIONS'!CN$2*'COMBINED PREDICTIONS'!CN13</f>
        <v>14288265.684548695</v>
      </c>
      <c r="CO12">
        <f>'COMBINED PREDICTIONS'!CO$2*'COMBINED PREDICTIONS'!CO13</f>
        <v>14337093.501799885</v>
      </c>
      <c r="CP12">
        <f>'COMBINED PREDICTIONS'!CP$2*'COMBINED PREDICTIONS'!CP13</f>
        <v>14768872.688735023</v>
      </c>
      <c r="CQ12">
        <f>'COMBINED PREDICTIONS'!CQ$2*'COMBINED PREDICTIONS'!CQ13</f>
        <v>15021334.750563644</v>
      </c>
      <c r="CR12">
        <f>'COMBINED PREDICTIONS'!CR$2*'COMBINED PREDICTIONS'!CR13</f>
        <v>15219877.621344615</v>
      </c>
      <c r="CS12">
        <f>'COMBINED PREDICTIONS'!CS$2*'COMBINED PREDICTIONS'!CS13</f>
        <v>15363040.206760382</v>
      </c>
      <c r="CT12">
        <f>'COMBINED PREDICTIONS'!CT$2*'COMBINED PREDICTIONS'!CT13</f>
        <v>15573421.470838863</v>
      </c>
      <c r="CU12">
        <f>'COMBINED PREDICTIONS'!CU$2*'COMBINED PREDICTIONS'!CU13</f>
        <v>15653157.17046798</v>
      </c>
      <c r="CV12">
        <f>'COMBINED PREDICTIONS'!CV$2*'COMBINED PREDICTIONS'!CV13</f>
        <v>15655416.009008052</v>
      </c>
      <c r="CW12">
        <f>'COMBINED PREDICTIONS'!CW$2*'COMBINED PREDICTIONS'!CW13</f>
        <v>15688824.179170052</v>
      </c>
    </row>
    <row r="13" spans="1:101" x14ac:dyDescent="0.25">
      <c r="A13" t="s">
        <v>29</v>
      </c>
      <c r="B13">
        <f>'COMBINED PREDICTIONS'!B$2*'COMBINED PREDICTIONS'!B14</f>
        <v>411634.95992604259</v>
      </c>
      <c r="C13">
        <f>'COMBINED PREDICTIONS'!C$2*'COMBINED PREDICTIONS'!C14</f>
        <v>419734.45453713718</v>
      </c>
      <c r="D13">
        <f>'COMBINED PREDICTIONS'!D$2*'COMBINED PREDICTIONS'!D14</f>
        <v>419373.67075697536</v>
      </c>
      <c r="E13">
        <f>'COMBINED PREDICTIONS'!E$2*'COMBINED PREDICTIONS'!E14</f>
        <v>422379.64790669322</v>
      </c>
      <c r="F13">
        <f>'COMBINED PREDICTIONS'!F$2*'COMBINED PREDICTIONS'!F14</f>
        <v>401808.11968247953</v>
      </c>
      <c r="G13">
        <f>'COMBINED PREDICTIONS'!G$2*'COMBINED PREDICTIONS'!G14</f>
        <v>416759.96072675654</v>
      </c>
      <c r="H13">
        <f>'COMBINED PREDICTIONS'!H$2*'COMBINED PREDICTIONS'!H14</f>
        <v>434155.59954541276</v>
      </c>
      <c r="I13">
        <f>'COMBINED PREDICTIONS'!I$2*'COMBINED PREDICTIONS'!I14</f>
        <v>438895.72041216999</v>
      </c>
      <c r="J13">
        <f>'COMBINED PREDICTIONS'!J$2*'COMBINED PREDICTIONS'!J14</f>
        <v>485077.84771934338</v>
      </c>
      <c r="K13">
        <f>'COMBINED PREDICTIONS'!K$2*'COMBINED PREDICTIONS'!K14</f>
        <v>511816.00418729591</v>
      </c>
      <c r="L13">
        <f>'COMBINED PREDICTIONS'!L$2*'COMBINED PREDICTIONS'!L14</f>
        <v>532699.05340258067</v>
      </c>
      <c r="M13">
        <f>'COMBINED PREDICTIONS'!M$2*'COMBINED PREDICTIONS'!M14</f>
        <v>547579.38687530451</v>
      </c>
      <c r="N13">
        <f>'COMBINED PREDICTIONS'!N$2*'COMBINED PREDICTIONS'!N14</f>
        <v>569706.28218968061</v>
      </c>
      <c r="O13">
        <f>'COMBINED PREDICTIONS'!O$2*'COMBINED PREDICTIONS'!O14</f>
        <v>577709.84294701205</v>
      </c>
      <c r="P13">
        <f>'COMBINED PREDICTIONS'!P$2*'COMBINED PREDICTIONS'!P14</f>
        <v>577346.32317627559</v>
      </c>
      <c r="Q13">
        <f>'COMBINED PREDICTIONS'!Q$2*'COMBINED PREDICTIONS'!Q14</f>
        <v>580342.46596236515</v>
      </c>
      <c r="R13">
        <f>'COMBINED PREDICTIONS'!R$2*'COMBINED PREDICTIONS'!R14</f>
        <v>559780.84445931192</v>
      </c>
      <c r="S13">
        <f>'COMBINED PREDICTIONS'!S$2*'COMBINED PREDICTIONS'!S14</f>
        <v>574668.14047179231</v>
      </c>
      <c r="T13">
        <f>'COMBINED PREDICTIONS'!T$2*'COMBINED PREDICTIONS'!T14</f>
        <v>592002.8983169269</v>
      </c>
      <c r="U13">
        <f>'COMBINED PREDICTIONS'!U$2*'COMBINED PREDICTIONS'!U14</f>
        <v>596710.17425245594</v>
      </c>
      <c r="V13">
        <f>'COMBINED PREDICTIONS'!V$2*'COMBINED PREDICTIONS'!V14</f>
        <v>642764.60945837933</v>
      </c>
      <c r="W13">
        <f>'COMBINED PREDICTIONS'!W$2*'COMBINED PREDICTIONS'!W14</f>
        <v>669422.02660783427</v>
      </c>
      <c r="X13">
        <f>'COMBINED PREDICTIONS'!X$2*'COMBINED PREDICTIONS'!X14</f>
        <v>690237.68120870087</v>
      </c>
      <c r="Y13">
        <f>'COMBINED PREDICTIONS'!Y$2*'COMBINED PREDICTIONS'!Y14</f>
        <v>705062.27728193346</v>
      </c>
      <c r="Z13">
        <f>'COMBINED PREDICTIONS'!Z$2*'COMBINED PREDICTIONS'!Z14</f>
        <v>727117.72309959028</v>
      </c>
      <c r="AA13">
        <f>'COMBINED PREDICTIONS'!AA$2*'COMBINED PREDICTIONS'!AA14</f>
        <v>735078.45066063525</v>
      </c>
      <c r="AB13">
        <f>'COMBINED PREDICTIONS'!AB$2*'COMBINED PREDICTIONS'!AB14</f>
        <v>734689.34463664482</v>
      </c>
      <c r="AC13">
        <f>'COMBINED PREDICTIONS'!AC$2*'COMBINED PREDICTIONS'!AC14</f>
        <v>737653.17919733049</v>
      </c>
      <c r="AD13">
        <f>'COMBINED PREDICTIONS'!AD$2*'COMBINED PREDICTIONS'!AD14</f>
        <v>717106.54353907635</v>
      </c>
      <c r="AE13">
        <f>'COMBINED PREDICTIONS'!AE$2*'COMBINED PREDICTIONS'!AE14</f>
        <v>731937.45494792808</v>
      </c>
      <c r="AF13">
        <f>'COMBINED PREDICTIONS'!AF$2*'COMBINED PREDICTIONS'!AF14</f>
        <v>749210.96160237619</v>
      </c>
      <c r="AG13">
        <f>'COMBINED PREDICTIONS'!AG$2*'COMBINED PREDICTIONS'!AG14</f>
        <v>753882.42658873764</v>
      </c>
      <c r="AH13">
        <f>'COMBINED PREDICTIONS'!AH$2*'COMBINED PREDICTIONS'!AH14</f>
        <v>799817.83542133507</v>
      </c>
      <c r="AI13">
        <f>'COMBINED PREDICTIONS'!AI$2*'COMBINED PREDICTIONS'!AI14</f>
        <v>826395.31772421044</v>
      </c>
      <c r="AJ13">
        <f>'COMBINED PREDICTIONS'!AJ$2*'COMBINED PREDICTIONS'!AJ14</f>
        <v>847142.81815119903</v>
      </c>
      <c r="AK13">
        <f>'COMBINED PREDICTIONS'!AK$2*'COMBINED PREDICTIONS'!AK14</f>
        <v>861911.32520110952</v>
      </c>
      <c r="AL13">
        <f>'COMBINED PREDICTIONS'!AL$2*'COMBINED PREDICTIONS'!AL14</f>
        <v>883896.15998299443</v>
      </c>
      <c r="AM13">
        <f>'COMBINED PREDICTIONS'!AM$2*'COMBINED PREDICTIONS'!AM14</f>
        <v>891814.62870260107</v>
      </c>
      <c r="AN13">
        <f>'COMBINED PREDICTIONS'!AN$2*'COMBINED PREDICTIONS'!AN14</f>
        <v>891400.05869352992</v>
      </c>
      <c r="AO13">
        <f>'COMBINED PREDICTIONS'!AO$2*'COMBINED PREDICTIONS'!AO14</f>
        <v>894331.70142039482</v>
      </c>
      <c r="AP13">
        <f>'COMBINED PREDICTIONS'!AP$2*'COMBINED PREDICTIONS'!AP14</f>
        <v>873800.11173554813</v>
      </c>
      <c r="AQ13">
        <f>'COMBINED PREDICTIONS'!AQ$2*'COMBINED PREDICTIONS'!AQ14</f>
        <v>888575.00960381364</v>
      </c>
      <c r="AR13">
        <f>'COMBINED PREDICTIONS'!AR$2*'COMBINED PREDICTIONS'!AR14</f>
        <v>905787.61663910013</v>
      </c>
      <c r="AS13">
        <f>'COMBINED PREDICTIONS'!AS$2*'COMBINED PREDICTIONS'!AS14</f>
        <v>910423.50467938744</v>
      </c>
      <c r="AT13">
        <f>'COMBINED PREDICTIONS'!AT$2*'COMBINED PREDICTIONS'!AT14</f>
        <v>956240.5127921321</v>
      </c>
      <c r="AU13">
        <f>'COMBINED PREDICTIONS'!AU$2*'COMBINED PREDICTIONS'!AU14</f>
        <v>982738.48780521296</v>
      </c>
      <c r="AV13">
        <f>'COMBINED PREDICTIONS'!AV$2*'COMBINED PREDICTIONS'!AV14</f>
        <v>1003418.2070652405</v>
      </c>
      <c r="AW13">
        <f>'COMBINED PREDICTIONS'!AW$2*'COMBINED PREDICTIONS'!AW14</f>
        <v>1018130.95211851</v>
      </c>
      <c r="AX13">
        <f>'COMBINED PREDICTIONS'!AX$2*'COMBINED PREDICTIONS'!AX14</f>
        <v>1040045.5667758473</v>
      </c>
      <c r="AY13">
        <f>'COMBINED PREDICTIONS'!AY$2*'COMBINED PREDICTIONS'!AY14</f>
        <v>1047922.0527984098</v>
      </c>
      <c r="AZ13">
        <f>'COMBINED PREDICTIONS'!AZ$2*'COMBINED PREDICTIONS'!AZ14</f>
        <v>1047482.2255326236</v>
      </c>
      <c r="BA13">
        <f>'COMBINED PREDICTIONS'!BA$2*'COMBINED PREDICTIONS'!BA14</f>
        <v>1050381.909941179</v>
      </c>
      <c r="BB13">
        <f>'COMBINED PREDICTIONS'!BB$2*'COMBINED PREDICTIONS'!BB14</f>
        <v>1029865.4109615027</v>
      </c>
      <c r="BC13">
        <f>'COMBINED PREDICTIONS'!BC$2*'COMBINED PREDICTIONS'!BC14</f>
        <v>1044584.6249820801</v>
      </c>
      <c r="BD13">
        <f>'COMBINED PREDICTIONS'!BD$2*'COMBINED PREDICTIONS'!BD14</f>
        <v>1061736.68135995</v>
      </c>
      <c r="BE13">
        <f>'COMBINED PREDICTIONS'!BE$2*'COMBINED PREDICTIONS'!BE14</f>
        <v>1066337.239744348</v>
      </c>
      <c r="BF13">
        <f>'COMBINED PREDICTIONS'!BF$2*'COMBINED PREDICTIONS'!BF14</f>
        <v>1112036.4265175995</v>
      </c>
      <c r="BG13">
        <f>'COMBINED PREDICTIONS'!BG$2*'COMBINED PREDICTIONS'!BG14</f>
        <v>1138455.3173907616</v>
      </c>
      <c r="BH13">
        <f>'COMBINED PREDICTIONS'!BH$2*'COMBINED PREDICTIONS'!BH14</f>
        <v>1159067.6314843278</v>
      </c>
      <c r="BI13">
        <f>'COMBINED PREDICTIONS'!BI$2*'COMBINED PREDICTIONS'!BI14</f>
        <v>1173724.9422955432</v>
      </c>
      <c r="BJ13">
        <f>'COMBINED PREDICTIONS'!BJ$2*'COMBINED PREDICTIONS'!BJ14</f>
        <v>1195569.7223977002</v>
      </c>
      <c r="BK13">
        <f>'COMBINED PREDICTIONS'!BK$2*'COMBINED PREDICTIONS'!BK14</f>
        <v>1203404.4981098673</v>
      </c>
      <c r="BL13">
        <f>'COMBINED PREDICTIONS'!BL$2*'COMBINED PREDICTIONS'!BL14</f>
        <v>1202939.6189230301</v>
      </c>
      <c r="BM13">
        <f>'COMBINED PREDICTIONS'!BM$2*'COMBINED PREDICTIONS'!BM14</f>
        <v>1205807.5770987058</v>
      </c>
      <c r="BN13">
        <f>'COMBINED PREDICTIONS'!BN$2*'COMBINED PREDICTIONS'!BN14</f>
        <v>1185306.2125686752</v>
      </c>
      <c r="BO13">
        <f>'COMBINED PREDICTIONS'!BO$2*'COMBINED PREDICTIONS'!BO14</f>
        <v>1199970.0696302475</v>
      </c>
      <c r="BP13">
        <f>'COMBINED PREDICTIONS'!BP$2*'COMBINED PREDICTIONS'!BP14</f>
        <v>1217061.9215974091</v>
      </c>
      <c r="BQ13">
        <f>'COMBINED PREDICTIONS'!BQ$2*'COMBINED PREDICTIONS'!BQ14</f>
        <v>1221627.3955850676</v>
      </c>
      <c r="BR13">
        <f>'COMBINED PREDICTIONS'!BR$2*'COMBINED PREDICTIONS'!BR14</f>
        <v>1267209.3360696158</v>
      </c>
      <c r="BS13">
        <f>'COMBINED PREDICTIONS'!BS$2*'COMBINED PREDICTIONS'!BS14</f>
        <v>1293549.5627824953</v>
      </c>
      <c r="BT13">
        <f>'COMBINED PREDICTIONS'!BT$2*'COMBINED PREDICTIONS'!BT14</f>
        <v>1314094.844862238</v>
      </c>
      <c r="BU13">
        <f>'COMBINED PREDICTIONS'!BU$2*'COMBINED PREDICTIONS'!BU14</f>
        <v>1328697.0466138371</v>
      </c>
      <c r="BV13">
        <f>'COMBINED PREDICTIONS'!BV$2*'COMBINED PREDICTIONS'!BV14</f>
        <v>1350472.3747814375</v>
      </c>
      <c r="BW13">
        <f>'COMBINED PREDICTIONS'!BW$2*'COMBINED PREDICTIONS'!BW14</f>
        <v>1358265.7103054458</v>
      </c>
      <c r="BX13">
        <f>'COMBINED PREDICTIONS'!BX$2*'COMBINED PREDICTIONS'!BX14</f>
        <v>1357775.9826819741</v>
      </c>
      <c r="BY13">
        <f>'COMBINED PREDICTIONS'!BY$2*'COMBINED PREDICTIONS'!BY14</f>
        <v>1360612.4446999193</v>
      </c>
      <c r="BZ13">
        <f>'COMBINED PREDICTIONS'!BZ$2*'COMBINED PREDICTIONS'!BZ14</f>
        <v>1340126.2574788381</v>
      </c>
      <c r="CA13">
        <f>'COMBINED PREDICTIONS'!CA$2*'COMBINED PREDICTIONS'!CA14</f>
        <v>1354735.0818888063</v>
      </c>
      <c r="CB13">
        <f>'COMBINED PREDICTIONS'!CB$2*'COMBINED PREDICTIONS'!CB14</f>
        <v>1371767.0729967407</v>
      </c>
      <c r="CC13">
        <f>'COMBINED PREDICTIONS'!CC$2*'COMBINED PREDICTIONS'!CC14</f>
        <v>1376297.7057575174</v>
      </c>
      <c r="CD13">
        <f>'COMBINED PREDICTIONS'!CD$2*'COMBINED PREDICTIONS'!CD14</f>
        <v>1421762.9709396677</v>
      </c>
      <c r="CE13">
        <f>'COMBINED PREDICTIONS'!CE$2*'COMBINED PREDICTIONS'!CE14</f>
        <v>1448024.9503380973</v>
      </c>
      <c r="CF13">
        <f>'COMBINED PREDICTIONS'!CF$2*'COMBINED PREDICTIONS'!CF14</f>
        <v>1468503.5707043295</v>
      </c>
      <c r="CG13">
        <f>'COMBINED PREDICTIONS'!CG$2*'COMBINED PREDICTIONS'!CG14</f>
        <v>1483050.9860143184</v>
      </c>
      <c r="CH13">
        <f>'COMBINED PREDICTIONS'!CH$2*'COMBINED PREDICTIONS'!CH14</f>
        <v>1504757.2419606275</v>
      </c>
      <c r="CI13">
        <f>'COMBINED PREDICTIONS'!CI$2*'COMBINED PREDICTIONS'!CI14</f>
        <v>1512509.4051852361</v>
      </c>
      <c r="CJ13">
        <f>'COMBINED PREDICTIONS'!CJ$2*'COMBINED PREDICTIONS'!CJ14</f>
        <v>1511995.0307753847</v>
      </c>
      <c r="CK13">
        <f>'COMBINED PREDICTIONS'!CK$2*'COMBINED PREDICTIONS'!CK14</f>
        <v>1514800.2247182047</v>
      </c>
      <c r="CL13">
        <f>'COMBINED PREDICTIONS'!CL$2*'COMBINED PREDICTIONS'!CL14</f>
        <v>1494329.2567927164</v>
      </c>
      <c r="CM13">
        <f>'COMBINED PREDICTIONS'!CM$2*'COMBINED PREDICTIONS'!CM14</f>
        <v>1508883.3703037912</v>
      </c>
      <c r="CN13">
        <f>'COMBINED PREDICTIONS'!CN$2*'COMBINED PREDICTIONS'!CN14</f>
        <v>1525855.8414351349</v>
      </c>
      <c r="CO13">
        <f>'COMBINED PREDICTIONS'!CO$2*'COMBINED PREDICTIONS'!CO14</f>
        <v>1530351.8740707489</v>
      </c>
      <c r="CP13">
        <f>'COMBINED PREDICTIONS'!CP$2*'COMBINED PREDICTIONS'!CP14</f>
        <v>1575701.0309108431</v>
      </c>
      <c r="CQ13">
        <f>'COMBINED PREDICTIONS'!CQ$2*'COMBINED PREDICTIONS'!CQ14</f>
        <v>1601885.1767367779</v>
      </c>
      <c r="CR13">
        <f>'COMBINED PREDICTIONS'!CR$2*'COMBINED PREDICTIONS'!CR14</f>
        <v>1622297.5028649538</v>
      </c>
      <c r="CS13">
        <f>'COMBINED PREDICTIONS'!CS$2*'COMBINED PREDICTIONS'!CS14</f>
        <v>1636790.451812146</v>
      </c>
      <c r="CT13">
        <f>'COMBINED PREDICTIONS'!CT$2*'COMBINED PREDICTIONS'!CT14</f>
        <v>1658428.0123711948</v>
      </c>
      <c r="CU13">
        <f>'COMBINED PREDICTIONS'!CU$2*'COMBINED PREDICTIONS'!CU14</f>
        <v>1666139.2689744134</v>
      </c>
      <c r="CV13">
        <f>'COMBINED PREDICTIONS'!CV$2*'COMBINED PREDICTIONS'!CV14</f>
        <v>1665600.4476137608</v>
      </c>
      <c r="CW13">
        <f>'COMBINED PREDICTIONS'!CW$2*'COMBINED PREDICTIONS'!CW14</f>
        <v>1668374.5995922526</v>
      </c>
    </row>
    <row r="14" spans="1:101" x14ac:dyDescent="0.25">
      <c r="A14" t="s">
        <v>30</v>
      </c>
      <c r="B14">
        <f>'COMBINED PREDICTIONS'!B$2*'COMBINED PREDICTIONS'!B15</f>
        <v>158010.35106583426</v>
      </c>
      <c r="C14">
        <f>'COMBINED PREDICTIONS'!C$2*'COMBINED PREDICTIONS'!C15</f>
        <v>161119.42612395089</v>
      </c>
      <c r="D14">
        <f>'COMBINED PREDICTIONS'!D$2*'COMBINED PREDICTIONS'!D15</f>
        <v>160980.93552594029</v>
      </c>
      <c r="E14">
        <f>'COMBINED PREDICTIONS'!E$2*'COMBINED PREDICTIONS'!E15</f>
        <v>162134.81104906913</v>
      </c>
      <c r="F14">
        <f>'COMBINED PREDICTIONS'!F$2*'COMBINED PREDICTIONS'!F15</f>
        <v>154238.2164613482</v>
      </c>
      <c r="G14">
        <f>'COMBINED PREDICTIONS'!G$2*'COMBINED PREDICTIONS'!G15</f>
        <v>159977.6358073416</v>
      </c>
      <c r="H14">
        <f>'COMBINED PREDICTIONS'!H$2*'COMBINED PREDICTIONS'!H15</f>
        <v>166655.13228928324</v>
      </c>
      <c r="I14">
        <f>'COMBINED PREDICTIONS'!I$2*'COMBINED PREDICTIONS'!I15</f>
        <v>168474.67687409051</v>
      </c>
      <c r="J14">
        <f>'COMBINED PREDICTIONS'!J$2*'COMBINED PREDICTIONS'!J15</f>
        <v>186202.1656910865</v>
      </c>
      <c r="K14">
        <f>'COMBINED PREDICTIONS'!K$2*'COMBINED PREDICTIONS'!K15</f>
        <v>196465.88452369845</v>
      </c>
      <c r="L14">
        <f>'COMBINED PREDICTIONS'!L$2*'COMBINED PREDICTIONS'!L15</f>
        <v>204482.05967661814</v>
      </c>
      <c r="M14">
        <f>'COMBINED PREDICTIONS'!M$2*'COMBINED PREDICTIONS'!M15</f>
        <v>210194.03009920864</v>
      </c>
      <c r="N14">
        <f>'COMBINED PREDICTIONS'!N$2*'COMBINED PREDICTIONS'!N15</f>
        <v>218687.66848514581</v>
      </c>
      <c r="O14">
        <f>'COMBINED PREDICTIONS'!O$2*'COMBINED PREDICTIONS'!O15</f>
        <v>221759.91833795205</v>
      </c>
      <c r="P14">
        <f>'COMBINED PREDICTIONS'!P$2*'COMBINED PREDICTIONS'!P15</f>
        <v>221620.37750156689</v>
      </c>
      <c r="Q14">
        <f>'COMBINED PREDICTIONS'!Q$2*'COMBINED PREDICTIONS'!Q15</f>
        <v>222770.47800216195</v>
      </c>
      <c r="R14">
        <f>'COMBINED PREDICTIONS'!R$2*'COMBINED PREDICTIONS'!R15</f>
        <v>214877.68621216438</v>
      </c>
      <c r="S14">
        <f>'COMBINED PREDICTIONS'!S$2*'COMBINED PREDICTIONS'!S15</f>
        <v>220592.3292778935</v>
      </c>
      <c r="T14">
        <f>'COMBINED PREDICTIONS'!T$2*'COMBINED PREDICTIONS'!T15</f>
        <v>227246.45596636296</v>
      </c>
      <c r="U14">
        <f>'COMBINED PREDICTIONS'!U$2*'COMBINED PREDICTIONS'!U15</f>
        <v>229053.39268347347</v>
      </c>
      <c r="V14">
        <f>'COMBINED PREDICTIONS'!V$2*'COMBINED PREDICTIONS'!V15</f>
        <v>246731.86556229345</v>
      </c>
      <c r="W14">
        <f>'COMBINED PREDICTIONS'!W$2*'COMBINED PREDICTIONS'!W15</f>
        <v>256964.59176963635</v>
      </c>
      <c r="X14">
        <f>'COMBINED PREDICTIONS'!X$2*'COMBINED PREDICTIONS'!X15</f>
        <v>264954.89680043113</v>
      </c>
      <c r="Y14">
        <f>'COMBINED PREDICTIONS'!Y$2*'COMBINED PREDICTIONS'!Y15</f>
        <v>270645.47184381803</v>
      </c>
      <c r="Z14">
        <f>'COMBINED PREDICTIONS'!Z$2*'COMBINED PREDICTIONS'!Z15</f>
        <v>279111.68359897984</v>
      </c>
      <c r="AA14">
        <f>'COMBINED PREDICTIONS'!AA$2*'COMBINED PREDICTIONS'!AA15</f>
        <v>282167.49148489448</v>
      </c>
      <c r="AB14">
        <f>'COMBINED PREDICTIONS'!AB$2*'COMBINED PREDICTIONS'!AB15</f>
        <v>282018.12909967924</v>
      </c>
      <c r="AC14">
        <f>'COMBINED PREDICTIONS'!AC$2*'COMBINED PREDICTIONS'!AC15</f>
        <v>283155.82775267778</v>
      </c>
      <c r="AD14">
        <f>'COMBINED PREDICTIONS'!AD$2*'COMBINED PREDICTIONS'!AD15</f>
        <v>275268.78843472042</v>
      </c>
      <c r="AE14">
        <f>'COMBINED PREDICTIONS'!AE$2*'COMBINED PREDICTIONS'!AE15</f>
        <v>280961.78768522135</v>
      </c>
      <c r="AF14">
        <f>'COMBINED PREDICTIONS'!AF$2*'COMBINED PREDICTIONS'!AF15</f>
        <v>287592.40246851806</v>
      </c>
      <c r="AG14">
        <f>'COMBINED PREDICTIONS'!AG$2*'COMBINED PREDICTIONS'!AG15</f>
        <v>289385.59278116631</v>
      </c>
      <c r="AH14">
        <f>'COMBINED PREDICTIONS'!AH$2*'COMBINED PREDICTIONS'!AH15</f>
        <v>307018.37615140149</v>
      </c>
      <c r="AI14">
        <f>'COMBINED PREDICTIONS'!AI$2*'COMBINED PREDICTIONS'!AI15</f>
        <v>317220.41853836941</v>
      </c>
      <c r="AJ14">
        <f>'COMBINED PREDICTIONS'!AJ$2*'COMBINED PREDICTIONS'!AJ15</f>
        <v>325184.56188225845</v>
      </c>
      <c r="AK14">
        <f>'COMBINED PREDICTIONS'!AK$2*'COMBINED PREDICTIONS'!AK15</f>
        <v>330853.60657198518</v>
      </c>
      <c r="AL14">
        <f>'COMBINED PREDICTIONS'!AL$2*'COMBINED PREDICTIONS'!AL15</f>
        <v>339292.71354830737</v>
      </c>
      <c r="AM14">
        <f>'COMBINED PREDICTIONS'!AM$2*'COMBINED PREDICTIONS'!AM15</f>
        <v>342332.29993939929</v>
      </c>
      <c r="AN14">
        <f>'COMBINED PREDICTIONS'!AN$2*'COMBINED PREDICTIONS'!AN15</f>
        <v>342173.162939261</v>
      </c>
      <c r="AO14">
        <f>'COMBINED PREDICTIONS'!AO$2*'COMBINED PREDICTIONS'!AO15</f>
        <v>343298.50442278018</v>
      </c>
      <c r="AP14">
        <f>'COMBINED PREDICTIONS'!AP$2*'COMBINED PREDICTIONS'!AP15</f>
        <v>335417.2406578532</v>
      </c>
      <c r="AQ14">
        <f>'COMBINED PREDICTIONS'!AQ$2*'COMBINED PREDICTIONS'!AQ15</f>
        <v>341088.73852952552</v>
      </c>
      <c r="AR14">
        <f>'COMBINED PREDICTIONS'!AR$2*'COMBINED PREDICTIONS'!AR15</f>
        <v>347695.97636202769</v>
      </c>
      <c r="AS14">
        <f>'COMBINED PREDICTIONS'!AS$2*'COMBINED PREDICTIONS'!AS15</f>
        <v>349475.51009472937</v>
      </c>
      <c r="AT14">
        <f>'COMBINED PREDICTIONS'!AT$2*'COMBINED PREDICTIONS'!AT15</f>
        <v>367062.84411995811</v>
      </c>
      <c r="AU14">
        <f>'COMBINED PREDICTIONS'!AU$2*'COMBINED PREDICTIONS'!AU15</f>
        <v>377234.36680866004</v>
      </c>
      <c r="AV14">
        <f>'COMBINED PREDICTIONS'!AV$2*'COMBINED PREDICTIONS'!AV15</f>
        <v>385172.49164821912</v>
      </c>
      <c r="AW14">
        <f>'COMBINED PREDICTIONS'!AW$2*'COMBINED PREDICTIONS'!AW15</f>
        <v>390820.13151687098</v>
      </c>
      <c r="AX14">
        <f>'COMBINED PREDICTIONS'!AX$2*'COMBINED PREDICTIONS'!AX15</f>
        <v>399232.28376968368</v>
      </c>
      <c r="AY14">
        <f>'COMBINED PREDICTIONS'!AY$2*'COMBINED PREDICTIONS'!AY15</f>
        <v>402255.75466684427</v>
      </c>
      <c r="AZ14">
        <f>'COMBINED PREDICTIONS'!AZ$2*'COMBINED PREDICTIONS'!AZ15</f>
        <v>402086.92240661127</v>
      </c>
      <c r="BA14">
        <f>'COMBINED PREDICTIONS'!BA$2*'COMBINED PREDICTIONS'!BA15</f>
        <v>403199.99635800329</v>
      </c>
      <c r="BB14">
        <f>'COMBINED PREDICTIONS'!BB$2*'COMBINED PREDICTIONS'!BB15</f>
        <v>395324.52531685814</v>
      </c>
      <c r="BC14">
        <f>'COMBINED PREDICTIONS'!BC$2*'COMBINED PREDICTIONS'!BC15</f>
        <v>400974.64836574224</v>
      </c>
      <c r="BD14">
        <f>'COMBINED PREDICTIONS'!BD$2*'COMBINED PREDICTIONS'!BD15</f>
        <v>407558.64320003701</v>
      </c>
      <c r="BE14">
        <f>'COMBINED PREDICTIONS'!BE$2*'COMBINED PREDICTIONS'!BE15</f>
        <v>409324.61527769582</v>
      </c>
      <c r="BF14">
        <f>'COMBINED PREDICTIONS'!BF$2*'COMBINED PREDICTIONS'!BF15</f>
        <v>426866.72235908161</v>
      </c>
      <c r="BG14">
        <f>'COMBINED PREDICTIONS'!BG$2*'COMBINED PREDICTIONS'!BG15</f>
        <v>437007.88777998835</v>
      </c>
      <c r="BH14">
        <f>'COMBINED PREDICTIONS'!BH$2*'COMBINED PREDICTIONS'!BH15</f>
        <v>444920.1384469113</v>
      </c>
      <c r="BI14">
        <f>'COMBINED PREDICTIONS'!BI$2*'COMBINED PREDICTIONS'!BI15</f>
        <v>450546.49930648779</v>
      </c>
      <c r="BJ14">
        <f>'COMBINED PREDICTIONS'!BJ$2*'COMBINED PREDICTIONS'!BJ15</f>
        <v>458931.84484059381</v>
      </c>
      <c r="BK14">
        <f>'COMBINED PREDICTIONS'!BK$2*'COMBINED PREDICTIONS'!BK15</f>
        <v>461939.30480226479</v>
      </c>
      <c r="BL14">
        <f>'COMBINED PREDICTIONS'!BL$2*'COMBINED PREDICTIONS'!BL15</f>
        <v>461760.85610216268</v>
      </c>
      <c r="BM14">
        <f>'COMBINED PREDICTIONS'!BM$2*'COMBINED PREDICTIONS'!BM15</f>
        <v>462861.75160982826</v>
      </c>
      <c r="BN14">
        <f>'COMBINED PREDICTIONS'!BN$2*'COMBINED PREDICTIONS'!BN15</f>
        <v>454992.09008423577</v>
      </c>
      <c r="BO14">
        <f>'COMBINED PREDICTIONS'!BO$2*'COMBINED PREDICTIONS'!BO15</f>
        <v>460620.96378994477</v>
      </c>
      <c r="BP14">
        <f>'COMBINED PREDICTIONS'!BP$2*'COMBINED PREDICTIONS'!BP15</f>
        <v>467181.84853642422</v>
      </c>
      <c r="BQ14">
        <f>'COMBINED PREDICTIONS'!BQ$2*'COMBINED PREDICTIONS'!BQ15</f>
        <v>468934.35310430994</v>
      </c>
      <c r="BR14">
        <f>'COMBINED PREDICTIONS'!BR$2*'COMBINED PREDICTIONS'!BR15</f>
        <v>486431.45398106606</v>
      </c>
      <c r="BS14">
        <f>'COMBINED PREDICTIONS'!BS$2*'COMBINED PREDICTIONS'!BS15</f>
        <v>496542.4233477193</v>
      </c>
      <c r="BT14">
        <f>'COMBINED PREDICTIONS'!BT$2*'COMBINED PREDICTIONS'!BT15</f>
        <v>504428.94308051851</v>
      </c>
      <c r="BU14">
        <f>'COMBINED PREDICTIONS'!BU$2*'COMBINED PREDICTIONS'!BU15</f>
        <v>510034.14975567273</v>
      </c>
      <c r="BV14">
        <f>'COMBINED PREDICTIONS'!BV$2*'COMBINED PREDICTIONS'!BV15</f>
        <v>518392.83544396918</v>
      </c>
      <c r="BW14">
        <f>'COMBINED PREDICTIONS'!BW$2*'COMBINED PREDICTIONS'!BW15</f>
        <v>521384.38815937424</v>
      </c>
      <c r="BX14">
        <f>'COMBINED PREDICTIONS'!BX$2*'COMBINED PREDICTIONS'!BX15</f>
        <v>521196.40112900798</v>
      </c>
      <c r="BY14">
        <f>'COMBINED PREDICTIONS'!BY$2*'COMBINED PREDICTIONS'!BY15</f>
        <v>522285.2065096806</v>
      </c>
      <c r="BZ14">
        <f>'COMBINED PREDICTIONS'!BZ$2*'COMBINED PREDICTIONS'!BZ15</f>
        <v>514421.3709516293</v>
      </c>
      <c r="CA14">
        <f>'COMBINED PREDICTIONS'!CA$2*'COMBINED PREDICTIONS'!CA15</f>
        <v>520029.11980292451</v>
      </c>
      <c r="CB14">
        <f>'COMBINED PREDICTIONS'!CB$2*'COMBINED PREDICTIONS'!CB15</f>
        <v>526567.02633738995</v>
      </c>
      <c r="CC14">
        <f>'COMBINED PREDICTIONS'!CC$2*'COMBINED PREDICTIONS'!CC15</f>
        <v>528306.1567387759</v>
      </c>
      <c r="CD14">
        <f>'COMBINED PREDICTIONS'!CD$2*'COMBINED PREDICTIONS'!CD15</f>
        <v>545758.47058992088</v>
      </c>
      <c r="CE14">
        <f>'COMBINED PREDICTIONS'!CE$2*'COMBINED PREDICTIONS'!CE15</f>
        <v>555839.40391291934</v>
      </c>
      <c r="CF14">
        <f>'COMBINED PREDICTIONS'!CF$2*'COMBINED PREDICTIONS'!CF15</f>
        <v>563700.33485521283</v>
      </c>
      <c r="CG14">
        <f>'COMBINED PREDICTIONS'!CG$2*'COMBINED PREDICTIONS'!CG15</f>
        <v>569284.5111862144</v>
      </c>
      <c r="CH14">
        <f>'COMBINED PREDICTIONS'!CH$2*'COMBINED PREDICTIONS'!CH15</f>
        <v>577616.68278557854</v>
      </c>
      <c r="CI14">
        <f>'COMBINED PREDICTIONS'!CI$2*'COMBINED PREDICTIONS'!CI15</f>
        <v>580592.43108659785</v>
      </c>
      <c r="CJ14">
        <f>'COMBINED PREDICTIONS'!CJ$2*'COMBINED PREDICTIONS'!CJ15</f>
        <v>580394.98313151032</v>
      </c>
      <c r="CK14">
        <f>'COMBINED PREDICTIONS'!CK$2*'COMBINED PREDICTIONS'!CK15</f>
        <v>581471.78593706503</v>
      </c>
      <c r="CL14">
        <f>'COMBINED PREDICTIONS'!CL$2*'COMBINED PREDICTIONS'!CL15</f>
        <v>573613.79246356362</v>
      </c>
      <c r="CM14">
        <f>'COMBINED PREDICTIONS'!CM$2*'COMBINED PREDICTIONS'!CM15</f>
        <v>579200.53996856196</v>
      </c>
      <c r="CN14">
        <f>'COMBINED PREDICTIONS'!CN$2*'COMBINED PREDICTIONS'!CN15</f>
        <v>585715.59914235084</v>
      </c>
      <c r="CO14">
        <f>'COMBINED PREDICTIONS'!CO$2*'COMBINED PREDICTIONS'!CO15</f>
        <v>587441.44792663411</v>
      </c>
      <c r="CP14">
        <f>'COMBINED PREDICTIONS'!CP$2*'COMBINED PREDICTIONS'!CP15</f>
        <v>604849.19238577888</v>
      </c>
      <c r="CQ14">
        <f>'COMBINED PREDICTIONS'!CQ$2*'COMBINED PREDICTIONS'!CQ15</f>
        <v>614900.24848426552</v>
      </c>
      <c r="CR14">
        <f>'COMBINED PREDICTIONS'!CR$2*'COMBINED PREDICTIONS'!CR15</f>
        <v>622735.73169531953</v>
      </c>
      <c r="CS14">
        <f>'COMBINED PREDICTIONS'!CS$2*'COMBINED PREDICTIONS'!CS15</f>
        <v>628299.0005477427</v>
      </c>
      <c r="CT14">
        <f>'COMBINED PREDICTIONS'!CT$2*'COMBINED PREDICTIONS'!CT15</f>
        <v>636604.80270982778</v>
      </c>
      <c r="CU14">
        <f>'COMBINED PREDICTIONS'!CU$2*'COMBINED PREDICTIONS'!CU15</f>
        <v>639564.84857972246</v>
      </c>
      <c r="CV14">
        <f>'COMBINED PREDICTIONS'!CV$2*'COMBINED PREDICTIONS'!CV15</f>
        <v>639358.01640887442</v>
      </c>
      <c r="CW14">
        <f>'COMBINED PREDICTIONS'!CW$2*'COMBINED PREDICTIONS'!CW15</f>
        <v>640422.90343428694</v>
      </c>
    </row>
    <row r="15" spans="1:101" x14ac:dyDescent="0.25">
      <c r="A15" t="s">
        <v>31</v>
      </c>
      <c r="B15">
        <f>'COMBINED PREDICTIONS'!B$2*'COMBINED PREDICTIONS'!B16</f>
        <v>171025.29773192751</v>
      </c>
      <c r="C15">
        <f>'COMBINED PREDICTIONS'!C$2*'COMBINED PREDICTIONS'!C16</f>
        <v>174390.46010197856</v>
      </c>
      <c r="D15">
        <f>'COMBINED PREDICTIONS'!D$2*'COMBINED PREDICTIONS'!D16</f>
        <v>174240.56235415337</v>
      </c>
      <c r="E15">
        <f>'COMBINED PREDICTIONS'!E$2*'COMBINED PREDICTIONS'!E16</f>
        <v>175489.47993175228</v>
      </c>
      <c r="F15">
        <f>'COMBINED PREDICTIONS'!F$2*'COMBINED PREDICTIONS'!F16</f>
        <v>166942.46113631522</v>
      </c>
      <c r="G15">
        <f>'COMBINED PREDICTIONS'!G$2*'COMBINED PREDICTIONS'!G16</f>
        <v>173154.62316137101</v>
      </c>
      <c r="H15">
        <f>'COMBINED PREDICTIONS'!H$2*'COMBINED PREDICTIONS'!H16</f>
        <v>180382.12956348096</v>
      </c>
      <c r="I15">
        <f>'COMBINED PREDICTIONS'!I$2*'COMBINED PREDICTIONS'!I16</f>
        <v>182351.54582168246</v>
      </c>
      <c r="J15">
        <f>'COMBINED PREDICTIONS'!J$2*'COMBINED PREDICTIONS'!J16</f>
        <v>201539.20683575713</v>
      </c>
      <c r="K15">
        <f>'COMBINED PREDICTIONS'!K$2*'COMBINED PREDICTIONS'!K16</f>
        <v>212648.32441788874</v>
      </c>
      <c r="L15">
        <f>'COMBINED PREDICTIONS'!L$2*'COMBINED PREDICTIONS'!L16</f>
        <v>221324.77335273201</v>
      </c>
      <c r="M15">
        <f>'COMBINED PREDICTIONS'!M$2*'COMBINED PREDICTIONS'!M16</f>
        <v>227507.22555013574</v>
      </c>
      <c r="N15">
        <f>'COMBINED PREDICTIONS'!N$2*'COMBINED PREDICTIONS'!N16</f>
        <v>236700.46525869763</v>
      </c>
      <c r="O15">
        <f>'COMBINED PREDICTIONS'!O$2*'COMBINED PREDICTIONS'!O16</f>
        <v>240025.76921656393</v>
      </c>
      <c r="P15">
        <f>'COMBINED PREDICTIONS'!P$2*'COMBINED PREDICTIONS'!P16</f>
        <v>239874.7347246616</v>
      </c>
      <c r="Q15">
        <f>'COMBINED PREDICTIONS'!Q$2*'COMBINED PREDICTIONS'!Q16</f>
        <v>241119.56633986355</v>
      </c>
      <c r="R15">
        <f>'COMBINED PREDICTIONS'!R$2*'COMBINED PREDICTIONS'!R16</f>
        <v>232576.66356979104</v>
      </c>
      <c r="S15">
        <f>'COMBINED PREDICTIONS'!S$2*'COMBINED PREDICTIONS'!S16</f>
        <v>238762.00854975887</v>
      </c>
      <c r="T15">
        <f>'COMBINED PREDICTIONS'!T$2*'COMBINED PREDICTIONS'!T16</f>
        <v>245964.22024263273</v>
      </c>
      <c r="U15">
        <f>'COMBINED PREDICTIONS'!U$2*'COMBINED PREDICTIONS'!U16</f>
        <v>247919.99015227502</v>
      </c>
      <c r="V15">
        <f>'COMBINED PREDICTIONS'!V$2*'COMBINED PREDICTIONS'!V16</f>
        <v>267054.59789886681</v>
      </c>
      <c r="W15">
        <f>'COMBINED PREDICTIONS'!W$2*'COMBINED PREDICTIONS'!W16</f>
        <v>278130.17006496468</v>
      </c>
      <c r="X15">
        <f>'COMBINED PREDICTIONS'!X$2*'COMBINED PREDICTIONS'!X16</f>
        <v>286778.61801563879</v>
      </c>
      <c r="Y15">
        <f>'COMBINED PREDICTIONS'!Y$2*'COMBINED PREDICTIONS'!Y16</f>
        <v>292937.91254600545</v>
      </c>
      <c r="Z15">
        <f>'COMBINED PREDICTIONS'!Z$2*'COMBINED PREDICTIONS'!Z16</f>
        <v>302101.46655573492</v>
      </c>
      <c r="AA15">
        <f>'COMBINED PREDICTIONS'!AA$2*'COMBINED PREDICTIONS'!AA16</f>
        <v>305408.97425997636</v>
      </c>
      <c r="AB15">
        <f>'COMBINED PREDICTIONS'!AB$2*'COMBINED PREDICTIONS'!AB16</f>
        <v>305247.30924101343</v>
      </c>
      <c r="AC15">
        <f>'COMBINED PREDICTIONS'!AC$2*'COMBINED PREDICTIONS'!AC16</f>
        <v>306478.71749715495</v>
      </c>
      <c r="AD15">
        <f>'COMBINED PREDICTIONS'!AD$2*'COMBINED PREDICTIONS'!AD16</f>
        <v>297942.04101692187</v>
      </c>
      <c r="AE15">
        <f>'COMBINED PREDICTIONS'!AE$2*'COMBINED PREDICTIONS'!AE16</f>
        <v>304103.95943072822</v>
      </c>
      <c r="AF15">
        <f>'COMBINED PREDICTIONS'!AF$2*'COMBINED PREDICTIONS'!AF16</f>
        <v>311280.72259725368</v>
      </c>
      <c r="AG15">
        <f>'COMBINED PREDICTIONS'!AG$2*'COMBINED PREDICTIONS'!AG16</f>
        <v>313221.61384293478</v>
      </c>
      <c r="AH15">
        <f>'COMBINED PREDICTIONS'!AH$2*'COMBINED PREDICTIONS'!AH16</f>
        <v>332306.76874193625</v>
      </c>
      <c r="AI15">
        <f>'COMBINED PREDICTIONS'!AI$2*'COMBINED PREDICTIONS'!AI16</f>
        <v>343349.12973243854</v>
      </c>
      <c r="AJ15">
        <f>'COMBINED PREDICTIONS'!AJ$2*'COMBINED PREDICTIONS'!AJ16</f>
        <v>351969.26111864665</v>
      </c>
      <c r="AK15">
        <f>'COMBINED PREDICTIONS'!AK$2*'COMBINED PREDICTIONS'!AK16</f>
        <v>358105.25188998645</v>
      </c>
      <c r="AL15">
        <f>'COMBINED PREDICTIONS'!AL$2*'COMBINED PREDICTIONS'!AL16</f>
        <v>367239.46856301784</v>
      </c>
      <c r="AM15">
        <f>'COMBINED PREDICTIONS'!AM$2*'COMBINED PREDICTIONS'!AM16</f>
        <v>370529.41864547692</v>
      </c>
      <c r="AN15">
        <f>'COMBINED PREDICTIONS'!AN$2*'COMBINED PREDICTIONS'!AN16</f>
        <v>370357.17389919766</v>
      </c>
      <c r="AO15">
        <f>'COMBINED PREDICTIONS'!AO$2*'COMBINED PREDICTIONS'!AO16</f>
        <v>371575.20715442894</v>
      </c>
      <c r="AP15">
        <f>'COMBINED PREDICTIONS'!AP$2*'COMBINED PREDICTIONS'!AP16</f>
        <v>363044.78194615321</v>
      </c>
      <c r="AQ15">
        <f>'COMBINED PREDICTIONS'!AQ$2*'COMBINED PREDICTIONS'!AQ16</f>
        <v>369183.42796235386</v>
      </c>
      <c r="AR15">
        <f>'COMBINED PREDICTIONS'!AR$2*'COMBINED PREDICTIONS'!AR16</f>
        <v>376334.88867278874</v>
      </c>
      <c r="AS15">
        <f>'COMBINED PREDICTIONS'!AS$2*'COMBINED PREDICTIONS'!AS16</f>
        <v>378260.99847766169</v>
      </c>
      <c r="AT15">
        <f>'COMBINED PREDICTIONS'!AT$2*'COMBINED PREDICTIONS'!AT16</f>
        <v>397296.960474369</v>
      </c>
      <c r="AU15">
        <f>'COMBINED PREDICTIONS'!AU$2*'COMBINED PREDICTIONS'!AU16</f>
        <v>408306.28792974254</v>
      </c>
      <c r="AV15">
        <f>'COMBINED PREDICTIONS'!AV$2*'COMBINED PREDICTIONS'!AV16</f>
        <v>416898.25772767782</v>
      </c>
      <c r="AW15">
        <f>'COMBINED PREDICTIONS'!AW$2*'COMBINED PREDICTIONS'!AW16</f>
        <v>423011.08061240427</v>
      </c>
      <c r="AX15">
        <f>'COMBINED PREDICTIONS'!AX$2*'COMBINED PREDICTIONS'!AX16</f>
        <v>432116.1223637776</v>
      </c>
      <c r="AY15">
        <f>'COMBINED PREDICTIONS'!AY$2*'COMBINED PREDICTIONS'!AY16</f>
        <v>435388.62955639366</v>
      </c>
      <c r="AZ15">
        <f>'COMBINED PREDICTIONS'!AZ$2*'COMBINED PREDICTIONS'!AZ16</f>
        <v>435205.89097390004</v>
      </c>
      <c r="BA15">
        <f>'COMBINED PREDICTIONS'!BA$2*'COMBINED PREDICTIONS'!BA16</f>
        <v>436410.64624879439</v>
      </c>
      <c r="BB15">
        <f>'COMBINED PREDICTIONS'!BB$2*'COMBINED PREDICTIONS'!BB16</f>
        <v>427886.49089754245</v>
      </c>
      <c r="BC15">
        <f>'COMBINED PREDICTIONS'!BC$2*'COMBINED PREDICTIONS'!BC16</f>
        <v>434002.00149630575</v>
      </c>
      <c r="BD15">
        <f>'COMBINED PREDICTIONS'!BD$2*'COMBINED PREDICTIONS'!BD16</f>
        <v>441128.3047366016</v>
      </c>
      <c r="BE15">
        <f>'COMBINED PREDICTIONS'!BE$2*'COMBINED PREDICTIONS'!BE16</f>
        <v>443039.73584431451</v>
      </c>
      <c r="BF15">
        <f>'COMBINED PREDICTIONS'!BF$2*'COMBINED PREDICTIONS'!BF16</f>
        <v>462026.74565855984</v>
      </c>
      <c r="BG15">
        <f>'COMBINED PREDICTIONS'!BG$2*'COMBINED PREDICTIONS'!BG16</f>
        <v>473003.21538829716</v>
      </c>
      <c r="BH15">
        <f>'COMBINED PREDICTIONS'!BH$2*'COMBINED PREDICTIONS'!BH16</f>
        <v>481567.1798179209</v>
      </c>
      <c r="BI15">
        <f>'COMBINED PREDICTIONS'!BI$2*'COMBINED PREDICTIONS'!BI16</f>
        <v>487656.97099087649</v>
      </c>
      <c r="BJ15">
        <f>'COMBINED PREDICTIONS'!BJ$2*'COMBINED PREDICTIONS'!BJ16</f>
        <v>496732.99801620754</v>
      </c>
      <c r="BK15">
        <f>'COMBINED PREDICTIONS'!BK$2*'COMBINED PREDICTIONS'!BK16</f>
        <v>499988.17548965878</v>
      </c>
      <c r="BL15">
        <f>'COMBINED PREDICTIONS'!BL$2*'COMBINED PREDICTIONS'!BL16</f>
        <v>499795.02838341566</v>
      </c>
      <c r="BM15">
        <f>'COMBINED PREDICTIONS'!BM$2*'COMBINED PREDICTIONS'!BM16</f>
        <v>500986.6021043791</v>
      </c>
      <c r="BN15">
        <f>'COMBINED PREDICTIONS'!BN$2*'COMBINED PREDICTIONS'!BN16</f>
        <v>492468.73478502105</v>
      </c>
      <c r="BO15">
        <f>'COMBINED PREDICTIONS'!BO$2*'COMBINED PREDICTIONS'!BO16</f>
        <v>498561.24578142533</v>
      </c>
      <c r="BP15">
        <f>'COMBINED PREDICTIONS'!BP$2*'COMBINED PREDICTIONS'!BP16</f>
        <v>505662.53540949535</v>
      </c>
      <c r="BQ15">
        <f>'COMBINED PREDICTIONS'!BQ$2*'COMBINED PREDICTIONS'!BQ16</f>
        <v>507559.38971984584</v>
      </c>
      <c r="BR15">
        <f>'COMBINED PREDICTIONS'!BR$2*'COMBINED PREDICTIONS'!BR16</f>
        <v>526497.68627262034</v>
      </c>
      <c r="BS15">
        <f>'COMBINED PREDICTIONS'!BS$2*'COMBINED PREDICTIONS'!BS16</f>
        <v>537441.47276904923</v>
      </c>
      <c r="BT15">
        <f>'COMBINED PREDICTIONS'!BT$2*'COMBINED PREDICTIONS'!BT16</f>
        <v>545977.586867098</v>
      </c>
      <c r="BU15">
        <f>'COMBINED PREDICTIONS'!BU$2*'COMBINED PREDICTIONS'!BU16</f>
        <v>552044.48143445351</v>
      </c>
      <c r="BV15">
        <f>'COMBINED PREDICTIONS'!BV$2*'COMBINED PREDICTIONS'!BV16</f>
        <v>561091.65270421992</v>
      </c>
      <c r="BW15">
        <f>'COMBINED PREDICTIONS'!BW$2*'COMBINED PREDICTIONS'!BW16</f>
        <v>564329.61268837133</v>
      </c>
      <c r="BX15">
        <f>'COMBINED PREDICTIONS'!BX$2*'COMBINED PREDICTIONS'!BX16</f>
        <v>564126.14160169091</v>
      </c>
      <c r="BY15">
        <f>'COMBINED PREDICTIONS'!BY$2*'COMBINED PREDICTIONS'!BY16</f>
        <v>565304.62935990153</v>
      </c>
      <c r="BZ15">
        <f>'COMBINED PREDICTIONS'!BZ$2*'COMBINED PREDICTIONS'!BZ16</f>
        <v>556793.06787953828</v>
      </c>
      <c r="CA15">
        <f>'COMBINED PREDICTIONS'!CA$2*'COMBINED PREDICTIONS'!CA16</f>
        <v>562862.71401619562</v>
      </c>
      <c r="CB15">
        <f>'COMBINED PREDICTIONS'!CB$2*'COMBINED PREDICTIONS'!CB16</f>
        <v>569939.13277014554</v>
      </c>
      <c r="CC15">
        <f>'COMBINED PREDICTIONS'!CC$2*'COMBINED PREDICTIONS'!CC16</f>
        <v>571821.51131487626</v>
      </c>
      <c r="CD15">
        <f>'COMBINED PREDICTIONS'!CD$2*'COMBINED PREDICTIONS'!CD16</f>
        <v>590711.33183846658</v>
      </c>
      <c r="CE15">
        <f>'COMBINED PREDICTIONS'!CE$2*'COMBINED PREDICTIONS'!CE16</f>
        <v>601622.60829188814</v>
      </c>
      <c r="CF15">
        <f>'COMBINED PREDICTIONS'!CF$2*'COMBINED PREDICTIONS'!CF16</f>
        <v>610131.02591002069</v>
      </c>
      <c r="CG15">
        <f>'COMBINED PREDICTIONS'!CG$2*'COMBINED PREDICTIONS'!CG16</f>
        <v>616175.15791248193</v>
      </c>
      <c r="CH15">
        <f>'COMBINED PREDICTIONS'!CH$2*'COMBINED PREDICTIONS'!CH16</f>
        <v>625193.63118921686</v>
      </c>
      <c r="CI15">
        <f>'COMBINED PREDICTIONS'!CI$2*'COMBINED PREDICTIONS'!CI16</f>
        <v>628414.48498597287</v>
      </c>
      <c r="CJ15">
        <f>'COMBINED PREDICTIONS'!CJ$2*'COMBINED PREDICTIONS'!CJ16</f>
        <v>628200.77370011329</v>
      </c>
      <c r="CK15">
        <f>'COMBINED PREDICTIONS'!CK$2*'COMBINED PREDICTIONS'!CK16</f>
        <v>629366.27025889151</v>
      </c>
      <c r="CL15">
        <f>'COMBINED PREDICTIONS'!CL$2*'COMBINED PREDICTIONS'!CL16</f>
        <v>620861.03206205217</v>
      </c>
      <c r="CM15">
        <f>'COMBINED PREDICTIONS'!CM$2*'COMBINED PREDICTIONS'!CM16</f>
        <v>626907.94702015736</v>
      </c>
      <c r="CN15">
        <f>'COMBINED PREDICTIONS'!CN$2*'COMBINED PREDICTIONS'!CN16</f>
        <v>633959.63652924611</v>
      </c>
      <c r="CO15">
        <f>'COMBINED PREDICTIONS'!CO$2*'COMBINED PREDICTIONS'!CO16</f>
        <v>635827.63948083343</v>
      </c>
      <c r="CP15">
        <f>'COMBINED PREDICTIONS'!CP$2*'COMBINED PREDICTIONS'!CP16</f>
        <v>654669.21953482693</v>
      </c>
      <c r="CQ15">
        <f>'COMBINED PREDICTIONS'!CQ$2*'COMBINED PREDICTIONS'!CQ16</f>
        <v>665548.15784594917</v>
      </c>
      <c r="CR15">
        <f>'COMBINED PREDICTIONS'!CR$2*'COMBINED PREDICTIONS'!CR16</f>
        <v>674029.03166215692</v>
      </c>
      <c r="CS15">
        <f>'COMBINED PREDICTIONS'!CS$2*'COMBINED PREDICTIONS'!CS16</f>
        <v>680050.53408545081</v>
      </c>
      <c r="CT15">
        <f>'COMBINED PREDICTIONS'!CT$2*'COMBINED PREDICTIONS'!CT16</f>
        <v>689040.46593542967</v>
      </c>
      <c r="CU15">
        <f>'COMBINED PREDICTIONS'!CU$2*'COMBINED PREDICTIONS'!CU16</f>
        <v>692244.32392817596</v>
      </c>
      <c r="CV15">
        <f>'COMBINED PREDICTIONS'!CV$2*'COMBINED PREDICTIONS'!CV16</f>
        <v>692020.4554704373</v>
      </c>
      <c r="CW15">
        <f>'COMBINED PREDICTIONS'!CW$2*'COMBINED PREDICTIONS'!CW16</f>
        <v>693173.05477386003</v>
      </c>
    </row>
    <row r="16" spans="1:101" x14ac:dyDescent="0.25">
      <c r="A16" t="s">
        <v>33</v>
      </c>
      <c r="B16">
        <f>'COMBINED PREDICTIONS'!B$2*'COMBINED PREDICTIONS'!B17</f>
        <v>423325.42705833662</v>
      </c>
      <c r="C16">
        <f>'COMBINED PREDICTIONS'!C$2*'COMBINED PREDICTIONS'!C17</f>
        <v>431654.94799070439</v>
      </c>
      <c r="D16">
        <f>'COMBINED PREDICTIONS'!D$2*'COMBINED PREDICTIONS'!D17</f>
        <v>431283.91792114917</v>
      </c>
      <c r="E16">
        <f>'COMBINED PREDICTIONS'!E$2*'COMBINED PREDICTIONS'!E17</f>
        <v>434375.26507217955</v>
      </c>
      <c r="F16">
        <f>'COMBINED PREDICTIONS'!F$2*'COMBINED PREDICTIONS'!F17</f>
        <v>413219.50373372942</v>
      </c>
      <c r="G16">
        <f>'COMBINED PREDICTIONS'!G$2*'COMBINED PREDICTIONS'!G17</f>
        <v>428595.97830846941</v>
      </c>
      <c r="H16">
        <f>'COMBINED PREDICTIONS'!H$2*'COMBINED PREDICTIONS'!H17</f>
        <v>446485.65471783781</v>
      </c>
      <c r="I16">
        <f>'COMBINED PREDICTIONS'!I$2*'COMBINED PREDICTIONS'!I17</f>
        <v>451360.39541184646</v>
      </c>
      <c r="J16">
        <f>'COMBINED PREDICTIONS'!J$2*'COMBINED PREDICTIONS'!J17</f>
        <v>498854.09897940588</v>
      </c>
      <c r="K16">
        <f>'COMBINED PREDICTIONS'!K$2*'COMBINED PREDICTIONS'!K17</f>
        <v>526351.62131711561</v>
      </c>
      <c r="L16">
        <f>'COMBINED PREDICTIONS'!L$2*'COMBINED PREDICTIONS'!L17</f>
        <v>547827.75086871884</v>
      </c>
      <c r="M16">
        <f>'COMBINED PREDICTIONS'!M$2*'COMBINED PREDICTIONS'!M17</f>
        <v>563130.68705092033</v>
      </c>
      <c r="N16">
        <f>'COMBINED PREDICTIONS'!N$2*'COMBINED PREDICTIONS'!N17</f>
        <v>585885.98803438467</v>
      </c>
      <c r="O16">
        <f>'COMBINED PREDICTIONS'!O$2*'COMBINED PREDICTIONS'!O17</f>
        <v>594116.85058355553</v>
      </c>
      <c r="P16">
        <f>'COMBINED PREDICTIONS'!P$2*'COMBINED PREDICTIONS'!P17</f>
        <v>593743.00682106544</v>
      </c>
      <c r="Q16">
        <f>'COMBINED PREDICTIONS'!Q$2*'COMBINED PREDICTIONS'!Q17</f>
        <v>596824.24031172181</v>
      </c>
      <c r="R16">
        <f>'COMBINED PREDICTIONS'!R$2*'COMBINED PREDICTIONS'!R17</f>
        <v>575678.66704613774</v>
      </c>
      <c r="S16">
        <f>'COMBINED PREDICTIONS'!S$2*'COMBINED PREDICTIONS'!S17</f>
        <v>590988.76350480458</v>
      </c>
      <c r="T16">
        <f>'COMBINED PREDICTIONS'!T$2*'COMBINED PREDICTIONS'!T17</f>
        <v>608815.82991593471</v>
      </c>
      <c r="U16">
        <f>'COMBINED PREDICTIONS'!U$2*'COMBINED PREDICTIONS'!U17</f>
        <v>613656.79287993384</v>
      </c>
      <c r="V16">
        <f>'COMBINED PREDICTIONS'!V$2*'COMBINED PREDICTIONS'!V17</f>
        <v>661019.17787993688</v>
      </c>
      <c r="W16">
        <f>'COMBINED PREDICTIONS'!W$2*'COMBINED PREDICTIONS'!W17</f>
        <v>688433.66789578169</v>
      </c>
      <c r="X16">
        <f>'COMBINED PREDICTIONS'!X$2*'COMBINED PREDICTIONS'!X17</f>
        <v>709840.48882030649</v>
      </c>
      <c r="Y16">
        <f>'COMBINED PREDICTIONS'!Y$2*'COMBINED PREDICTIONS'!Y17</f>
        <v>725086.10465623077</v>
      </c>
      <c r="Z16">
        <f>'COMBINED PREDICTIONS'!Z$2*'COMBINED PREDICTIONS'!Z17</f>
        <v>747767.92697132041</v>
      </c>
      <c r="AA16">
        <f>'COMBINED PREDICTIONS'!AA$2*'COMBINED PREDICTIONS'!AA17</f>
        <v>755954.7398578641</v>
      </c>
      <c r="AB16">
        <f>'COMBINED PREDICTIONS'!AB$2*'COMBINED PREDICTIONS'!AB17</f>
        <v>755554.58319039771</v>
      </c>
      <c r="AC16">
        <f>'COMBINED PREDICTIONS'!AC$2*'COMBINED PREDICTIONS'!AC17</f>
        <v>758602.59089935874</v>
      </c>
      <c r="AD16">
        <f>'COMBINED PREDICTIONS'!AD$2*'COMBINED PREDICTIONS'!AD17</f>
        <v>737472.42907781387</v>
      </c>
      <c r="AE16">
        <f>'COMBINED PREDICTIONS'!AE$2*'COMBINED PREDICTIONS'!AE17</f>
        <v>752724.53960541461</v>
      </c>
      <c r="AF16">
        <f>'COMBINED PREDICTIONS'!AF$2*'COMBINED PREDICTIONS'!AF17</f>
        <v>770488.61528694339</v>
      </c>
      <c r="AG16">
        <f>'COMBINED PREDICTIONS'!AG$2*'COMBINED PREDICTIONS'!AG17</f>
        <v>775292.7502678372</v>
      </c>
      <c r="AH16">
        <f>'COMBINED PREDICTIONS'!AH$2*'COMBINED PREDICTIONS'!AH17</f>
        <v>822532.72853560222</v>
      </c>
      <c r="AI16">
        <f>'COMBINED PREDICTIONS'!AI$2*'COMBINED PREDICTIONS'!AI17</f>
        <v>849865.01354856987</v>
      </c>
      <c r="AJ16">
        <f>'COMBINED PREDICTIONS'!AJ$2*'COMBINED PREDICTIONS'!AJ17</f>
        <v>871201.74471500423</v>
      </c>
      <c r="AK16">
        <f>'COMBINED PREDICTIONS'!AK$2*'COMBINED PREDICTIONS'!AK17</f>
        <v>886389.67859467445</v>
      </c>
      <c r="AL16">
        <f>'COMBINED PREDICTIONS'!AL$2*'COMBINED PREDICTIONS'!AL17</f>
        <v>908998.88451469748</v>
      </c>
      <c r="AM16">
        <f>'COMBINED PREDICTIONS'!AM$2*'COMBINED PREDICTIONS'!AM17</f>
        <v>917142.23840518796</v>
      </c>
      <c r="AN16">
        <f>'COMBINED PREDICTIONS'!AN$2*'COMBINED PREDICTIONS'!AN17</f>
        <v>916715.89457334438</v>
      </c>
      <c r="AO16">
        <f>'COMBINED PREDICTIONS'!AO$2*'COMBINED PREDICTIONS'!AO17</f>
        <v>919730.79619772418</v>
      </c>
      <c r="AP16">
        <f>'COMBINED PREDICTIONS'!AP$2*'COMBINED PREDICTIONS'!AP17</f>
        <v>898616.107656484</v>
      </c>
      <c r="AQ16">
        <f>'COMBINED PREDICTIONS'!AQ$2*'COMBINED PREDICTIONS'!AQ17</f>
        <v>913810.61385428254</v>
      </c>
      <c r="AR16">
        <f>'COMBINED PREDICTIONS'!AR$2*'COMBINED PREDICTIONS'!AR17</f>
        <v>931512.06036239536</v>
      </c>
      <c r="AS16">
        <f>'COMBINED PREDICTIONS'!AS$2*'COMBINED PREDICTIONS'!AS17</f>
        <v>936279.60800898459</v>
      </c>
      <c r="AT16">
        <f>'COMBINED PREDICTIONS'!AT$2*'COMBINED PREDICTIONS'!AT17</f>
        <v>983397.82296659565</v>
      </c>
      <c r="AU16">
        <f>'COMBINED PREDICTIONS'!AU$2*'COMBINED PREDICTIONS'!AU17</f>
        <v>1010648.3426761195</v>
      </c>
      <c r="AV16">
        <f>'COMBINED PREDICTIONS'!AV$2*'COMBINED PREDICTIONS'!AV17</f>
        <v>1031915.367684808</v>
      </c>
      <c r="AW16">
        <f>'COMBINED PREDICTIONS'!AW$2*'COMBINED PREDICTIONS'!AW17</f>
        <v>1047045.9559224901</v>
      </c>
      <c r="AX16">
        <f>'COMBINED PREDICTIONS'!AX$2*'COMBINED PREDICTIONS'!AX17</f>
        <v>1069582.9474605822</v>
      </c>
      <c r="AY16">
        <f>'COMBINED PREDICTIONS'!AY$2*'COMBINED PREDICTIONS'!AY17</f>
        <v>1077683.1263419371</v>
      </c>
      <c r="AZ16">
        <f>'COMBINED PREDICTIONS'!AZ$2*'COMBINED PREDICTIONS'!AZ17</f>
        <v>1077230.8079451853</v>
      </c>
      <c r="BA16">
        <f>'COMBINED PREDICTIONS'!BA$2*'COMBINED PREDICTIONS'!BA17</f>
        <v>1080212.8436323549</v>
      </c>
      <c r="BB16">
        <f>'COMBINED PREDICTIONS'!BB$2*'COMBINED PREDICTIONS'!BB17</f>
        <v>1059113.6743735683</v>
      </c>
      <c r="BC16">
        <f>'COMBINED PREDICTIONS'!BC$2*'COMBINED PREDICTIONS'!BC17</f>
        <v>1074250.9152977685</v>
      </c>
      <c r="BD16">
        <f>'COMBINED PREDICTIONS'!BD$2*'COMBINED PREDICTIONS'!BD17</f>
        <v>1091890.0915047529</v>
      </c>
      <c r="BE16">
        <f>'COMBINED PREDICTIONS'!BE$2*'COMBINED PREDICTIONS'!BE17</f>
        <v>1096621.3061302842</v>
      </c>
      <c r="BF16">
        <f>'COMBINED PREDICTIONS'!BF$2*'COMBINED PREDICTIONS'!BF17</f>
        <v>1143618.3536125515</v>
      </c>
      <c r="BG16">
        <f>'COMBINED PREDICTIONS'!BG$2*'COMBINED PREDICTIONS'!BG17</f>
        <v>1170787.5431859985</v>
      </c>
      <c r="BH16">
        <f>'COMBINED PREDICTIONS'!BH$2*'COMBINED PREDICTIONS'!BH17</f>
        <v>1191985.2487158864</v>
      </c>
      <c r="BI16">
        <f>'COMBINED PREDICTIONS'!BI$2*'COMBINED PREDICTIONS'!BI17</f>
        <v>1207058.8283744252</v>
      </c>
      <c r="BJ16">
        <f>'COMBINED PREDICTIONS'!BJ$2*'COMBINED PREDICTIONS'!BJ17</f>
        <v>1229524.0020501558</v>
      </c>
      <c r="BK16">
        <f>'COMBINED PREDICTIONS'!BK$2*'COMBINED PREDICTIONS'!BK17</f>
        <v>1237581.2860448277</v>
      </c>
      <c r="BL16">
        <f>'COMBINED PREDICTIONS'!BL$2*'COMBINED PREDICTIONS'!BL17</f>
        <v>1237103.2042503809</v>
      </c>
      <c r="BM16">
        <f>'COMBINED PREDICTIONS'!BM$2*'COMBINED PREDICTIONS'!BM17</f>
        <v>1240052.6126770161</v>
      </c>
      <c r="BN16">
        <f>'COMBINED PREDICTIONS'!BN$2*'COMBINED PREDICTIONS'!BN17</f>
        <v>1218969.0076875049</v>
      </c>
      <c r="BO16">
        <f>'COMBINED PREDICTIONS'!BO$2*'COMBINED PREDICTIONS'!BO17</f>
        <v>1234049.3195104557</v>
      </c>
      <c r="BP16">
        <f>'COMBINED PREDICTIONS'!BP$2*'COMBINED PREDICTIONS'!BP17</f>
        <v>1251626.5814964552</v>
      </c>
      <c r="BQ16">
        <f>'COMBINED PREDICTIONS'!BQ$2*'COMBINED PREDICTIONS'!BQ17</f>
        <v>1256321.7153254587</v>
      </c>
      <c r="BR16">
        <f>'COMBINED PREDICTIONS'!BR$2*'COMBINED PREDICTIONS'!BR17</f>
        <v>1303198.1867146622</v>
      </c>
      <c r="BS16">
        <f>'COMBINED PREDICTIONS'!BS$2*'COMBINED PREDICTIONS'!BS17</f>
        <v>1330286.4780591256</v>
      </c>
      <c r="BT16">
        <f>'COMBINED PREDICTIONS'!BT$2*'COMBINED PREDICTIONS'!BT17</f>
        <v>1351415.2478604168</v>
      </c>
      <c r="BU16">
        <f>'COMBINED PREDICTIONS'!BU$2*'COMBINED PREDICTIONS'!BU17</f>
        <v>1366432.1533574578</v>
      </c>
      <c r="BV16">
        <f>'COMBINED PREDICTIONS'!BV$2*'COMBINED PREDICTIONS'!BV17</f>
        <v>1388825.9026579086</v>
      </c>
      <c r="BW16">
        <f>'COMBINED PREDICTIONS'!BW$2*'COMBINED PREDICTIONS'!BW17</f>
        <v>1396840.5695596277</v>
      </c>
      <c r="BX16">
        <f>'COMBINED PREDICTIONS'!BX$2*'COMBINED PREDICTIONS'!BX17</f>
        <v>1396336.9336308774</v>
      </c>
      <c r="BY16">
        <f>'COMBINED PREDICTIONS'!BY$2*'COMBINED PREDICTIONS'!BY17</f>
        <v>1399253.95140628</v>
      </c>
      <c r="BZ16">
        <f>'COMBINED PREDICTIONS'!BZ$2*'COMBINED PREDICTIONS'!BZ17</f>
        <v>1378185.9547625561</v>
      </c>
      <c r="CA16">
        <f>'COMBINED PREDICTIONS'!CA$2*'COMBINED PREDICTIONS'!CA17</f>
        <v>1393209.6710020155</v>
      </c>
      <c r="CB16">
        <f>'COMBINED PREDICTIONS'!CB$2*'COMBINED PREDICTIONS'!CB17</f>
        <v>1410725.3720754022</v>
      </c>
      <c r="CC16">
        <f>'COMBINED PREDICTIONS'!CC$2*'COMBINED PREDICTIONS'!CC17</f>
        <v>1415384.67518378</v>
      </c>
      <c r="CD16">
        <f>'COMBINED PREDICTIONS'!CD$2*'COMBINED PREDICTIONS'!CD17</f>
        <v>1462141.1576822833</v>
      </c>
      <c r="CE16">
        <f>'COMBINED PREDICTIONS'!CE$2*'COMBINED PREDICTIONS'!CE17</f>
        <v>1489148.9794820521</v>
      </c>
      <c r="CF16">
        <f>'COMBINED PREDICTIONS'!CF$2*'COMBINED PREDICTIONS'!CF17</f>
        <v>1510209.1943716195</v>
      </c>
      <c r="CG16">
        <f>'COMBINED PREDICTIONS'!CG$2*'COMBINED PREDICTIONS'!CG17</f>
        <v>1525169.7574875474</v>
      </c>
      <c r="CH16">
        <f>'COMBINED PREDICTIONS'!CH$2*'COMBINED PREDICTIONS'!CH17</f>
        <v>1547492.472909871</v>
      </c>
      <c r="CI16">
        <f>'COMBINED PREDICTIONS'!CI$2*'COMBINED PREDICTIONS'!CI17</f>
        <v>1555464.79821546</v>
      </c>
      <c r="CJ16">
        <f>'COMBINED PREDICTIONS'!CJ$2*'COMBINED PREDICTIONS'!CJ17</f>
        <v>1554935.8155295448</v>
      </c>
      <c r="CK16">
        <f>'COMBINED PREDICTIONS'!CK$2*'COMBINED PREDICTIONS'!CK17</f>
        <v>1557820.6772138858</v>
      </c>
      <c r="CL16">
        <f>'COMBINED PREDICTIONS'!CL$2*'COMBINED PREDICTIONS'!CL17</f>
        <v>1536768.3320950165</v>
      </c>
      <c r="CM16">
        <f>'COMBINED PREDICTIONS'!CM$2*'COMBINED PREDICTIONS'!CM17</f>
        <v>1551735.783641499</v>
      </c>
      <c r="CN16">
        <f>'COMBINED PREDICTIONS'!CN$2*'COMBINED PREDICTIONS'!CN17</f>
        <v>1569190.2743660046</v>
      </c>
      <c r="CO16">
        <f>'COMBINED PREDICTIONS'!CO$2*'COMBINED PREDICTIONS'!CO17</f>
        <v>1573813.9947027843</v>
      </c>
      <c r="CP16">
        <f>'COMBINED PREDICTIONS'!CP$2*'COMBINED PREDICTIONS'!CP17</f>
        <v>1620451.0713726513</v>
      </c>
      <c r="CQ16">
        <f>'COMBINED PREDICTIONS'!CQ$2*'COMBINED PREDICTIONS'!CQ17</f>
        <v>1647378.8491199859</v>
      </c>
      <c r="CR16">
        <f>'COMBINED PREDICTIONS'!CR$2*'COMBINED PREDICTIONS'!CR17</f>
        <v>1668370.8870096169</v>
      </c>
      <c r="CS16">
        <f>'COMBINED PREDICTIONS'!CS$2*'COMBINED PREDICTIONS'!CS17</f>
        <v>1683275.4369135101</v>
      </c>
      <c r="CT16">
        <f>'COMBINED PREDICTIONS'!CT$2*'COMBINED PREDICTIONS'!CT17</f>
        <v>1705527.5059938561</v>
      </c>
      <c r="CU16">
        <f>'COMBINED PREDICTIONS'!CU$2*'COMBINED PREDICTIONS'!CU17</f>
        <v>1713457.762926602</v>
      </c>
      <c r="CV16">
        <f>'COMBINED PREDICTIONS'!CV$2*'COMBINED PREDICTIONS'!CV17</f>
        <v>1712903.6389944479</v>
      </c>
      <c r="CW16">
        <f>'COMBINED PREDICTIONS'!CW$2*'COMBINED PREDICTIONS'!CW17</f>
        <v>1715756.577120089</v>
      </c>
    </row>
    <row r="17" spans="1:101" x14ac:dyDescent="0.25">
      <c r="A17" t="s">
        <v>34</v>
      </c>
      <c r="B17">
        <f>'COMBINED PREDICTIONS'!B$2*'COMBINED PREDICTIONS'!B18</f>
        <v>34169.065065991963</v>
      </c>
      <c r="C17">
        <f>'COMBINED PREDICTIONS'!C$2*'COMBINED PREDICTIONS'!C18</f>
        <v>34841.389298165705</v>
      </c>
      <c r="D17">
        <f>'COMBINED PREDICTIONS'!D$2*'COMBINED PREDICTIONS'!D18</f>
        <v>34811.441296515601</v>
      </c>
      <c r="E17">
        <f>'COMBINED PREDICTIONS'!E$2*'COMBINED PREDICTIONS'!E18</f>
        <v>35060.961961218251</v>
      </c>
      <c r="F17">
        <f>'COMBINED PREDICTIONS'!F$2*'COMBINED PREDICTIONS'!F18</f>
        <v>33353.357032505839</v>
      </c>
      <c r="G17">
        <f>'COMBINED PREDICTIONS'!G$2*'COMBINED PREDICTIONS'!G18</f>
        <v>34594.48200787251</v>
      </c>
      <c r="H17">
        <f>'COMBINED PREDICTIONS'!H$2*'COMBINED PREDICTIONS'!H18</f>
        <v>36038.462166326375</v>
      </c>
      <c r="I17">
        <f>'COMBINED PREDICTIONS'!I$2*'COMBINED PREDICTIONS'!I18</f>
        <v>36431.93092890668</v>
      </c>
      <c r="J17">
        <f>'COMBINED PREDICTIONS'!J$2*'COMBINED PREDICTIONS'!J18</f>
        <v>40265.424840911262</v>
      </c>
      <c r="K17">
        <f>'COMBINED PREDICTIONS'!K$2*'COMBINED PREDICTIONS'!K18</f>
        <v>42484.910300217947</v>
      </c>
      <c r="L17">
        <f>'COMBINED PREDICTIONS'!L$2*'COMBINED PREDICTIONS'!L18</f>
        <v>44218.374016568909</v>
      </c>
      <c r="M17">
        <f>'COMBINED PREDICTIONS'!M$2*'COMBINED PREDICTIONS'!M18</f>
        <v>45453.5632792217</v>
      </c>
      <c r="N17">
        <f>'COMBINED PREDICTIONS'!N$2*'COMBINED PREDICTIONS'!N18</f>
        <v>47290.276385030666</v>
      </c>
      <c r="O17">
        <f>'COMBINED PREDICTIONS'!O$2*'COMBINED PREDICTIONS'!O18</f>
        <v>47954.637323484523</v>
      </c>
      <c r="P17">
        <f>'COMBINED PREDICTIONS'!P$2*'COMBINED PREDICTIONS'!P18</f>
        <v>47924.46221226146</v>
      </c>
      <c r="Q17">
        <f>'COMBINED PREDICTIONS'!Q$2*'COMBINED PREDICTIONS'!Q18</f>
        <v>48173.166544428204</v>
      </c>
      <c r="R17">
        <f>'COMBINED PREDICTIONS'!R$2*'COMBINED PREDICTIONS'!R18</f>
        <v>46466.383954518074</v>
      </c>
      <c r="S17">
        <f>'COMBINED PREDICTIONS'!S$2*'COMBINED PREDICTIONS'!S18</f>
        <v>47702.151164860283</v>
      </c>
      <c r="T17">
        <f>'COMBINED PREDICTIONS'!T$2*'COMBINED PREDICTIONS'!T18</f>
        <v>49141.077705064825</v>
      </c>
      <c r="U17">
        <f>'COMBINED PREDICTIONS'!U$2*'COMBINED PREDICTIONS'!U18</f>
        <v>49531.820069983398</v>
      </c>
      <c r="V17">
        <f>'COMBINED PREDICTIONS'!V$2*'COMBINED PREDICTIONS'!V18</f>
        <v>53354.714494236003</v>
      </c>
      <c r="W17">
        <f>'COMBINED PREDICTIONS'!W$2*'COMBINED PREDICTIONS'!W18</f>
        <v>55567.497930401543</v>
      </c>
      <c r="X17">
        <f>'COMBINED PREDICTIONS'!X$2*'COMBINED PREDICTIONS'!X18</f>
        <v>57295.367343087033</v>
      </c>
      <c r="Y17">
        <f>'COMBINED PREDICTIONS'!Y$2*'COMBINED PREDICTIONS'!Y18</f>
        <v>58525.929946162214</v>
      </c>
      <c r="Z17">
        <f>'COMBINED PREDICTIONS'!Z$2*'COMBINED PREDICTIONS'!Z18</f>
        <v>60356.712159943025</v>
      </c>
      <c r="AA17">
        <f>'COMBINED PREDICTIONS'!AA$2*'COMBINED PREDICTIONS'!AA18</f>
        <v>61017.517593123062</v>
      </c>
      <c r="AB17">
        <f>'COMBINED PREDICTIONS'!AB$2*'COMBINED PREDICTIONS'!AB18</f>
        <v>60985.218613819437</v>
      </c>
      <c r="AC17">
        <f>'COMBINED PREDICTIONS'!AC$2*'COMBINED PREDICTIONS'!AC18</f>
        <v>61231.24109929322</v>
      </c>
      <c r="AD17">
        <f>'COMBINED PREDICTIONS'!AD$2*'COMBINED PREDICTIONS'!AD18</f>
        <v>59525.70245694794</v>
      </c>
      <c r="AE17">
        <f>'COMBINED PREDICTIONS'!AE$2*'COMBINED PREDICTIONS'!AE18</f>
        <v>60756.789284480925</v>
      </c>
      <c r="AF17">
        <f>'COMBINED PREDICTIONS'!AF$2*'COMBINED PREDICTIONS'!AF18</f>
        <v>62190.631475386486</v>
      </c>
      <c r="AG17">
        <f>'COMBINED PREDICTIONS'!AG$2*'COMBINED PREDICTIONS'!AG18</f>
        <v>62578.401238919614</v>
      </c>
      <c r="AH17">
        <f>'COMBINED PREDICTIONS'!AH$2*'COMBINED PREDICTIONS'!AH18</f>
        <v>66391.415501643962</v>
      </c>
      <c r="AI17">
        <f>'COMBINED PREDICTIONS'!AI$2*'COMBINED PREDICTIONS'!AI18</f>
        <v>68597.563692410753</v>
      </c>
      <c r="AJ17">
        <f>'COMBINED PREDICTIONS'!AJ$2*'COMBINED PREDICTIONS'!AJ18</f>
        <v>70319.775751789377</v>
      </c>
      <c r="AK17">
        <f>'COMBINED PREDICTIONS'!AK$2*'COMBINED PREDICTIONS'!AK18</f>
        <v>71545.682507635909</v>
      </c>
      <c r="AL17">
        <f>'COMBINED PREDICTIONS'!AL$2*'COMBINED PREDICTIONS'!AL18</f>
        <v>73370.6034284981</v>
      </c>
      <c r="AM17">
        <f>'COMBINED PREDICTIONS'!AM$2*'COMBINED PREDICTIONS'!AM18</f>
        <v>74027.901032549693</v>
      </c>
      <c r="AN17">
        <f>'COMBINED PREDICTIONS'!AN$2*'COMBINED PREDICTIONS'!AN18</f>
        <v>73993.488334422931</v>
      </c>
      <c r="AO17">
        <f>'COMBINED PREDICTIONS'!AO$2*'COMBINED PREDICTIONS'!AO18</f>
        <v>74236.838634656146</v>
      </c>
      <c r="AP17">
        <f>'COMBINED PREDICTIONS'!AP$2*'COMBINED PREDICTIONS'!AP18</f>
        <v>72532.548931041514</v>
      </c>
      <c r="AQ17">
        <f>'COMBINED PREDICTIONS'!AQ$2*'COMBINED PREDICTIONS'!AQ18</f>
        <v>73758.98617702967</v>
      </c>
      <c r="AR17">
        <f>'COMBINED PREDICTIONS'!AR$2*'COMBINED PREDICTIONS'!AR18</f>
        <v>75187.773201945456</v>
      </c>
      <c r="AS17">
        <f>'COMBINED PREDICTIONS'!AS$2*'COMBINED PREDICTIONS'!AS18</f>
        <v>75572.589788261874</v>
      </c>
      <c r="AT17">
        <f>'COMBINED PREDICTIONS'!AT$2*'COMBINED PREDICTIONS'!AT18</f>
        <v>79375.775823808333</v>
      </c>
      <c r="AU17">
        <f>'COMBINED PREDICTIONS'!AU$2*'COMBINED PREDICTIONS'!AU18</f>
        <v>81575.324259883026</v>
      </c>
      <c r="AV17">
        <f>'COMBINED PREDICTIONS'!AV$2*'COMBINED PREDICTIONS'!AV18</f>
        <v>83291.909928576672</v>
      </c>
      <c r="AW17">
        <f>'COMBINED PREDICTIONS'!AW$2*'COMBINED PREDICTIONS'!AW18</f>
        <v>84513.187983081167</v>
      </c>
      <c r="AX17">
        <f>'COMBINED PREDICTIONS'!AX$2*'COMBINED PREDICTIONS'!AX18</f>
        <v>86332.280059850425</v>
      </c>
      <c r="AY17">
        <f>'COMBINED PREDICTIONS'!AY$2*'COMBINED PREDICTIONS'!AY18</f>
        <v>86986.092757014616</v>
      </c>
      <c r="AZ17">
        <f>'COMBINED PREDICTIONS'!AZ$2*'COMBINED PREDICTIONS'!AZ18</f>
        <v>86949.583500208173</v>
      </c>
      <c r="BA17">
        <f>'COMBINED PREDICTIONS'!BA$2*'COMBINED PREDICTIONS'!BA18</f>
        <v>87190.280998896269</v>
      </c>
      <c r="BB17">
        <f>'COMBINED PREDICTIONS'!BB$2*'COMBINED PREDICTIONS'!BB18</f>
        <v>85487.243947114112</v>
      </c>
      <c r="BC17">
        <f>'COMBINED PREDICTIONS'!BC$2*'COMBINED PREDICTIONS'!BC18</f>
        <v>86709.058978761896</v>
      </c>
      <c r="BD17">
        <f>'COMBINED PREDICTIONS'!BD$2*'COMBINED PREDICTIONS'!BD18</f>
        <v>88132.819804364</v>
      </c>
      <c r="BE17">
        <f>'COMBINED PREDICTIONS'!BE$2*'COMBINED PREDICTIONS'!BE18</f>
        <v>88514.703740569603</v>
      </c>
      <c r="BF17">
        <f>'COMBINED PREDICTIONS'!BF$2*'COMBINED PREDICTIONS'!BF18</f>
        <v>92308.109642242038</v>
      </c>
      <c r="BG17">
        <f>'COMBINED PREDICTIONS'!BG$2*'COMBINED PREDICTIONS'!BG18</f>
        <v>94501.093448521773</v>
      </c>
      <c r="BH17">
        <f>'COMBINED PREDICTIONS'!BH$2*'COMBINED PREDICTIONS'!BH18</f>
        <v>96212.083937644144</v>
      </c>
      <c r="BI17">
        <f>'COMBINED PREDICTIONS'!BI$2*'COMBINED PREDICTIONS'!BI18</f>
        <v>97428.760497115363</v>
      </c>
      <c r="BJ17">
        <f>'COMBINED PREDICTIONS'!BJ$2*'COMBINED PREDICTIONS'!BJ18</f>
        <v>99242.055735199581</v>
      </c>
      <c r="BK17">
        <f>'COMBINED PREDICTIONS'!BK$2*'COMBINED PREDICTIONS'!BK18</f>
        <v>99892.406135793834</v>
      </c>
      <c r="BL17">
        <f>'COMBINED PREDICTIONS'!BL$2*'COMBINED PREDICTIONS'!BL18</f>
        <v>99853.817364845585</v>
      </c>
      <c r="BM17">
        <f>'COMBINED PREDICTIONS'!BM$2*'COMBINED PREDICTIONS'!BM18</f>
        <v>100091.88132697558</v>
      </c>
      <c r="BN17">
        <f>'COMBINED PREDICTIONS'!BN$2*'COMBINED PREDICTIONS'!BN18</f>
        <v>98390.100558174759</v>
      </c>
      <c r="BO17">
        <f>'COMBINED PREDICTIONS'!BO$2*'COMBINED PREDICTIONS'!BO18</f>
        <v>99607.320509913799</v>
      </c>
      <c r="BP17">
        <f>'COMBINED PREDICTIONS'!BP$2*'COMBINED PREDICTIONS'!BP18</f>
        <v>101026.08387750815</v>
      </c>
      <c r="BQ17">
        <f>'COMBINED PREDICTIONS'!BQ$2*'COMBINED PREDICTIONS'!BQ18</f>
        <v>101405.05552211634</v>
      </c>
      <c r="BR17">
        <f>'COMBINED PREDICTIONS'!BR$2*'COMBINED PREDICTIONS'!BR18</f>
        <v>105188.72902382896</v>
      </c>
      <c r="BS17">
        <f>'COMBINED PREDICTIONS'!BS$2*'COMBINED PREDICTIONS'!BS18</f>
        <v>107375.1830620551</v>
      </c>
      <c r="BT17">
        <f>'COMBINED PREDICTIONS'!BT$2*'COMBINED PREDICTIONS'!BT18</f>
        <v>109080.60934632408</v>
      </c>
      <c r="BU17">
        <f>'COMBINED PREDICTIONS'!BU$2*'COMBINED PREDICTIONS'!BU18</f>
        <v>110292.71140356135</v>
      </c>
      <c r="BV17">
        <f>'COMBINED PREDICTIONS'!BV$2*'COMBINED PREDICTIONS'!BV18</f>
        <v>112100.24156359865</v>
      </c>
      <c r="BW17">
        <f>'COMBINED PREDICTIONS'!BW$2*'COMBINED PREDICTIONS'!BW18</f>
        <v>112747.15208997569</v>
      </c>
      <c r="BX17">
        <f>'COMBINED PREDICTIONS'!BX$2*'COMBINED PREDICTIONS'!BX18</f>
        <v>112706.50069575489</v>
      </c>
      <c r="BY17">
        <f>'COMBINED PREDICTIONS'!BY$2*'COMBINED PREDICTIONS'!BY18</f>
        <v>112941.95021944403</v>
      </c>
      <c r="BZ17">
        <f>'COMBINED PREDICTIONS'!BZ$2*'COMBINED PREDICTIONS'!BZ18</f>
        <v>111241.42929129695</v>
      </c>
      <c r="CA17">
        <f>'COMBINED PREDICTIONS'!CA$2*'COMBINED PREDICTIONS'!CA18</f>
        <v>112454.08108329134</v>
      </c>
      <c r="CB17">
        <f>'COMBINED PREDICTIONS'!CB$2*'COMBINED PREDICTIONS'!CB18</f>
        <v>113867.87551045801</v>
      </c>
      <c r="CC17">
        <f>'COMBINED PREDICTIONS'!CC$2*'COMBINED PREDICTIONS'!CC18</f>
        <v>114243.95504855386</v>
      </c>
      <c r="CD17">
        <f>'COMBINED PREDICTIONS'!CD$2*'COMBINED PREDICTIONS'!CD18</f>
        <v>118017.94354683541</v>
      </c>
      <c r="CE17">
        <f>'COMBINED PREDICTIONS'!CE$2*'COMBINED PREDICTIONS'!CE18</f>
        <v>120197.90241861808</v>
      </c>
      <c r="CF17">
        <f>'COMBINED PREDICTIONS'!CF$2*'COMBINED PREDICTIONS'!CF18</f>
        <v>121897.79523598535</v>
      </c>
      <c r="CG17">
        <f>'COMBINED PREDICTIONS'!CG$2*'COMBINED PREDICTIONS'!CG18</f>
        <v>123105.34957091919</v>
      </c>
      <c r="CH17">
        <f>'COMBINED PREDICTIONS'!CH$2*'COMBINED PREDICTIONS'!CH18</f>
        <v>124907.14617221312</v>
      </c>
      <c r="CI17">
        <f>'COMBINED PREDICTIONS'!CI$2*'COMBINED PREDICTIONS'!CI18</f>
        <v>125550.63906132885</v>
      </c>
      <c r="CJ17">
        <f>'COMBINED PREDICTIONS'!CJ$2*'COMBINED PREDICTIONS'!CJ18</f>
        <v>125507.94178245426</v>
      </c>
      <c r="CK17">
        <f>'COMBINED PREDICTIONS'!CK$2*'COMBINED PREDICTIONS'!CK18</f>
        <v>125740.79580042243</v>
      </c>
      <c r="CL17">
        <f>'COMBINED PREDICTIONS'!CL$2*'COMBINED PREDICTIONS'!CL18</f>
        <v>124041.53819816357</v>
      </c>
      <c r="CM17">
        <f>'COMBINED PREDICTIONS'!CM$2*'COMBINED PREDICTIONS'!CM18</f>
        <v>125249.6485385173</v>
      </c>
      <c r="CN17">
        <f>'COMBINED PREDICTIONS'!CN$2*'COMBINED PREDICTIONS'!CN18</f>
        <v>126658.50232130036</v>
      </c>
      <c r="CO17">
        <f>'COMBINED PREDICTIONS'!CO$2*'COMBINED PREDICTIONS'!CO18</f>
        <v>127031.7097662966</v>
      </c>
      <c r="CP17">
        <f>'COMBINED PREDICTIONS'!CP$2*'COMBINED PREDICTIONS'!CP18</f>
        <v>130796.06032348795</v>
      </c>
      <c r="CQ17">
        <f>'COMBINED PREDICTIONS'!CQ$2*'COMBINED PREDICTIONS'!CQ18</f>
        <v>132969.55837279002</v>
      </c>
      <c r="CR17">
        <f>'COMBINED PREDICTIONS'!CR$2*'COMBINED PREDICTIONS'!CR18</f>
        <v>134663.94822672082</v>
      </c>
      <c r="CS17">
        <f>'COMBINED PREDICTIONS'!CS$2*'COMBINED PREDICTIONS'!CS18</f>
        <v>135866.98140850812</v>
      </c>
      <c r="CT17">
        <f>'COMBINED PREDICTIONS'!CT$2*'COMBINED PREDICTIONS'!CT18</f>
        <v>137663.07573136227</v>
      </c>
      <c r="CU17">
        <f>'COMBINED PREDICTIONS'!CU$2*'COMBINED PREDICTIONS'!CU18</f>
        <v>138303.17303666231</v>
      </c>
      <c r="CV17">
        <f>'COMBINED PREDICTIONS'!CV$2*'COMBINED PREDICTIONS'!CV18</f>
        <v>138258.44646111978</v>
      </c>
      <c r="CW17">
        <f>'COMBINED PREDICTIONS'!CW$2*'COMBINED PREDICTIONS'!CW18</f>
        <v>138488.72374241063</v>
      </c>
    </row>
    <row r="18" spans="1:101" x14ac:dyDescent="0.25">
      <c r="A18" t="s">
        <v>35</v>
      </c>
      <c r="B18">
        <f>'COMBINED PREDICTIONS'!B$2*'COMBINED PREDICTIONS'!B19</f>
        <v>141228.39215107285</v>
      </c>
      <c r="C18">
        <f>'COMBINED PREDICTIONS'!C$2*'COMBINED PREDICTIONS'!C19</f>
        <v>144007.25865300139</v>
      </c>
      <c r="D18">
        <f>'COMBINED PREDICTIONS'!D$2*'COMBINED PREDICTIONS'!D19</f>
        <v>143883.47686052293</v>
      </c>
      <c r="E18">
        <f>'COMBINED PREDICTIONS'!E$2*'COMBINED PREDICTIONS'!E19</f>
        <v>144914.80160459664</v>
      </c>
      <c r="F18">
        <f>'COMBINED PREDICTIONS'!F$2*'COMBINED PREDICTIONS'!F19</f>
        <v>137856.88831239694</v>
      </c>
      <c r="G18">
        <f>'COMBINED PREDICTIONS'!G$2*'COMBINED PREDICTIONS'!G19</f>
        <v>142986.73557017371</v>
      </c>
      <c r="H18">
        <f>'COMBINED PREDICTIONS'!H$2*'COMBINED PREDICTIONS'!H19</f>
        <v>148955.02869387</v>
      </c>
      <c r="I18">
        <f>'COMBINED PREDICTIONS'!I$2*'COMBINED PREDICTIONS'!I19</f>
        <v>150581.32313867167</v>
      </c>
      <c r="J18">
        <f>'COMBINED PREDICTIONS'!J$2*'COMBINED PREDICTIONS'!J19</f>
        <v>166426.01132278529</v>
      </c>
      <c r="K18">
        <f>'COMBINED PREDICTIONS'!K$2*'COMBINED PREDICTIONS'!K19</f>
        <v>175599.64139475778</v>
      </c>
      <c r="L18">
        <f>'COMBINED PREDICTIONS'!L$2*'COMBINED PREDICTIONS'!L19</f>
        <v>182764.43484285628</v>
      </c>
      <c r="M18">
        <f>'COMBINED PREDICTIONS'!M$2*'COMBINED PREDICTIONS'!M19</f>
        <v>187869.74847171365</v>
      </c>
      <c r="N18">
        <f>'COMBINED PREDICTIONS'!N$2*'COMBINED PREDICTIONS'!N19</f>
        <v>195461.29475122766</v>
      </c>
      <c r="O18">
        <f>'COMBINED PREDICTIONS'!O$2*'COMBINED PREDICTIONS'!O19</f>
        <v>198207.24717821402</v>
      </c>
      <c r="P18">
        <f>'COMBINED PREDICTIONS'!P$2*'COMBINED PREDICTIONS'!P19</f>
        <v>198082.5266910487</v>
      </c>
      <c r="Q18">
        <f>'COMBINED PREDICTIONS'!Q$2*'COMBINED PREDICTIONS'!Q19</f>
        <v>199110.47735007553</v>
      </c>
      <c r="R18">
        <f>'COMBINED PREDICTIONS'!R$2*'COMBINED PREDICTIONS'!R19</f>
        <v>192055.96296816572</v>
      </c>
      <c r="S18">
        <f>'COMBINED PREDICTIONS'!S$2*'COMBINED PREDICTIONS'!S19</f>
        <v>197163.66538415453</v>
      </c>
      <c r="T18">
        <f>'COMBINED PREDICTIONS'!T$2*'COMBINED PREDICTIONS'!T19</f>
        <v>203111.07077274547</v>
      </c>
      <c r="U18">
        <f>'COMBINED PREDICTIONS'!U$2*'COMBINED PREDICTIONS'!U19</f>
        <v>204726.09640590748</v>
      </c>
      <c r="V18">
        <f>'COMBINED PREDICTIONS'!V$2*'COMBINED PREDICTIONS'!V19</f>
        <v>220526.97453522609</v>
      </c>
      <c r="W18">
        <f>'COMBINED PREDICTIONS'!W$2*'COMBINED PREDICTIONS'!W19</f>
        <v>229672.90364580104</v>
      </c>
      <c r="X18">
        <f>'COMBINED PREDICTIONS'!X$2*'COMBINED PREDICTIONS'!X19</f>
        <v>236814.57458497651</v>
      </c>
      <c r="Y18">
        <f>'COMBINED PREDICTIONS'!Y$2*'COMBINED PREDICTIONS'!Y19</f>
        <v>241900.76519446194</v>
      </c>
      <c r="Z18">
        <f>'COMBINED PREDICTIONS'!Z$2*'COMBINED PREDICTIONS'!Z19</f>
        <v>249467.79777002943</v>
      </c>
      <c r="AA18">
        <f>'COMBINED PREDICTIONS'!AA$2*'COMBINED PREDICTIONS'!AA19</f>
        <v>252199.05449808066</v>
      </c>
      <c r="AB18">
        <f>'COMBINED PREDICTIONS'!AB$2*'COMBINED PREDICTIONS'!AB19</f>
        <v>252065.5555888667</v>
      </c>
      <c r="AC18">
        <f>'COMBINED PREDICTIONS'!AC$2*'COMBINED PREDICTIONS'!AC19</f>
        <v>253082.4215753772</v>
      </c>
      <c r="AD18">
        <f>'COMBINED PREDICTIONS'!AD$2*'COMBINED PREDICTIONS'!AD19</f>
        <v>246033.04870711916</v>
      </c>
      <c r="AE18">
        <f>'COMBINED PREDICTIONS'!AE$2*'COMBINED PREDICTIONS'!AE19</f>
        <v>251121.40605359786</v>
      </c>
      <c r="AF18">
        <f>'COMBINED PREDICTIONS'!AF$2*'COMBINED PREDICTIONS'!AF19</f>
        <v>257047.79668877827</v>
      </c>
      <c r="AG18">
        <f>'COMBINED PREDICTIONS'!AG$2*'COMBINED PREDICTIONS'!AG19</f>
        <v>258650.53589521593</v>
      </c>
      <c r="AH18">
        <f>'COMBINED PREDICTIONS'!AH$2*'COMBINED PREDICTIONS'!AH19</f>
        <v>274410.57710599044</v>
      </c>
      <c r="AI18">
        <f>'COMBINED PREDICTIONS'!AI$2*'COMBINED PREDICTIONS'!AI19</f>
        <v>283529.0812625204</v>
      </c>
      <c r="AJ18">
        <f>'COMBINED PREDICTIONS'!AJ$2*'COMBINED PREDICTIONS'!AJ19</f>
        <v>290647.36909449595</v>
      </c>
      <c r="AK18">
        <f>'COMBINED PREDICTIONS'!AK$2*'COMBINED PREDICTIONS'!AK19</f>
        <v>295714.31604551629</v>
      </c>
      <c r="AL18">
        <f>'COMBINED PREDICTIONS'!AL$2*'COMBINED PREDICTIONS'!AL19</f>
        <v>303257.12258583156</v>
      </c>
      <c r="AM18">
        <f>'COMBINED PREDICTIONS'!AM$2*'COMBINED PREDICTIONS'!AM19</f>
        <v>305973.88067112525</v>
      </c>
      <c r="AN18">
        <f>'COMBINED PREDICTIONS'!AN$2*'COMBINED PREDICTIONS'!AN19</f>
        <v>305831.64528901462</v>
      </c>
      <c r="AO18">
        <f>'COMBINED PREDICTIONS'!AO$2*'COMBINED PREDICTIONS'!AO19</f>
        <v>306837.46653595375</v>
      </c>
      <c r="AP18">
        <f>'COMBINED PREDICTIONS'!AP$2*'COMBINED PREDICTIONS'!AP19</f>
        <v>299793.25581095251</v>
      </c>
      <c r="AQ18">
        <f>'COMBINED PREDICTIONS'!AQ$2*'COMBINED PREDICTIONS'!AQ19</f>
        <v>304862.39539643948</v>
      </c>
      <c r="AR18">
        <f>'COMBINED PREDICTIONS'!AR$2*'COMBINED PREDICTIONS'!AR19</f>
        <v>310767.89189935685</v>
      </c>
      <c r="AS18">
        <f>'COMBINED PREDICTIONS'!AS$2*'COMBINED PREDICTIONS'!AS19</f>
        <v>312358.42496350617</v>
      </c>
      <c r="AT18">
        <f>'COMBINED PREDICTIONS'!AT$2*'COMBINED PREDICTIONS'!AT19</f>
        <v>328077.84391202836</v>
      </c>
      <c r="AU18">
        <f>'COMBINED PREDICTIONS'!AU$2*'COMBINED PREDICTIONS'!AU19</f>
        <v>337169.06980554597</v>
      </c>
      <c r="AV18">
        <f>'COMBINED PREDICTIONS'!AV$2*'COMBINED PREDICTIONS'!AV19</f>
        <v>344264.10250576655</v>
      </c>
      <c r="AW18">
        <f>'COMBINED PREDICTIONS'!AW$2*'COMBINED PREDICTIONS'!AW19</f>
        <v>349311.91799834574</v>
      </c>
      <c r="AX18">
        <f>'COMBINED PREDICTIONS'!AX$2*'COMBINED PREDICTIONS'!AX19</f>
        <v>356830.63262166671</v>
      </c>
      <c r="AY18">
        <f>'COMBINED PREDICTIONS'!AY$2*'COMBINED PREDICTIONS'!AY19</f>
        <v>359532.98680695449</v>
      </c>
      <c r="AZ18">
        <f>'COMBINED PREDICTIONS'!AZ$2*'COMBINED PREDICTIONS'!AZ19</f>
        <v>359382.08587866026</v>
      </c>
      <c r="BA18">
        <f>'COMBINED PREDICTIONS'!BA$2*'COMBINED PREDICTIONS'!BA19</f>
        <v>360376.94250317873</v>
      </c>
      <c r="BB18">
        <f>'COMBINED PREDICTIONS'!BB$2*'COMBINED PREDICTIONS'!BB19</f>
        <v>353337.90926851518</v>
      </c>
      <c r="BC18">
        <f>'COMBINED PREDICTIONS'!BC$2*'COMBINED PREDICTIONS'!BC19</f>
        <v>358387.94420779048</v>
      </c>
      <c r="BD18">
        <f>'COMBINED PREDICTIONS'!BD$2*'COMBINED PREDICTIONS'!BD19</f>
        <v>364272.6663041992</v>
      </c>
      <c r="BE18">
        <f>'COMBINED PREDICTIONS'!BE$2*'COMBINED PREDICTIONS'!BE19</f>
        <v>365851.07806918246</v>
      </c>
      <c r="BF18">
        <f>'COMBINED PREDICTIONS'!BF$2*'COMBINED PREDICTIONS'!BF19</f>
        <v>381530.07353583921</v>
      </c>
      <c r="BG18">
        <f>'COMBINED PREDICTIONS'!BG$2*'COMBINED PREDICTIONS'!BG19</f>
        <v>390594.16634540446</v>
      </c>
      <c r="BH18">
        <f>'COMBINED PREDICTIONS'!BH$2*'COMBINED PREDICTIONS'!BH19</f>
        <v>397666.07291638741</v>
      </c>
      <c r="BI18">
        <f>'COMBINED PREDICTIONS'!BI$2*'COMBINED PREDICTIONS'!BI19</f>
        <v>402694.86940028769</v>
      </c>
      <c r="BJ18">
        <f>'COMBINED PREDICTIONS'!BJ$2*'COMBINED PREDICTIONS'!BJ19</f>
        <v>410189.62439212709</v>
      </c>
      <c r="BK18">
        <f>'COMBINED PREDICTIONS'!BK$2*'COMBINED PREDICTIONS'!BK19</f>
        <v>412877.66813091078</v>
      </c>
      <c r="BL18">
        <f>'COMBINED PREDICTIONS'!BL$2*'COMBINED PREDICTIONS'!BL19</f>
        <v>412718.17210532213</v>
      </c>
      <c r="BM18">
        <f>'COMBINED PREDICTIONS'!BM$2*'COMBINED PREDICTIONS'!BM19</f>
        <v>413702.14373392245</v>
      </c>
      <c r="BN18">
        <f>'COMBINED PREDICTIONS'!BN$2*'COMBINED PREDICTIONS'!BN19</f>
        <v>406668.30299794732</v>
      </c>
      <c r="BO18">
        <f>'COMBINED PREDICTIONS'!BO$2*'COMBINED PREDICTIONS'!BO19</f>
        <v>411699.34544368892</v>
      </c>
      <c r="BP18">
        <f>'COMBINED PREDICTIONS'!BP$2*'COMBINED PREDICTIONS'!BP19</f>
        <v>417563.41192783799</v>
      </c>
      <c r="BQ18">
        <f>'COMBINED PREDICTIONS'!BQ$2*'COMBINED PREDICTIONS'!BQ19</f>
        <v>419129.78653994674</v>
      </c>
      <c r="BR18">
        <f>'COMBINED PREDICTIONS'!BR$2*'COMBINED PREDICTIONS'!BR19</f>
        <v>434768.55581968732</v>
      </c>
      <c r="BS18">
        <f>'COMBINED PREDICTIONS'!BS$2*'COMBINED PREDICTIONS'!BS19</f>
        <v>443805.65963667858</v>
      </c>
      <c r="BT18">
        <f>'COMBINED PREDICTIONS'!BT$2*'COMBINED PREDICTIONS'!BT19</f>
        <v>450854.56810386427</v>
      </c>
      <c r="BU18">
        <f>'COMBINED PREDICTIONS'!BU$2*'COMBINED PREDICTIONS'!BU19</f>
        <v>455864.45714636549</v>
      </c>
      <c r="BV18">
        <f>'COMBINED PREDICTIONS'!BV$2*'COMBINED PREDICTIONS'!BV19</f>
        <v>463335.38378054817</v>
      </c>
      <c r="BW18">
        <f>'COMBINED PREDICTIONS'!BW$2*'COMBINED PREDICTIONS'!BW19</f>
        <v>466009.20974942914</v>
      </c>
      <c r="BX18">
        <f>'COMBINED PREDICTIONS'!BX$2*'COMBINED PREDICTIONS'!BX19</f>
        <v>465841.18844028836</v>
      </c>
      <c r="BY18">
        <f>'COMBINED PREDICTIONS'!BY$2*'COMBINED PREDICTIONS'!BY19</f>
        <v>466814.35400976276</v>
      </c>
      <c r="BZ18">
        <f>'COMBINED PREDICTIONS'!BZ$2*'COMBINED PREDICTIONS'!BZ19</f>
        <v>459785.72047713236</v>
      </c>
      <c r="CA18">
        <f>'COMBINED PREDICTIONS'!CA$2*'COMBINED PREDICTIONS'!CA19</f>
        <v>464797.88169640256</v>
      </c>
      <c r="CB18">
        <f>'COMBINED PREDICTIONS'!CB$2*'COMBINED PREDICTIONS'!CB19</f>
        <v>470641.41043783189</v>
      </c>
      <c r="CC18">
        <f>'COMBINED PREDICTIONS'!CC$2*'COMBINED PREDICTIONS'!CC19</f>
        <v>472195.8313265398</v>
      </c>
      <c r="CD18">
        <f>'COMBINED PREDICTIONS'!CD$2*'COMBINED PREDICTIONS'!CD19</f>
        <v>487794.57031982369</v>
      </c>
      <c r="CE18">
        <f>'COMBINED PREDICTIONS'!CE$2*'COMBINED PREDICTIONS'!CE19</f>
        <v>496804.82816043857</v>
      </c>
      <c r="CF18">
        <f>'COMBINED PREDICTIONS'!CF$2*'COMBINED PREDICTIONS'!CF19</f>
        <v>503830.86557065963</v>
      </c>
      <c r="CG18">
        <f>'COMBINED PREDICTIONS'!CG$2*'COMBINED PREDICTIONS'!CG19</f>
        <v>508821.95785920758</v>
      </c>
      <c r="CH18">
        <f>'COMBINED PREDICTIONS'!CH$2*'COMBINED PREDICTIONS'!CH19</f>
        <v>516269.18641206826</v>
      </c>
      <c r="CI18">
        <f>'COMBINED PREDICTIONS'!CI$2*'COMBINED PREDICTIONS'!CI19</f>
        <v>518928.88652136142</v>
      </c>
      <c r="CJ18">
        <f>'COMBINED PREDICTIONS'!CJ$2*'COMBINED PREDICTIONS'!CJ19</f>
        <v>518752.40911312558</v>
      </c>
      <c r="CK18">
        <f>'COMBINED PREDICTIONS'!CK$2*'COMBINED PREDICTIONS'!CK19</f>
        <v>519714.84687664208</v>
      </c>
      <c r="CL18">
        <f>'COMBINED PREDICTIONS'!CL$2*'COMBINED PREDICTIONS'!CL19</f>
        <v>512691.43495261029</v>
      </c>
      <c r="CM18">
        <f>'COMBINED PREDICTIONS'!CM$2*'COMBINED PREDICTIONS'!CM19</f>
        <v>517684.82533597952</v>
      </c>
      <c r="CN18">
        <f>'COMBINED PREDICTIONS'!CN$2*'COMBINED PREDICTIONS'!CN19</f>
        <v>523507.93328857148</v>
      </c>
      <c r="CO18">
        <f>'COMBINED PREDICTIONS'!CO$2*'COMBINED PREDICTIONS'!CO19</f>
        <v>525050.48317379167</v>
      </c>
      <c r="CP18">
        <f>'COMBINED PREDICTIONS'!CP$2*'COMBINED PREDICTIONS'!CP19</f>
        <v>540609.38639980531</v>
      </c>
      <c r="CQ18">
        <f>'COMBINED PREDICTIONS'!CQ$2*'COMBINED PREDICTIONS'!CQ19</f>
        <v>549592.94021532766</v>
      </c>
      <c r="CR18">
        <f>'COMBINED PREDICTIONS'!CR$2*'COMBINED PREDICTIONS'!CR19</f>
        <v>556596.23264623201</v>
      </c>
      <c r="CS18">
        <f>'COMBINED PREDICTIONS'!CS$2*'COMBINED PREDICTIONS'!CS19</f>
        <v>561568.63799709734</v>
      </c>
      <c r="CT18">
        <f>'COMBINED PREDICTIONS'!CT$2*'COMBINED PREDICTIONS'!CT19</f>
        <v>568992.29775713081</v>
      </c>
      <c r="CU18">
        <f>'COMBINED PREDICTIONS'!CU$2*'COMBINED PREDICTIONS'!CU19</f>
        <v>571637.96315866173</v>
      </c>
      <c r="CV18">
        <f>'COMBINED PREDICTIONS'!CV$2*'COMBINED PREDICTIONS'!CV19</f>
        <v>571453.09821318858</v>
      </c>
      <c r="CW18">
        <f>'COMBINED PREDICTIONS'!CW$2*'COMBINED PREDICTIONS'!CW19</f>
        <v>572404.88574740454</v>
      </c>
    </row>
    <row r="19" spans="1:101" x14ac:dyDescent="0.25">
      <c r="A19" t="s">
        <v>36</v>
      </c>
      <c r="B19">
        <f>'COMBINED PREDICTIONS'!B$2*'COMBINED PREDICTIONS'!B20</f>
        <v>21.685955723089826</v>
      </c>
      <c r="C19">
        <f>'COMBINED PREDICTIONS'!C$2*'COMBINED PREDICTIONS'!C20</f>
        <v>22.112657287862557</v>
      </c>
      <c r="D19">
        <f>'COMBINED PREDICTIONS'!D$2*'COMBINED PREDICTIONS'!D20</f>
        <v>22.09365029904022</v>
      </c>
      <c r="E19">
        <f>'COMBINED PREDICTIONS'!E$2*'COMBINED PREDICTIONS'!E20</f>
        <v>22.252012667934039</v>
      </c>
      <c r="F19">
        <f>'COMBINED PREDICTIONS'!F$2*'COMBINED PREDICTIONS'!F20</f>
        <v>21.168253284846799</v>
      </c>
      <c r="G19">
        <f>'COMBINED PREDICTIONS'!G$2*'COMBINED PREDICTIONS'!G20</f>
        <v>21.95595353975985</v>
      </c>
      <c r="H19">
        <f>'COMBINED PREDICTIONS'!H$2*'COMBINED PREDICTIONS'!H20</f>
        <v>22.872399152795293</v>
      </c>
      <c r="I19">
        <f>'COMBINED PREDICTIONS'!I$2*'COMBINED PREDICTIONS'!I20</f>
        <v>23.122120535199397</v>
      </c>
      <c r="J19">
        <f>'COMBINED PREDICTIONS'!J$2*'COMBINED PREDICTIONS'!J20</f>
        <v>25.55511011451355</v>
      </c>
      <c r="K19">
        <f>'COMBINED PREDICTIONS'!K$2*'COMBINED PREDICTIONS'!K20</f>
        <v>26.963742844311927</v>
      </c>
      <c r="L19">
        <f>'COMBINED PREDICTIONS'!L$2*'COMBINED PREDICTIONS'!L20</f>
        <v>28.063913929700632</v>
      </c>
      <c r="M19">
        <f>'COMBINED PREDICTIONS'!M$2*'COMBINED PREDICTIONS'!M20</f>
        <v>28.847846987505729</v>
      </c>
      <c r="N19">
        <f>'COMBINED PREDICTIONS'!N$2*'COMBINED PREDICTIONS'!N20</f>
        <v>30.013546985783858</v>
      </c>
      <c r="O19">
        <f>'COMBINED PREDICTIONS'!O$2*'COMBINED PREDICTIONS'!O20</f>
        <v>30.43519451601728</v>
      </c>
      <c r="P19">
        <f>'COMBINED PREDICTIONS'!P$2*'COMBINED PREDICTIONS'!P20</f>
        <v>30.416043388391781</v>
      </c>
      <c r="Q19">
        <f>'COMBINED PREDICTIONS'!Q$2*'COMBINED PREDICTIONS'!Q20</f>
        <v>30.573887658496695</v>
      </c>
      <c r="R19">
        <f>'COMBINED PREDICTIONS'!R$2*'COMBINED PREDICTIONS'!R20</f>
        <v>29.490650186173511</v>
      </c>
      <c r="S19">
        <f>'COMBINED PREDICTIONS'!S$2*'COMBINED PREDICTIONS'!S20</f>
        <v>30.274950047927693</v>
      </c>
      <c r="T19">
        <f>'COMBINED PREDICTIONS'!T$2*'COMBINED PREDICTIONS'!T20</f>
        <v>31.188188299527148</v>
      </c>
      <c r="U19">
        <f>'COMBINED PREDICTIONS'!U$2*'COMBINED PREDICTIONS'!U20</f>
        <v>31.436179329085441</v>
      </c>
      <c r="V19">
        <f>'COMBINED PREDICTIONS'!V$2*'COMBINED PREDICTIONS'!V20</f>
        <v>33.862441770222624</v>
      </c>
      <c r="W19">
        <f>'COMBINED PREDICTIONS'!W$2*'COMBINED PREDICTIONS'!W20</f>
        <v>35.266820951473122</v>
      </c>
      <c r="X19">
        <f>'COMBINED PREDICTIONS'!X$2*'COMBINED PREDICTIONS'!X20</f>
        <v>36.363441520587621</v>
      </c>
      <c r="Y19">
        <f>'COMBINED PREDICTIONS'!Y$2*'COMBINED PREDICTIONS'!Y20</f>
        <v>37.144438193257443</v>
      </c>
      <c r="Z19">
        <f>'COMBINED PREDICTIONS'!Z$2*'COMBINED PREDICTIONS'!Z20</f>
        <v>38.306374053954613</v>
      </c>
      <c r="AA19">
        <f>'COMBINED PREDICTIONS'!AA$2*'COMBINED PREDICTIONS'!AA20</f>
        <v>38.725765024642385</v>
      </c>
      <c r="AB19">
        <f>'COMBINED PREDICTIONS'!AB$2*'COMBINED PREDICTIONS'!AB20</f>
        <v>38.705265949419612</v>
      </c>
      <c r="AC19">
        <f>'COMBINED PREDICTIONS'!AC$2*'COMBINED PREDICTIONS'!AC20</f>
        <v>38.861408141679327</v>
      </c>
      <c r="AD19">
        <f>'COMBINED PREDICTIONS'!AD$2*'COMBINED PREDICTIONS'!AD20</f>
        <v>37.778960161013615</v>
      </c>
      <c r="AE19">
        <f>'COMBINED PREDICTIONS'!AE$2*'COMBINED PREDICTIONS'!AE20</f>
        <v>38.560289541305352</v>
      </c>
      <c r="AF19">
        <f>'COMBINED PREDICTIONS'!AF$2*'COMBINED PREDICTIONS'!AF20</f>
        <v>39.470300927505782</v>
      </c>
      <c r="AG19">
        <f>'COMBINED PREDICTIONS'!AG$2*'COMBINED PREDICTIONS'!AG20</f>
        <v>39.716405347000183</v>
      </c>
      <c r="AH19">
        <f>'COMBINED PREDICTIONS'!AH$2*'COMBINED PREDICTIONS'!AH20</f>
        <v>42.136397182107466</v>
      </c>
      <c r="AI19">
        <f>'COMBINED PREDICTIONS'!AI$2*'COMBINED PREDICTIONS'!AI20</f>
        <v>43.536565196395934</v>
      </c>
      <c r="AJ19">
        <f>'COMBINED PREDICTIONS'!AJ$2*'COMBINED PREDICTIONS'!AJ20</f>
        <v>44.629595233750628</v>
      </c>
      <c r="AK19">
        <f>'COMBINED PREDICTIONS'!AK$2*'COMBINED PREDICTIONS'!AK20</f>
        <v>45.407636996865307</v>
      </c>
      <c r="AL19">
        <f>'COMBINED PREDICTIONS'!AL$2*'COMBINED PREDICTIONS'!AL20</f>
        <v>46.565852892194165</v>
      </c>
      <c r="AM19">
        <f>'COMBINED PREDICTIONS'!AM$2*'COMBINED PREDICTIONS'!AM20</f>
        <v>46.983017561781303</v>
      </c>
      <c r="AN19">
        <f>'COMBINED PREDICTIONS'!AN$2*'COMBINED PREDICTIONS'!AN20</f>
        <v>46.9611769803534</v>
      </c>
      <c r="AO19">
        <f>'COMBINED PREDICTIONS'!AO$2*'COMBINED PREDICTIONS'!AO20</f>
        <v>47.115623226566633</v>
      </c>
      <c r="AP19">
        <f>'COMBINED PREDICTIONS'!AP$2*'COMBINED PREDICTIONS'!AP20</f>
        <v>46.03396790528334</v>
      </c>
      <c r="AQ19">
        <f>'COMBINED PREDICTIONS'!AQ$2*'COMBINED PREDICTIONS'!AQ20</f>
        <v>46.812346352638613</v>
      </c>
      <c r="AR19">
        <f>'COMBINED PREDICTIONS'!AR$2*'COMBINED PREDICTIONS'!AR20</f>
        <v>47.719149395104282</v>
      </c>
      <c r="AS19">
        <f>'COMBINED PREDICTIONS'!AS$2*'COMBINED PREDICTIONS'!AS20</f>
        <v>47.963379532401007</v>
      </c>
      <c r="AT19">
        <f>'COMBINED PREDICTIONS'!AT$2*'COMBINED PREDICTIONS'!AT20</f>
        <v>50.377133722462865</v>
      </c>
      <c r="AU19">
        <f>'COMBINED PREDICTIONS'!AU$2*'COMBINED PREDICTIONS'!AU20</f>
        <v>51.773113094546467</v>
      </c>
      <c r="AV19">
        <f>'COMBINED PREDICTIONS'!AV$2*'COMBINED PREDICTIONS'!AV20</f>
        <v>52.862572251075491</v>
      </c>
      <c r="AW19">
        <f>'COMBINED PREDICTIONS'!AW$2*'COMBINED PREDICTIONS'!AW20</f>
        <v>53.63767633321573</v>
      </c>
      <c r="AX19">
        <f>'COMBINED PREDICTIONS'!AX$2*'COMBINED PREDICTIONS'!AX20</f>
        <v>54.792192857353946</v>
      </c>
      <c r="AY19">
        <f>'COMBINED PREDICTIONS'!AY$2*'COMBINED PREDICTIONS'!AY20</f>
        <v>55.207145773815462</v>
      </c>
      <c r="AZ19">
        <f>'COMBINED PREDICTIONS'!AZ$2*'COMBINED PREDICTIONS'!AZ20</f>
        <v>55.183974577147993</v>
      </c>
      <c r="BA19">
        <f>'COMBINED PREDICTIONS'!BA$2*'COMBINED PREDICTIONS'!BA20</f>
        <v>55.336737179493937</v>
      </c>
      <c r="BB19">
        <f>'COMBINED PREDICTIONS'!BB$2*'COMBINED PREDICTIONS'!BB20</f>
        <v>54.255876874173858</v>
      </c>
      <c r="BC19">
        <f>'COMBINED PREDICTIONS'!BC$2*'COMBINED PREDICTIONS'!BC20</f>
        <v>55.031321757636327</v>
      </c>
      <c r="BD19">
        <f>'COMBINED PREDICTIONS'!BD$2*'COMBINED PREDICTIONS'!BD20</f>
        <v>55.934934840541757</v>
      </c>
      <c r="BE19">
        <f>'COMBINED PREDICTIONS'!BE$2*'COMBINED PREDICTIONS'!BE20</f>
        <v>56.177303723504146</v>
      </c>
      <c r="BF19">
        <f>'COMBINED PREDICTIONS'!BF$2*'COMBINED PREDICTIONS'!BF20</f>
        <v>58.584850791722069</v>
      </c>
      <c r="BG19">
        <f>'COMBINED PREDICTIONS'!BG$2*'COMBINED PREDICTIONS'!BG20</f>
        <v>59.976663814190971</v>
      </c>
      <c r="BH19">
        <f>'COMBINED PREDICTIONS'!BH$2*'COMBINED PREDICTIONS'!BH20</f>
        <v>61.062571898537882</v>
      </c>
      <c r="BI19">
        <f>'COMBINED PREDICTIONS'!BI$2*'COMBINED PREDICTIONS'!BI20</f>
        <v>61.834755566632282</v>
      </c>
      <c r="BJ19">
        <f>'COMBINED PREDICTIONS'!BJ$2*'COMBINED PREDICTIONS'!BJ20</f>
        <v>62.985593032335188</v>
      </c>
      <c r="BK19">
        <f>'COMBINED PREDICTIONS'!BK$2*'COMBINED PREDICTIONS'!BK20</f>
        <v>63.398348545678672</v>
      </c>
      <c r="BL19">
        <f>'COMBINED PREDICTIONS'!BL$2*'COMBINED PREDICTIONS'!BL20</f>
        <v>63.37385755136625</v>
      </c>
      <c r="BM19">
        <f>'COMBINED PREDICTIONS'!BM$2*'COMBINED PREDICTIONS'!BM20</f>
        <v>63.524948736683839</v>
      </c>
      <c r="BN19">
        <f>'COMBINED PREDICTIONS'!BN$2*'COMBINED PREDICTIONS'!BN20</f>
        <v>62.444885751894958</v>
      </c>
      <c r="BO19">
        <f>'COMBINED PREDICTIONS'!BO$2*'COMBINED PREDICTIONS'!BO20</f>
        <v>63.217414292775246</v>
      </c>
      <c r="BP19">
        <f>'COMBINED PREDICTIONS'!BP$2*'COMBINED PREDICTIONS'!BP20</f>
        <v>64.11785565726008</v>
      </c>
      <c r="BQ19">
        <f>'COMBINED PREDICTIONS'!BQ$2*'COMBINED PREDICTIONS'!BQ20</f>
        <v>64.358376206751487</v>
      </c>
      <c r="BR19">
        <f>'COMBINED PREDICTIONS'!BR$2*'COMBINED PREDICTIONS'!BR20</f>
        <v>66.759746448234438</v>
      </c>
      <c r="BS19">
        <f>'COMBINED PREDICTIONS'!BS$2*'COMBINED PREDICTIONS'!BS20</f>
        <v>68.147415246662746</v>
      </c>
      <c r="BT19">
        <f>'COMBINED PREDICTIONS'!BT$2*'COMBINED PREDICTIONS'!BT20</f>
        <v>69.229791917438547</v>
      </c>
      <c r="BU19">
        <f>'COMBINED PREDICTIONS'!BU$2*'COMBINED PREDICTIONS'!BU20</f>
        <v>69.999072302908488</v>
      </c>
      <c r="BV19">
        <f>'COMBINED PREDICTIONS'!BV$2*'COMBINED PREDICTIONS'!BV20</f>
        <v>71.146250867584271</v>
      </c>
      <c r="BW19">
        <f>'COMBINED PREDICTIONS'!BW$2*'COMBINED PREDICTIONS'!BW20</f>
        <v>71.556823208522459</v>
      </c>
      <c r="BX19">
        <f>'COMBINED PREDICTIONS'!BX$2*'COMBINED PREDICTIONS'!BX20</f>
        <v>71.531023136631347</v>
      </c>
      <c r="BY19">
        <f>'COMBINED PREDICTIONS'!BY$2*'COMBINED PREDICTIONS'!BY20</f>
        <v>71.680455025852908</v>
      </c>
      <c r="BZ19">
        <f>'COMBINED PREDICTIONS'!BZ$2*'COMBINED PREDICTIONS'!BZ20</f>
        <v>70.601191619530184</v>
      </c>
      <c r="CA19">
        <f>'COMBINED PREDICTIONS'!CA$2*'COMBINED PREDICTIONS'!CA20</f>
        <v>71.370820903150516</v>
      </c>
      <c r="CB19">
        <f>'COMBINED PREDICTIONS'!CB$2*'COMBINED PREDICTIONS'!CB20</f>
        <v>72.268108648363153</v>
      </c>
      <c r="CC19">
        <f>'COMBINED PREDICTIONS'!CC$2*'COMBINED PREDICTIONS'!CC20</f>
        <v>72.506793675177775</v>
      </c>
      <c r="CD19">
        <f>'COMBINED PREDICTIONS'!CD$2*'COMBINED PREDICTIONS'!CD20</f>
        <v>74.902017170907556</v>
      </c>
      <c r="CE19">
        <f>'COMBINED PREDICTIONS'!CE$2*'COMBINED PREDICTIONS'!CE20</f>
        <v>76.285563705772731</v>
      </c>
      <c r="CF19">
        <f>'COMBINED PREDICTIONS'!CF$2*'COMBINED PREDICTIONS'!CF20</f>
        <v>77.364428471321006</v>
      </c>
      <c r="CG19">
        <f>'COMBINED PREDICTIONS'!CG$2*'COMBINED PREDICTIONS'!CG20</f>
        <v>78.130822570487155</v>
      </c>
      <c r="CH19">
        <f>'COMBINED PREDICTIONS'!CH$2*'COMBINED PREDICTIONS'!CH20</f>
        <v>79.27436223837708</v>
      </c>
      <c r="CI19">
        <f>'COMBINED PREDICTIONS'!CI$2*'COMBINED PREDICTIONS'!CI20</f>
        <v>79.682765519957528</v>
      </c>
      <c r="CJ19">
        <f>'COMBINED PREDICTIONS'!CJ$2*'COMBINED PREDICTIONS'!CJ20</f>
        <v>79.655666993925792</v>
      </c>
      <c r="CK19">
        <f>'COMBINED PREDICTIONS'!CK$2*'COMBINED PREDICTIONS'!CK20</f>
        <v>79.803451603011496</v>
      </c>
      <c r="CL19">
        <f>'COMBINED PREDICTIONS'!CL$2*'COMBINED PREDICTIONS'!CL20</f>
        <v>78.724989987115947</v>
      </c>
      <c r="CM19">
        <f>'COMBINED PREDICTIONS'!CM$2*'COMBINED PREDICTIONS'!CM20</f>
        <v>79.491736964211128</v>
      </c>
      <c r="CN19">
        <f>'COMBINED PREDICTIONS'!CN$2*'COMBINED PREDICTIONS'!CN20</f>
        <v>80.385889048698502</v>
      </c>
      <c r="CO19">
        <f>'COMBINED PREDICTIONS'!CO$2*'COMBINED PREDICTIONS'!CO20</f>
        <v>80.622751254675876</v>
      </c>
      <c r="CP19">
        <f>'COMBINED PREDICTIONS'!CP$2*'COMBINED PREDICTIONS'!CP20</f>
        <v>83.011857873536499</v>
      </c>
      <c r="CQ19">
        <f>'COMBINED PREDICTIONS'!CQ$2*'COMBINED PREDICTIONS'!CQ20</f>
        <v>84.391303941796039</v>
      </c>
      <c r="CR19">
        <f>'COMBINED PREDICTIONS'!CR$2*'COMBINED PREDICTIONS'!CR20</f>
        <v>85.466676161639612</v>
      </c>
      <c r="CS19">
        <f>'COMBINED PREDICTIONS'!CS$2*'COMBINED PREDICTIONS'!CS20</f>
        <v>86.23020083705174</v>
      </c>
      <c r="CT19">
        <f>'COMBINED PREDICTIONS'!CT$2*'COMBINED PREDICTIONS'!CT20</f>
        <v>87.370121460711871</v>
      </c>
      <c r="CU19">
        <f>'COMBINED PREDICTIONS'!CU$2*'COMBINED PREDICTIONS'!CU20</f>
        <v>87.776369679514346</v>
      </c>
      <c r="CV19">
        <f>'COMBINED PREDICTIONS'!CV$2*'COMBINED PREDICTIONS'!CV20</f>
        <v>87.747983227178352</v>
      </c>
      <c r="CW19">
        <f>'COMBINED PREDICTIONS'!CW$2*'COMBINED PREDICTIONS'!CW20</f>
        <v>87.894132468208568</v>
      </c>
    </row>
    <row r="20" spans="1:101" x14ac:dyDescent="0.25">
      <c r="A20" t="s">
        <v>38</v>
      </c>
      <c r="B20">
        <f>'COMBINED PREDICTIONS'!B$2*'COMBINED PREDICTIONS'!B21</f>
        <v>21.307680954234691</v>
      </c>
      <c r="C20">
        <f>'COMBINED PREDICTIONS'!C$2*'COMBINED PREDICTIONS'!C21</f>
        <v>21.726939432899272</v>
      </c>
      <c r="D20">
        <f>'COMBINED PREDICTIONS'!D$2*'COMBINED PREDICTIONS'!D21</f>
        <v>21.708263988805474</v>
      </c>
      <c r="E20">
        <f>'COMBINED PREDICTIONS'!E$2*'COMBINED PREDICTIONS'!E21</f>
        <v>21.863863994386669</v>
      </c>
      <c r="F20">
        <f>'COMBINED PREDICTIONS'!F$2*'COMBINED PREDICTIONS'!F21</f>
        <v>20.79900895821255</v>
      </c>
      <c r="G20">
        <f>'COMBINED PREDICTIONS'!G$2*'COMBINED PREDICTIONS'!G21</f>
        <v>21.572969116278632</v>
      </c>
      <c r="H20">
        <f>'COMBINED PREDICTIONS'!H$2*'COMBINED PREDICTIONS'!H21</f>
        <v>22.473428887746106</v>
      </c>
      <c r="I20">
        <f>'COMBINED PREDICTIONS'!I$2*'COMBINED PREDICTIONS'!I21</f>
        <v>22.718794303578424</v>
      </c>
      <c r="J20">
        <f>'COMBINED PREDICTIONS'!J$2*'COMBINED PREDICTIONS'!J21</f>
        <v>25.109344500349607</v>
      </c>
      <c r="K20">
        <f>'COMBINED PREDICTIONS'!K$2*'COMBINED PREDICTIONS'!K21</f>
        <v>26.493406017927953</v>
      </c>
      <c r="L20">
        <f>'COMBINED PREDICTIONS'!L$2*'COMBINED PREDICTIONS'!L21</f>
        <v>27.574386482052809</v>
      </c>
      <c r="M20">
        <f>'COMBINED PREDICTIONS'!M$2*'COMBINED PREDICTIONS'!M21</f>
        <v>28.344645155384111</v>
      </c>
      <c r="N20">
        <f>'COMBINED PREDICTIONS'!N$2*'COMBINED PREDICTIONS'!N21</f>
        <v>29.490011491497025</v>
      </c>
      <c r="O20">
        <f>'COMBINED PREDICTIONS'!O$2*'COMBINED PREDICTIONS'!O21</f>
        <v>29.904304094694997</v>
      </c>
      <c r="P20">
        <f>'COMBINED PREDICTIONS'!P$2*'COMBINED PREDICTIONS'!P21</f>
        <v>29.88548702605534</v>
      </c>
      <c r="Q20">
        <f>'COMBINED PREDICTIONS'!Q$2*'COMBINED PREDICTIONS'!Q21</f>
        <v>30.040577970203518</v>
      </c>
      <c r="R20">
        <f>'COMBINED PREDICTIONS'!R$2*'COMBINED PREDICTIONS'!R21</f>
        <v>28.976235740944112</v>
      </c>
      <c r="S20">
        <f>'COMBINED PREDICTIONS'!S$2*'COMBINED PREDICTIONS'!S21</f>
        <v>29.746854819950858</v>
      </c>
      <c r="T20">
        <f>'COMBINED PREDICTIONS'!T$2*'COMBINED PREDICTIONS'!T21</f>
        <v>30.644163176970402</v>
      </c>
      <c r="U20">
        <f>'COMBINED PREDICTIONS'!U$2*'COMBINED PREDICTIONS'!U21</f>
        <v>30.887828423031664</v>
      </c>
      <c r="V20">
        <f>'COMBINED PREDICTIONS'!V$2*'COMBINED PREDICTIONS'!V21</f>
        <v>33.271768825157864</v>
      </c>
      <c r="W20">
        <f>'COMBINED PREDICTIONS'!W$2*'COMBINED PREDICTIONS'!W21</f>
        <v>34.651650990138656</v>
      </c>
      <c r="X20">
        <f>'COMBINED PREDICTIONS'!X$2*'COMBINED PREDICTIONS'!X21</f>
        <v>35.729142870732332</v>
      </c>
      <c r="Y20">
        <f>'COMBINED PREDICTIONS'!Y$2*'COMBINED PREDICTIONS'!Y21</f>
        <v>36.4965163791938</v>
      </c>
      <c r="Z20">
        <f>'COMBINED PREDICTIONS'!Z$2*'COMBINED PREDICTIONS'!Z21</f>
        <v>37.638184236730666</v>
      </c>
      <c r="AA20">
        <f>'COMBINED PREDICTIONS'!AA$2*'COMBINED PREDICTIONS'!AA21</f>
        <v>38.050259642242395</v>
      </c>
      <c r="AB20">
        <f>'COMBINED PREDICTIONS'!AB$2*'COMBINED PREDICTIONS'!AB21</f>
        <v>38.030118138668335</v>
      </c>
      <c r="AC20">
        <f>'COMBINED PREDICTIONS'!AC$2*'COMBINED PREDICTIONS'!AC21</f>
        <v>38.183536694836569</v>
      </c>
      <c r="AD20">
        <f>'COMBINED PREDICTIONS'!AD$2*'COMBINED PREDICTIONS'!AD21</f>
        <v>37.119970185889819</v>
      </c>
      <c r="AE20">
        <f>'COMBINED PREDICTIONS'!AE$2*'COMBINED PREDICTIONS'!AE21</f>
        <v>37.887670598452225</v>
      </c>
      <c r="AF20">
        <f>'COMBINED PREDICTIONS'!AF$2*'COMBINED PREDICTIONS'!AF21</f>
        <v>38.781808377274402</v>
      </c>
      <c r="AG20">
        <f>'COMBINED PREDICTIONS'!AG$2*'COMBINED PREDICTIONS'!AG21</f>
        <v>39.023619921989052</v>
      </c>
      <c r="AH20">
        <f>'COMBINED PREDICTIONS'!AH$2*'COMBINED PREDICTIONS'!AH21</f>
        <v>41.401399098187241</v>
      </c>
      <c r="AI20">
        <f>'COMBINED PREDICTIONS'!AI$2*'COMBINED PREDICTIONS'!AI21</f>
        <v>42.777143552881348</v>
      </c>
      <c r="AJ20">
        <f>'COMBINED PREDICTIONS'!AJ$2*'COMBINED PREDICTIONS'!AJ21</f>
        <v>43.85110753246061</v>
      </c>
      <c r="AK20">
        <f>'COMBINED PREDICTIONS'!AK$2*'COMBINED PREDICTIONS'!AK21</f>
        <v>44.6155776747595</v>
      </c>
      <c r="AL20">
        <f>'COMBINED PREDICTIONS'!AL$2*'COMBINED PREDICTIONS'!AL21</f>
        <v>45.753590455423534</v>
      </c>
      <c r="AM20">
        <f>'COMBINED PREDICTIONS'!AM$2*'COMBINED PREDICTIONS'!AM21</f>
        <v>46.163478393886734</v>
      </c>
      <c r="AN20">
        <f>'COMBINED PREDICTIONS'!AN$2*'COMBINED PREDICTIONS'!AN21</f>
        <v>46.142018784411214</v>
      </c>
      <c r="AO20">
        <f>'COMBINED PREDICTIONS'!AO$2*'COMBINED PREDICTIONS'!AO21</f>
        <v>46.293770977439387</v>
      </c>
      <c r="AP20">
        <f>'COMBINED PREDICTIONS'!AP$2*'COMBINED PREDICTIONS'!AP21</f>
        <v>45.230983301274634</v>
      </c>
      <c r="AQ20">
        <f>'COMBINED PREDICTIONS'!AQ$2*'COMBINED PREDICTIONS'!AQ21</f>
        <v>45.995784254927763</v>
      </c>
      <c r="AR20">
        <f>'COMBINED PREDICTIONS'!AR$2*'COMBINED PREDICTIONS'!AR21</f>
        <v>46.886769654137765</v>
      </c>
      <c r="AS20">
        <f>'COMBINED PREDICTIONS'!AS$2*'COMBINED PREDICTIONS'!AS21</f>
        <v>47.126739610333281</v>
      </c>
      <c r="AT20">
        <f>'COMBINED PREDICTIONS'!AT$2*'COMBINED PREDICTIONS'!AT21</f>
        <v>49.498389946639378</v>
      </c>
      <c r="AU20">
        <f>'COMBINED PREDICTIONS'!AU$2*'COMBINED PREDICTIONS'!AU21</f>
        <v>50.870018822897734</v>
      </c>
      <c r="AV20">
        <f>'COMBINED PREDICTIONS'!AV$2*'COMBINED PREDICTIONS'!AV21</f>
        <v>51.940474209619445</v>
      </c>
      <c r="AW20">
        <f>'COMBINED PREDICTIONS'!AW$2*'COMBINED PREDICTIONS'!AW21</f>
        <v>52.702057913813057</v>
      </c>
      <c r="AX20">
        <f>'COMBINED PREDICTIONS'!AX$2*'COMBINED PREDICTIONS'!AX21</f>
        <v>53.836435852551368</v>
      </c>
      <c r="AY20">
        <f>'COMBINED PREDICTIONS'!AY$2*'COMBINED PREDICTIONS'!AY21</f>
        <v>54.244150618176256</v>
      </c>
      <c r="AZ20">
        <f>'COMBINED PREDICTIONS'!AZ$2*'COMBINED PREDICTIONS'!AZ21</f>
        <v>54.221383603790414</v>
      </c>
      <c r="BA20">
        <f>'COMBINED PREDICTIONS'!BA$2*'COMBINED PREDICTIONS'!BA21</f>
        <v>54.371481521267036</v>
      </c>
      <c r="BB20">
        <f>'COMBINED PREDICTIONS'!BB$2*'COMBINED PREDICTIONS'!BB21</f>
        <v>53.309474993358499</v>
      </c>
      <c r="BC20">
        <f>'COMBINED PREDICTIONS'!BC$2*'COMBINED PREDICTIONS'!BC21</f>
        <v>54.07139355417246</v>
      </c>
      <c r="BD20">
        <f>'COMBINED PREDICTIONS'!BD$2*'COMBINED PREDICTIONS'!BD21</f>
        <v>54.959244637264042</v>
      </c>
      <c r="BE20">
        <f>'COMBINED PREDICTIONS'!BE$2*'COMBINED PREDICTIONS'!BE21</f>
        <v>55.197385805554745</v>
      </c>
      <c r="BF20">
        <f>'COMBINED PREDICTIONS'!BF$2*'COMBINED PREDICTIONS'!BF21</f>
        <v>57.562937292744692</v>
      </c>
      <c r="BG20">
        <f>'COMBINED PREDICTIONS'!BG$2*'COMBINED PREDICTIONS'!BG21</f>
        <v>58.930472494300993</v>
      </c>
      <c r="BH20">
        <f>'COMBINED PREDICTIONS'!BH$2*'COMBINED PREDICTIONS'!BH21</f>
        <v>59.997438751280455</v>
      </c>
      <c r="BI20">
        <f>'COMBINED PREDICTIONS'!BI$2*'COMBINED PREDICTIONS'!BI21</f>
        <v>60.756152983105046</v>
      </c>
      <c r="BJ20">
        <f>'COMBINED PREDICTIONS'!BJ$2*'COMBINED PREDICTIONS'!BJ21</f>
        <v>61.88691603835138</v>
      </c>
      <c r="BK20">
        <f>'COMBINED PREDICTIONS'!BK$2*'COMBINED PREDICTIONS'!BK21</f>
        <v>62.292471730833959</v>
      </c>
      <c r="BL20">
        <f>'COMBINED PREDICTIONS'!BL$2*'COMBINED PREDICTIONS'!BL21</f>
        <v>62.268407940437804</v>
      </c>
      <c r="BM20">
        <f>'COMBINED PREDICTIONS'!BM$2*'COMBINED PREDICTIONS'!BM21</f>
        <v>62.4168635959253</v>
      </c>
      <c r="BN20">
        <f>'COMBINED PREDICTIONS'!BN$2*'COMBINED PREDICTIONS'!BN21</f>
        <v>61.355640480641696</v>
      </c>
      <c r="BO20">
        <f>'COMBINED PREDICTIONS'!BO$2*'COMBINED PREDICTIONS'!BO21</f>
        <v>62.114693569530509</v>
      </c>
      <c r="BP20">
        <f>'COMBINED PREDICTIONS'!BP$2*'COMBINED PREDICTIONS'!BP21</f>
        <v>62.999428259457524</v>
      </c>
      <c r="BQ20">
        <f>'COMBINED PREDICTIONS'!BQ$2*'COMBINED PREDICTIONS'!BQ21</f>
        <v>63.235753335324162</v>
      </c>
      <c r="BR20">
        <f>'COMBINED PREDICTIONS'!BR$2*'COMBINED PREDICTIONS'!BR21</f>
        <v>65.595235740060062</v>
      </c>
      <c r="BS20">
        <f>'COMBINED PREDICTIONS'!BS$2*'COMBINED PREDICTIONS'!BS21</f>
        <v>66.958699006545217</v>
      </c>
      <c r="BT20">
        <f>'COMBINED PREDICTIONS'!BT$2*'COMBINED PREDICTIONS'!BT21</f>
        <v>68.022195449482339</v>
      </c>
      <c r="BU20">
        <f>'COMBINED PREDICTIONS'!BU$2*'COMBINED PREDICTIONS'!BU21</f>
        <v>68.778057041530658</v>
      </c>
      <c r="BV20">
        <f>'COMBINED PREDICTIONS'!BV$2*'COMBINED PREDICTIONS'!BV21</f>
        <v>69.905225019081328</v>
      </c>
      <c r="BW20">
        <f>'COMBINED PREDICTIONS'!BW$2*'COMBINED PREDICTIONS'!BW21</f>
        <v>70.308635620903658</v>
      </c>
      <c r="BX20">
        <f>'COMBINED PREDICTIONS'!BX$2*'COMBINED PREDICTIONS'!BX21</f>
        <v>70.28328558757002</v>
      </c>
      <c r="BY20">
        <f>'COMBINED PREDICTIONS'!BY$2*'COMBINED PREDICTIONS'!BY21</f>
        <v>70.430110890571598</v>
      </c>
      <c r="BZ20">
        <f>'COMBINED PREDICTIONS'!BZ$2*'COMBINED PREDICTIONS'!BZ21</f>
        <v>69.369673406462027</v>
      </c>
      <c r="CA20">
        <f>'COMBINED PREDICTIONS'!CA$2*'COMBINED PREDICTIONS'!CA21</f>
        <v>70.125877810723424</v>
      </c>
      <c r="CB20">
        <f>'COMBINED PREDICTIONS'!CB$2*'COMBINED PREDICTIONS'!CB21</f>
        <v>71.007513890925253</v>
      </c>
      <c r="CC20">
        <f>'COMBINED PREDICTIONS'!CC$2*'COMBINED PREDICTIONS'!CC21</f>
        <v>71.242035461699459</v>
      </c>
      <c r="CD20">
        <f>'COMBINED PREDICTIONS'!CD$2*'COMBINED PREDICTIONS'!CD21</f>
        <v>73.595478340251319</v>
      </c>
      <c r="CE20">
        <f>'COMBINED PREDICTIONS'!CE$2*'COMBINED PREDICTIONS'!CE21</f>
        <v>74.954891249079481</v>
      </c>
      <c r="CF20">
        <f>'COMBINED PREDICTIONS'!CF$2*'COMBINED PREDICTIONS'!CF21</f>
        <v>76.014937046027768</v>
      </c>
      <c r="CG20">
        <f>'COMBINED PREDICTIONS'!CG$2*'COMBINED PREDICTIONS'!CG21</f>
        <v>76.767962698148466</v>
      </c>
      <c r="CH20">
        <f>'COMBINED PREDICTIONS'!CH$2*'COMBINED PREDICTIONS'!CH21</f>
        <v>77.891555253304631</v>
      </c>
      <c r="CI20">
        <f>'COMBINED PREDICTIONS'!CI$2*'COMBINED PREDICTIONS'!CI21</f>
        <v>78.292834631336078</v>
      </c>
      <c r="CJ20">
        <f>'COMBINED PREDICTIONS'!CJ$2*'COMBINED PREDICTIONS'!CJ21</f>
        <v>78.266208793195148</v>
      </c>
      <c r="CK20">
        <f>'COMBINED PREDICTIONS'!CK$2*'COMBINED PREDICTIONS'!CK21</f>
        <v>78.411415550072888</v>
      </c>
      <c r="CL20">
        <f>'COMBINED PREDICTIONS'!CL$2*'COMBINED PREDICTIONS'!CL21</f>
        <v>77.351765870514456</v>
      </c>
      <c r="CM20">
        <f>'COMBINED PREDICTIONS'!CM$2*'COMBINED PREDICTIONS'!CM21</f>
        <v>78.10513824520639</v>
      </c>
      <c r="CN20">
        <f>'COMBINED PREDICTIONS'!CN$2*'COMBINED PREDICTIONS'!CN21</f>
        <v>78.983693360973533</v>
      </c>
      <c r="CO20">
        <f>'COMBINED PREDICTIONS'!CO$2*'COMBINED PREDICTIONS'!CO21</f>
        <v>79.216423906932761</v>
      </c>
      <c r="CP20">
        <f>'COMBINED PREDICTIONS'!CP$2*'COMBINED PREDICTIONS'!CP21</f>
        <v>81.563856607172525</v>
      </c>
      <c r="CQ20">
        <f>'COMBINED PREDICTIONS'!CQ$2*'COMBINED PREDICTIONS'!CQ21</f>
        <v>82.919240575090143</v>
      </c>
      <c r="CR20">
        <f>'COMBINED PREDICTIONS'!CR$2*'COMBINED PREDICTIONS'!CR21</f>
        <v>83.975854747878373</v>
      </c>
      <c r="CS20">
        <f>'COMBINED PREDICTIONS'!CS$2*'COMBINED PREDICTIONS'!CS21</f>
        <v>84.72606102848259</v>
      </c>
      <c r="CT20">
        <f>'COMBINED PREDICTIONS'!CT$2*'COMBINED PREDICTIONS'!CT21</f>
        <v>85.846097667506072</v>
      </c>
      <c r="CU20">
        <f>'COMBINED PREDICTIONS'!CU$2*'COMBINED PREDICTIONS'!CU21</f>
        <v>86.245259574179755</v>
      </c>
      <c r="CV20">
        <f>'COMBINED PREDICTIONS'!CV$2*'COMBINED PREDICTIONS'!CV21</f>
        <v>86.217368275427646</v>
      </c>
      <c r="CW20">
        <f>'COMBINED PREDICTIONS'!CW$2*'COMBINED PREDICTIONS'!CW21</f>
        <v>86.360968190475887</v>
      </c>
    </row>
    <row r="21" spans="1:101" x14ac:dyDescent="0.25">
      <c r="A21" t="s">
        <v>39</v>
      </c>
      <c r="B21">
        <f>'COMBINED PREDICTIONS'!B$2*'COMBINED PREDICTIONS'!B22</f>
        <v>1998.9759667320941</v>
      </c>
      <c r="C21">
        <f>'COMBINED PREDICTIONS'!C$2*'COMBINED PREDICTIONS'!C22</f>
        <v>2038.3086198020937</v>
      </c>
      <c r="D21">
        <f>'COMBINED PREDICTIONS'!D$2*'COMBINED PREDICTIONS'!D22</f>
        <v>2036.5565866272152</v>
      </c>
      <c r="E21">
        <f>'COMBINED PREDICTIONS'!E$2*'COMBINED PREDICTIONS'!E22</f>
        <v>2051.1541710498586</v>
      </c>
      <c r="F21">
        <f>'COMBINED PREDICTIONS'!F$2*'COMBINED PREDICTIONS'!F22</f>
        <v>1951.2550018283175</v>
      </c>
      <c r="G21">
        <f>'COMBINED PREDICTIONS'!G$2*'COMBINED PREDICTIONS'!G22</f>
        <v>2023.8639243340206</v>
      </c>
      <c r="H21">
        <f>'COMBINED PREDICTIONS'!H$2*'COMBINED PREDICTIONS'!H22</f>
        <v>2108.3403835995146</v>
      </c>
      <c r="I21">
        <f>'COMBINED PREDICTIONS'!I$2*'COMBINED PREDICTIONS'!I22</f>
        <v>2131.3592926196702</v>
      </c>
      <c r="J21">
        <f>'COMBINED PREDICTIONS'!J$2*'COMBINED PREDICTIONS'!J22</f>
        <v>2355.6282968757419</v>
      </c>
      <c r="K21">
        <f>'COMBINED PREDICTIONS'!K$2*'COMBINED PREDICTIONS'!K22</f>
        <v>2485.4737603994486</v>
      </c>
      <c r="L21">
        <f>'COMBINED PREDICTIONS'!L$2*'COMBINED PREDICTIONS'!L22</f>
        <v>2586.8857335247094</v>
      </c>
      <c r="M21">
        <f>'COMBINED PREDICTIONS'!M$2*'COMBINED PREDICTIONS'!M22</f>
        <v>2659.1474019560751</v>
      </c>
      <c r="N21">
        <f>'COMBINED PREDICTIONS'!N$2*'COMBINED PREDICTIONS'!N22</f>
        <v>2766.5997232063928</v>
      </c>
      <c r="O21">
        <f>'COMBINED PREDICTIONS'!O$2*'COMBINED PREDICTIONS'!O22</f>
        <v>2805.4665036301458</v>
      </c>
      <c r="P21">
        <f>'COMBINED PREDICTIONS'!P$2*'COMBINED PREDICTIONS'!P22</f>
        <v>2803.7011839758948</v>
      </c>
      <c r="Q21">
        <f>'COMBINED PREDICTIONS'!Q$2*'COMBINED PREDICTIONS'!Q22</f>
        <v>2818.251010898678</v>
      </c>
      <c r="R21">
        <f>'COMBINED PREDICTIONS'!R$2*'COMBINED PREDICTIONS'!R22</f>
        <v>2718.3999505586376</v>
      </c>
      <c r="S21">
        <f>'COMBINED PREDICTIONS'!S$2*'COMBINED PREDICTIONS'!S22</f>
        <v>2790.6954303787238</v>
      </c>
      <c r="T21">
        <f>'COMBINED PREDICTIONS'!T$2*'COMBINED PREDICTIONS'!T22</f>
        <v>2874.8762403074293</v>
      </c>
      <c r="U21">
        <f>'COMBINED PREDICTIONS'!U$2*'COMBINED PREDICTIONS'!U22</f>
        <v>2897.7356482294126</v>
      </c>
      <c r="V21">
        <f>'COMBINED PREDICTIONS'!V$2*'COMBINED PREDICTIONS'!V22</f>
        <v>3121.3845558795356</v>
      </c>
      <c r="W21">
        <f>'COMBINED PREDICTIONS'!W$2*'COMBINED PREDICTIONS'!W22</f>
        <v>3250.8379342478024</v>
      </c>
      <c r="X21">
        <f>'COMBINED PREDICTIONS'!X$2*'COMBINED PREDICTIONS'!X22</f>
        <v>3351.9226265839552</v>
      </c>
      <c r="Y21">
        <f>'COMBINED PREDICTIONS'!Y$2*'COMBINED PREDICTIONS'!Y22</f>
        <v>3423.9136238311949</v>
      </c>
      <c r="Z21">
        <f>'COMBINED PREDICTIONS'!Z$2*'COMBINED PREDICTIONS'!Z22</f>
        <v>3531.018973029375</v>
      </c>
      <c r="AA21">
        <f>'COMBINED PREDICTIONS'!AA$2*'COMBINED PREDICTIONS'!AA22</f>
        <v>3569.6777474811115</v>
      </c>
      <c r="AB21">
        <f>'COMBINED PREDICTIONS'!AB$2*'COMBINED PREDICTIONS'!AB22</f>
        <v>3567.7881762197026</v>
      </c>
      <c r="AC21">
        <f>'COMBINED PREDICTIONS'!AC$2*'COMBINED PREDICTIONS'!AC22</f>
        <v>3582.1811083876719</v>
      </c>
      <c r="AD21">
        <f>'COMBINED PREDICTIONS'!AD$2*'COMBINED PREDICTIONS'!AD22</f>
        <v>3482.4028220986993</v>
      </c>
      <c r="AE21">
        <f>'COMBINED PREDICTIONS'!AE$2*'COMBINED PREDICTIONS'!AE22</f>
        <v>3554.4244877909282</v>
      </c>
      <c r="AF21">
        <f>'COMBINED PREDICTIONS'!AF$2*'COMBINED PREDICTIONS'!AF22</f>
        <v>3638.3078505393992</v>
      </c>
      <c r="AG21">
        <f>'COMBINED PREDICTIONS'!AG$2*'COMBINED PREDICTIONS'!AG22</f>
        <v>3660.9933538281502</v>
      </c>
      <c r="AH21">
        <f>'COMBINED PREDICTIONS'!AH$2*'COMBINED PREDICTIONS'!AH22</f>
        <v>3884.0642472597319</v>
      </c>
      <c r="AI21">
        <f>'COMBINED PREDICTIONS'!AI$2*'COMBINED PREDICTIONS'!AI22</f>
        <v>4013.1294471378969</v>
      </c>
      <c r="AJ21">
        <f>'COMBINED PREDICTIONS'!AJ$2*'COMBINED PREDICTIONS'!AJ22</f>
        <v>4113.8831701228582</v>
      </c>
      <c r="AK21">
        <f>'COMBINED PREDICTIONS'!AK$2*'COMBINED PREDICTIONS'!AK22</f>
        <v>4185.6017886352138</v>
      </c>
      <c r="AL21">
        <f>'COMBINED PREDICTIONS'!AL$2*'COMBINED PREDICTIONS'!AL22</f>
        <v>4292.3642375036461</v>
      </c>
      <c r="AM21">
        <f>'COMBINED PREDICTIONS'!AM$2*'COMBINED PREDICTIONS'!AM22</f>
        <v>4330.8177951573934</v>
      </c>
      <c r="AN21">
        <f>'COMBINED PREDICTIONS'!AN$2*'COMBINED PREDICTIONS'!AN22</f>
        <v>4328.8045660458274</v>
      </c>
      <c r="AO21">
        <f>'COMBINED PREDICTIONS'!AO$2*'COMBINED PREDICTIONS'!AO22</f>
        <v>4343.0411686781717</v>
      </c>
      <c r="AP21">
        <f>'COMBINED PREDICTIONS'!AP$2*'COMBINED PREDICTIONS'!AP22</f>
        <v>4243.3359484359771</v>
      </c>
      <c r="AQ21">
        <f>'COMBINED PREDICTIONS'!AQ$2*'COMBINED PREDICTIONS'!AQ22</f>
        <v>4315.085601951534</v>
      </c>
      <c r="AR21">
        <f>'COMBINED PREDICTIONS'!AR$2*'COMBINED PREDICTIONS'!AR22</f>
        <v>4398.6732248165199</v>
      </c>
      <c r="AS21">
        <f>'COMBINED PREDICTIONS'!AS$2*'COMBINED PREDICTIONS'!AS22</f>
        <v>4421.1859598346045</v>
      </c>
      <c r="AT21">
        <f>'COMBINED PREDICTIONS'!AT$2*'COMBINED PREDICTIONS'!AT22</f>
        <v>4643.6818773373388</v>
      </c>
      <c r="AU21">
        <f>'COMBINED PREDICTIONS'!AU$2*'COMBINED PREDICTIONS'!AU22</f>
        <v>4772.360975020717</v>
      </c>
      <c r="AV21">
        <f>'COMBINED PREDICTIONS'!AV$2*'COMBINED PREDICTIONS'!AV22</f>
        <v>4872.7855400454873</v>
      </c>
      <c r="AW21">
        <f>'COMBINED PREDICTIONS'!AW$2*'COMBINED PREDICTIONS'!AW22</f>
        <v>4944.2333679253798</v>
      </c>
      <c r="AX21">
        <f>'COMBINED PREDICTIONS'!AX$2*'COMBINED PREDICTIONS'!AX22</f>
        <v>5050.6548148017146</v>
      </c>
      <c r="AY21">
        <f>'COMBINED PREDICTIONS'!AY$2*'COMBINED PREDICTIONS'!AY22</f>
        <v>5088.9044966660367</v>
      </c>
      <c r="AZ21">
        <f>'COMBINED PREDICTIONS'!AZ$2*'COMBINED PREDICTIONS'!AZ22</f>
        <v>5086.768613615729</v>
      </c>
      <c r="BA21">
        <f>'COMBINED PREDICTIONS'!BA$2*'COMBINED PREDICTIONS'!BA22</f>
        <v>5100.8500207072238</v>
      </c>
      <c r="BB21">
        <f>'COMBINED PREDICTIONS'!BB$2*'COMBINED PREDICTIONS'!BB22</f>
        <v>5001.2180837375727</v>
      </c>
      <c r="BC21">
        <f>'COMBINED PREDICTIONS'!BC$2*'COMBINED PREDICTIONS'!BC22</f>
        <v>5072.6973261265257</v>
      </c>
      <c r="BD21">
        <f>'COMBINED PREDICTIONS'!BD$2*'COMBINED PREDICTIONS'!BD22</f>
        <v>5155.9909037311972</v>
      </c>
      <c r="BE21">
        <f>'COMBINED PREDICTIONS'!BE$2*'COMBINED PREDICTIONS'!BE22</f>
        <v>5178.3320713657731</v>
      </c>
      <c r="BF21">
        <f>'COMBINED PREDICTIONS'!BF$2*'COMBINED PREDICTIONS'!BF22</f>
        <v>5400.2558265185025</v>
      </c>
      <c r="BG21">
        <f>'COMBINED PREDICTIONS'!BG$2*'COMBINED PREDICTIONS'!BG22</f>
        <v>5528.5508769016315</v>
      </c>
      <c r="BH21">
        <f>'COMBINED PREDICTIONS'!BH$2*'COMBINED PREDICTIONS'!BH22</f>
        <v>5628.6481098946097</v>
      </c>
      <c r="BI21">
        <f>'COMBINED PREDICTIONS'!BI$2*'COMBINED PREDICTIONS'!BI22</f>
        <v>5699.8267387793048</v>
      </c>
      <c r="BJ21">
        <f>'COMBINED PREDICTIONS'!BJ$2*'COMBINED PREDICTIONS'!BJ22</f>
        <v>5805.9090560601417</v>
      </c>
      <c r="BK21">
        <f>'COMBINED PREDICTIONS'!BK$2*'COMBINED PREDICTIONS'!BK22</f>
        <v>5843.9561848952935</v>
      </c>
      <c r="BL21">
        <f>'COMBINED PREDICTIONS'!BL$2*'COMBINED PREDICTIONS'!BL22</f>
        <v>5841.6986450544382</v>
      </c>
      <c r="BM21">
        <f>'COMBINED PREDICTIONS'!BM$2*'COMBINED PREDICTIONS'!BM22</f>
        <v>5855.6259836551226</v>
      </c>
      <c r="BN21">
        <f>'COMBINED PREDICTIONS'!BN$2*'COMBINED PREDICTIONS'!BN22</f>
        <v>5756.0675423893254</v>
      </c>
      <c r="BO21">
        <f>'COMBINED PREDICTIONS'!BO$2*'COMBINED PREDICTIONS'!BO22</f>
        <v>5827.2779610839489</v>
      </c>
      <c r="BP21">
        <f>'COMBINED PREDICTIONS'!BP$2*'COMBINED PREDICTIONS'!BP22</f>
        <v>5910.279174866756</v>
      </c>
      <c r="BQ21">
        <f>'COMBINED PREDICTIONS'!BQ$2*'COMBINED PREDICTIONS'!BQ22</f>
        <v>5932.4499661418931</v>
      </c>
      <c r="BR21">
        <f>'COMBINED PREDICTIONS'!BR$2*'COMBINED PREDICTIONS'!BR22</f>
        <v>6153.8043514982674</v>
      </c>
      <c r="BS21">
        <f>'COMBINED PREDICTIONS'!BS$2*'COMBINED PREDICTIONS'!BS22</f>
        <v>6281.717394080415</v>
      </c>
      <c r="BT21">
        <f>'COMBINED PREDICTIONS'!BT$2*'COMBINED PREDICTIONS'!BT22</f>
        <v>6381.4891071402481</v>
      </c>
      <c r="BU21">
        <f>'COMBINED PREDICTIONS'!BU$2*'COMBINED PREDICTIONS'!BU22</f>
        <v>6452.4001161761771</v>
      </c>
      <c r="BV21">
        <f>'COMBINED PREDICTIONS'!BV$2*'COMBINED PREDICTIONS'!BV22</f>
        <v>6558.1451619384679</v>
      </c>
      <c r="BW21">
        <f>'COMBINED PREDICTIONS'!BW$2*'COMBINED PREDICTIONS'!BW22</f>
        <v>6595.9910495082968</v>
      </c>
      <c r="BX21">
        <f>'COMBINED PREDICTIONS'!BX$2*'COMBINED PREDICTIONS'!BX22</f>
        <v>6593.6128410350884</v>
      </c>
      <c r="BY21">
        <f>'COMBINED PREDICTIONS'!BY$2*'COMBINED PREDICTIONS'!BY22</f>
        <v>6607.3872284326972</v>
      </c>
      <c r="BZ21">
        <f>'COMBINED PREDICTIONS'!BZ$2*'COMBINED PREDICTIONS'!BZ22</f>
        <v>6507.9024910035123</v>
      </c>
      <c r="CA21">
        <f>'COMBINED PREDICTIONS'!CA$2*'COMBINED PREDICTIONS'!CA22</f>
        <v>6578.8456609008954</v>
      </c>
      <c r="CB21">
        <f>'COMBINED PREDICTIONS'!CB$2*'COMBINED PREDICTIONS'!CB22</f>
        <v>6661.5561792117614</v>
      </c>
      <c r="CC21">
        <f>'COMBINED PREDICTIONS'!CC$2*'COMBINED PREDICTIONS'!CC22</f>
        <v>6683.5577750055427</v>
      </c>
      <c r="CD21">
        <f>'COMBINED PREDICTIONS'!CD$2*'COMBINED PREDICTIONS'!CD22</f>
        <v>6904.3455633813119</v>
      </c>
      <c r="CE21">
        <f>'COMBINED PREDICTIONS'!CE$2*'COMBINED PREDICTIONS'!CE22</f>
        <v>7031.8786224434143</v>
      </c>
      <c r="CF21">
        <f>'COMBINED PREDICTIONS'!CF$2*'COMBINED PREDICTIONS'!CF22</f>
        <v>7131.3266138173358</v>
      </c>
      <c r="CG21">
        <f>'COMBINED PREDICTIONS'!CG$2*'COMBINED PREDICTIONS'!CG22</f>
        <v>7201.9715696975709</v>
      </c>
      <c r="CH21">
        <f>'COMBINED PREDICTIONS'!CH$2*'COMBINED PREDICTIONS'!CH22</f>
        <v>7307.3811878995893</v>
      </c>
      <c r="CI21">
        <f>'COMBINED PREDICTIONS'!CI$2*'COMBINED PREDICTIONS'!CI22</f>
        <v>7345.0271351217625</v>
      </c>
      <c r="CJ21">
        <f>'COMBINED PREDICTIONS'!CJ$2*'COMBINED PREDICTIONS'!CJ22</f>
        <v>7342.5292372673639</v>
      </c>
      <c r="CK21">
        <f>'COMBINED PREDICTIONS'!CK$2*'COMBINED PREDICTIONS'!CK22</f>
        <v>7356.1517810734749</v>
      </c>
      <c r="CL21">
        <f>'COMBINED PREDICTIONS'!CL$2*'COMBINED PREDICTIONS'!CL22</f>
        <v>7256.7409513758539</v>
      </c>
      <c r="CM21">
        <f>'COMBINED PREDICTIONS'!CM$2*'COMBINED PREDICTIONS'!CM22</f>
        <v>7327.418434967035</v>
      </c>
      <c r="CN21">
        <f>'COMBINED PREDICTIONS'!CN$2*'COMBINED PREDICTIONS'!CN22</f>
        <v>7409.8399131954793</v>
      </c>
      <c r="CO21">
        <f>'COMBINED PREDICTIONS'!CO$2*'COMBINED PREDICTIONS'!CO22</f>
        <v>7431.6734843427175</v>
      </c>
      <c r="CP21">
        <f>'COMBINED PREDICTIONS'!CP$2*'COMBINED PREDICTIONS'!CP22</f>
        <v>7651.89742900281</v>
      </c>
      <c r="CQ21">
        <f>'COMBINED PREDICTIONS'!CQ$2*'COMBINED PREDICTIONS'!CQ22</f>
        <v>7779.0525137527948</v>
      </c>
      <c r="CR21">
        <f>'COMBINED PREDICTIONS'!CR$2*'COMBINED PREDICTIONS'!CR22</f>
        <v>7878.1785679699879</v>
      </c>
      <c r="CS21">
        <f>'COMBINED PREDICTIONS'!CS$2*'COMBINED PREDICTIONS'!CS22</f>
        <v>7948.5590250568139</v>
      </c>
      <c r="CT21">
        <f>'COMBINED PREDICTIONS'!CT$2*'COMBINED PREDICTIONS'!CT22</f>
        <v>8053.6350456747414</v>
      </c>
      <c r="CU21">
        <f>'COMBINED PREDICTIONS'!CU$2*'COMBINED PREDICTIONS'!CU22</f>
        <v>8091.0823427311143</v>
      </c>
      <c r="CV21">
        <f>'COMBINED PREDICTIONS'!CV$2*'COMBINED PREDICTIONS'!CV22</f>
        <v>8088.4657259342803</v>
      </c>
      <c r="CW21">
        <f>'COMBINED PREDICTIONS'!CW$2*'COMBINED PREDICTIONS'!CW22</f>
        <v>8101.9375241850012</v>
      </c>
    </row>
    <row r="22" spans="1:101" x14ac:dyDescent="0.25">
      <c r="A22" t="s">
        <v>41</v>
      </c>
      <c r="B22">
        <f>'COMBINED PREDICTIONS'!B$2*'COMBINED PREDICTIONS'!B23</f>
        <v>8852.2773014279392</v>
      </c>
      <c r="C22">
        <f>'COMBINED PREDICTIONS'!C$2*'COMBINED PREDICTIONS'!C23</f>
        <v>9026.4582609647896</v>
      </c>
      <c r="D22">
        <f>'COMBINED PREDICTIONS'!D$2*'COMBINED PREDICTIONS'!D23</f>
        <v>9018.699546621323</v>
      </c>
      <c r="E22">
        <f>'COMBINED PREDICTIONS'!E$2*'COMBINED PREDICTIONS'!E23</f>
        <v>9083.3435780608288</v>
      </c>
      <c r="F22">
        <f>'COMBINED PREDICTIONS'!F$2*'COMBINED PREDICTIONS'!F23</f>
        <v>8640.9494908637444</v>
      </c>
      <c r="G22">
        <f>'COMBINED PREDICTIONS'!G$2*'COMBINED PREDICTIONS'!G23</f>
        <v>8962.4912838994769</v>
      </c>
      <c r="H22">
        <f>'COMBINED PREDICTIONS'!H$2*'COMBINED PREDICTIONS'!H23</f>
        <v>9336.5873487378376</v>
      </c>
      <c r="I22">
        <f>'COMBINED PREDICTIONS'!I$2*'COMBINED PREDICTIONS'!I23</f>
        <v>9438.5244251279437</v>
      </c>
      <c r="J22">
        <f>'COMBINED PREDICTIONS'!J$2*'COMBINED PREDICTIONS'!J23</f>
        <v>10431.678644503281</v>
      </c>
      <c r="K22">
        <f>'COMBINED PREDICTIONS'!K$2*'COMBINED PREDICTIONS'!K23</f>
        <v>11006.687083110659</v>
      </c>
      <c r="L22">
        <f>'COMBINED PREDICTIONS'!L$2*'COMBINED PREDICTIONS'!L23</f>
        <v>11455.780480295101</v>
      </c>
      <c r="M22">
        <f>'COMBINED PREDICTIONS'!M$2*'COMBINED PREDICTIONS'!M23</f>
        <v>11775.784491280801</v>
      </c>
      <c r="N22">
        <f>'COMBINED PREDICTIONS'!N$2*'COMBINED PREDICTIONS'!N23</f>
        <v>12251.627002756786</v>
      </c>
      <c r="O22">
        <f>'COMBINED PREDICTIONS'!O$2*'COMBINED PREDICTIONS'!O23</f>
        <v>12423.744889039948</v>
      </c>
      <c r="P22">
        <f>'COMBINED PREDICTIONS'!P$2*'COMBINED PREDICTIONS'!P23</f>
        <v>12415.927336770605</v>
      </c>
      <c r="Q22">
        <f>'COMBINED PREDICTIONS'!Q$2*'COMBINED PREDICTIONS'!Q23</f>
        <v>12480.359878607922</v>
      </c>
      <c r="R22">
        <f>'COMBINED PREDICTIONS'!R$2*'COMBINED PREDICTIONS'!R23</f>
        <v>12038.178837073614</v>
      </c>
      <c r="S22">
        <f>'COMBINED PREDICTIONS'!S$2*'COMBINED PREDICTIONS'!S23</f>
        <v>12358.332578618301</v>
      </c>
      <c r="T22">
        <f>'COMBINED PREDICTIONS'!T$2*'COMBINED PREDICTIONS'!T23</f>
        <v>12731.119388139545</v>
      </c>
      <c r="U22">
        <f>'COMBINED PREDICTIONS'!U$2*'COMBINED PREDICTIONS'!U23</f>
        <v>12832.350128898608</v>
      </c>
      <c r="V22">
        <f>'COMBINED PREDICTIONS'!V$2*'COMBINED PREDICTIONS'!V23</f>
        <v>13822.758308701239</v>
      </c>
      <c r="W22">
        <f>'COMBINED PREDICTIONS'!W$2*'COMBINED PREDICTIONS'!W23</f>
        <v>14396.030435026983</v>
      </c>
      <c r="X22">
        <f>'COMBINED PREDICTIONS'!X$2*'COMBINED PREDICTIONS'!X23</f>
        <v>14843.674499978906</v>
      </c>
      <c r="Y22">
        <f>'COMBINED PREDICTIONS'!Y$2*'COMBINED PREDICTIONS'!Y23</f>
        <v>15162.479869050312</v>
      </c>
      <c r="Z22">
        <f>'COMBINED PREDICTIONS'!Z$2*'COMBINED PREDICTIONS'!Z23</f>
        <v>15636.785847385085</v>
      </c>
      <c r="AA22">
        <f>'COMBINED PREDICTIONS'!AA$2*'COMBINED PREDICTIONS'!AA23</f>
        <v>15807.982598759534</v>
      </c>
      <c r="AB22">
        <f>'COMBINED PREDICTIONS'!AB$2*'COMBINED PREDICTIONS'!AB23</f>
        <v>15799.614809919056</v>
      </c>
      <c r="AC22">
        <f>'COMBINED PREDICTIONS'!AC$2*'COMBINED PREDICTIONS'!AC23</f>
        <v>15863.352558072076</v>
      </c>
      <c r="AD22">
        <f>'COMBINED PREDICTIONS'!AD$2*'COMBINED PREDICTIONS'!AD23</f>
        <v>15421.493789587128</v>
      </c>
      <c r="AE22">
        <f>'COMBINED PREDICTIONS'!AE$2*'COMBINED PREDICTIONS'!AE23</f>
        <v>15740.434970986433</v>
      </c>
      <c r="AF22">
        <f>'COMBINED PREDICTIONS'!AF$2*'COMBINED PREDICTIONS'!AF23</f>
        <v>16111.904563609731</v>
      </c>
      <c r="AG22">
        <f>'COMBINED PREDICTIONS'!AG$2*'COMBINED PREDICTIONS'!AG23</f>
        <v>16212.365184035685</v>
      </c>
      <c r="AH22">
        <f>'COMBINED PREDICTIONS'!AH$2*'COMBINED PREDICTIONS'!AH23</f>
        <v>17200.213682165373</v>
      </c>
      <c r="AI22">
        <f>'COMBINED PREDICTIONS'!AI$2*'COMBINED PREDICTIONS'!AI23</f>
        <v>17771.766796509975</v>
      </c>
      <c r="AJ22">
        <f>'COMBINED PREDICTIONS'!AJ$2*'COMBINED PREDICTIONS'!AJ23</f>
        <v>18217.945194778666</v>
      </c>
      <c r="AK22">
        <f>'COMBINED PREDICTIONS'!AK$2*'COMBINED PREDICTIONS'!AK23</f>
        <v>18535.544360207641</v>
      </c>
      <c r="AL22">
        <f>'COMBINED PREDICTIONS'!AL$2*'COMBINED PREDICTIONS'!AL23</f>
        <v>19008.331836641344</v>
      </c>
      <c r="AM22">
        <f>'COMBINED PREDICTIONS'!AM$2*'COMBINED PREDICTIONS'!AM23</f>
        <v>19178.619804702263</v>
      </c>
      <c r="AN22">
        <f>'COMBINED PREDICTIONS'!AN$2*'COMBINED PREDICTIONS'!AN23</f>
        <v>19169.704408687761</v>
      </c>
      <c r="AO22">
        <f>'COMBINED PREDICTIONS'!AO$2*'COMBINED PREDICTIONS'!AO23</f>
        <v>19232.749866176564</v>
      </c>
      <c r="AP22">
        <f>'COMBINED PREDICTIONS'!AP$2*'COMBINED PREDICTIONS'!AP23</f>
        <v>18791.214663816554</v>
      </c>
      <c r="AQ22">
        <f>'COMBINED PREDICTIONS'!AQ$2*'COMBINED PREDICTIONS'!AQ23</f>
        <v>19108.951264842035</v>
      </c>
      <c r="AR22">
        <f>'COMBINED PREDICTIONS'!AR$2*'COMBINED PREDICTIONS'!AR23</f>
        <v>19479.111201170679</v>
      </c>
      <c r="AS22">
        <f>'COMBINED PREDICTIONS'!AS$2*'COMBINED PREDICTIONS'!AS23</f>
        <v>19578.806733538408</v>
      </c>
      <c r="AT22">
        <f>'COMBINED PREDICTIONS'!AT$2*'COMBINED PREDICTIONS'!AT23</f>
        <v>20564.10900477567</v>
      </c>
      <c r="AU22">
        <f>'COMBINED PREDICTIONS'!AU$2*'COMBINED PREDICTIONS'!AU23</f>
        <v>21133.952301817899</v>
      </c>
      <c r="AV22">
        <f>'COMBINED PREDICTIONS'!AV$2*'COMBINED PREDICTIONS'!AV23</f>
        <v>21578.673054978259</v>
      </c>
      <c r="AW22">
        <f>'COMBINED PREDICTIONS'!AW$2*'COMBINED PREDICTIONS'!AW23</f>
        <v>21895.0730495272</v>
      </c>
      <c r="AX22">
        <f>'COMBINED PREDICTIONS'!AX$2*'COMBINED PREDICTIONS'!AX23</f>
        <v>22366.350430669801</v>
      </c>
      <c r="AY22">
        <f>'COMBINED PREDICTIONS'!AY$2*'COMBINED PREDICTIONS'!AY23</f>
        <v>22535.735553947652</v>
      </c>
      <c r="AZ22">
        <f>'COMBINED PREDICTIONS'!AZ$2*'COMBINED PREDICTIONS'!AZ23</f>
        <v>22526.276996486526</v>
      </c>
      <c r="BA22">
        <f>'COMBINED PREDICTIONS'!BA$2*'COMBINED PREDICTIONS'!BA23</f>
        <v>22588.635185100466</v>
      </c>
      <c r="BB22">
        <f>'COMBINED PREDICTIONS'!BB$2*'COMBINED PREDICTIONS'!BB23</f>
        <v>22147.424510829285</v>
      </c>
      <c r="BC22">
        <f>'COMBINED PREDICTIONS'!BC$2*'COMBINED PREDICTIONS'!BC23</f>
        <v>22463.963621580788</v>
      </c>
      <c r="BD22">
        <f>'COMBINED PREDICTIONS'!BD$2*'COMBINED PREDICTIONS'!BD23</f>
        <v>22832.821406094299</v>
      </c>
      <c r="BE22">
        <f>'COMBINED PREDICTIONS'!BE$2*'COMBINED PREDICTIONS'!BE23</f>
        <v>22931.757168419776</v>
      </c>
      <c r="BF22">
        <f>'COMBINED PREDICTIONS'!BF$2*'COMBINED PREDICTIONS'!BF23</f>
        <v>23914.52567243424</v>
      </c>
      <c r="BG22">
        <f>'COMBINED PREDICTIONS'!BG$2*'COMBINED PREDICTIONS'!BG23</f>
        <v>24482.668252081538</v>
      </c>
      <c r="BH22">
        <f>'COMBINED PREDICTIONS'!BH$2*'COMBINED PREDICTIONS'!BH23</f>
        <v>24925.939446085962</v>
      </c>
      <c r="BI22">
        <f>'COMBINED PREDICTIONS'!BI$2*'COMBINED PREDICTIONS'!BI23</f>
        <v>25241.147318170999</v>
      </c>
      <c r="BJ22">
        <f>'COMBINED PREDICTIONS'!BJ$2*'COMBINED PREDICTIONS'!BJ23</f>
        <v>25710.92289575496</v>
      </c>
      <c r="BK22">
        <f>'COMBINED PREDICTIONS'!BK$2*'COMBINED PREDICTIONS'!BK23</f>
        <v>25879.411031969285</v>
      </c>
      <c r="BL22">
        <f>'COMBINED PREDICTIONS'!BL$2*'COMBINED PREDICTIONS'!BL23</f>
        <v>25869.413728838652</v>
      </c>
      <c r="BM22">
        <f>'COMBINED PREDICTIONS'!BM$2*'COMBINED PREDICTIONS'!BM23</f>
        <v>25931.08963961295</v>
      </c>
      <c r="BN22">
        <f>'COMBINED PREDICTIONS'!BN$2*'COMBINED PREDICTIONS'!BN23</f>
        <v>25490.204434162719</v>
      </c>
      <c r="BO22">
        <f>'COMBINED PREDICTIONS'!BO$2*'COMBINED PREDICTIONS'!BO23</f>
        <v>25805.553084434952</v>
      </c>
      <c r="BP22">
        <f>'COMBINED PREDICTIONS'!BP$2*'COMBINED PREDICTIONS'!BP23</f>
        <v>26173.116163225572</v>
      </c>
      <c r="BQ22">
        <f>'COMBINED PREDICTIONS'!BQ$2*'COMBINED PREDICTIONS'!BQ23</f>
        <v>26271.297429847022</v>
      </c>
      <c r="BR22">
        <f>'COMBINED PREDICTIONS'!BR$2*'COMBINED PREDICTIONS'!BR23</f>
        <v>27251.544533200202</v>
      </c>
      <c r="BS22">
        <f>'COMBINED PREDICTIONS'!BS$2*'COMBINED PREDICTIONS'!BS23</f>
        <v>27817.995427183505</v>
      </c>
      <c r="BT22">
        <f>'COMBINED PREDICTIONS'!BT$2*'COMBINED PREDICTIONS'!BT23</f>
        <v>28259.825086740646</v>
      </c>
      <c r="BU22">
        <f>'COMBINED PREDICTIONS'!BU$2*'COMBINED PREDICTIONS'!BU23</f>
        <v>28573.847829463411</v>
      </c>
      <c r="BV22">
        <f>'COMBINED PREDICTIONS'!BV$2*'COMBINED PREDICTIONS'!BV23</f>
        <v>29042.129831807983</v>
      </c>
      <c r="BW22">
        <f>'COMBINED PREDICTIONS'!BW$2*'COMBINED PREDICTIONS'!BW23</f>
        <v>29209.726789981767</v>
      </c>
      <c r="BX22">
        <f>'COMBINED PREDICTIONS'!BX$2*'COMBINED PREDICTIONS'!BX23</f>
        <v>29199.195117147367</v>
      </c>
      <c r="BY22">
        <f>'COMBINED PREDICTIONS'!BY$2*'COMBINED PREDICTIONS'!BY23</f>
        <v>29260.193697885818</v>
      </c>
      <c r="BZ22">
        <f>'COMBINED PREDICTIONS'!BZ$2*'COMBINED PREDICTIONS'!BZ23</f>
        <v>28819.634882952894</v>
      </c>
      <c r="CA22">
        <f>'COMBINED PREDICTIONS'!CA$2*'COMBINED PREDICTIONS'!CA23</f>
        <v>29133.800047029683</v>
      </c>
      <c r="CB22">
        <f>'COMBINED PREDICTIONS'!CB$2*'COMBINED PREDICTIONS'!CB23</f>
        <v>29500.075808228343</v>
      </c>
      <c r="CC22">
        <f>'COMBINED PREDICTIONS'!CC$2*'COMBINED PREDICTIONS'!CC23</f>
        <v>29597.507808553426</v>
      </c>
      <c r="CD22">
        <f>'COMBINED PREDICTIONS'!CD$2*'COMBINED PREDICTIONS'!CD23</f>
        <v>30575.245790399429</v>
      </c>
      <c r="CE22">
        <f>'COMBINED PREDICTIONS'!CE$2*'COMBINED PREDICTIONS'!CE23</f>
        <v>31140.013963056714</v>
      </c>
      <c r="CF22">
        <f>'COMBINED PREDICTIONS'!CF$2*'COMBINED PREDICTIONS'!CF23</f>
        <v>31580.410051535528</v>
      </c>
      <c r="CG22">
        <f>'COMBINED PREDICTIONS'!CG$2*'COMBINED PREDICTIONS'!CG23</f>
        <v>31893.254602849134</v>
      </c>
      <c r="CH22">
        <f>'COMBINED PREDICTIONS'!CH$2*'COMBINED PREDICTIONS'!CH23</f>
        <v>32360.051195750326</v>
      </c>
      <c r="CI22">
        <f>'COMBINED PREDICTIONS'!CI$2*'COMBINED PREDICTIONS'!CI23</f>
        <v>32526.762736875255</v>
      </c>
      <c r="CJ22">
        <f>'COMBINED PREDICTIONS'!CJ$2*'COMBINED PREDICTIONS'!CJ23</f>
        <v>32515.70103085888</v>
      </c>
      <c r="CK22">
        <f>'COMBINED PREDICTIONS'!CK$2*'COMBINED PREDICTIONS'!CK23</f>
        <v>32576.027186515319</v>
      </c>
      <c r="CL22">
        <f>'COMBINED PREDICTIONS'!CL$2*'COMBINED PREDICTIONS'!CL23</f>
        <v>32135.795665029342</v>
      </c>
      <c r="CM22">
        <f>'COMBINED PREDICTIONS'!CM$2*'COMBINED PREDICTIONS'!CM23</f>
        <v>32448.784262255489</v>
      </c>
      <c r="CN22">
        <f>'COMBINED PREDICTIONS'!CN$2*'COMBINED PREDICTIONS'!CN23</f>
        <v>32813.780036599164</v>
      </c>
      <c r="CO22">
        <f>'COMBINED PREDICTIONS'!CO$2*'COMBINED PREDICTIONS'!CO23</f>
        <v>32910.467955559885</v>
      </c>
      <c r="CP22">
        <f>'COMBINED PREDICTIONS'!CP$2*'COMBINED PREDICTIONS'!CP23</f>
        <v>33885.709008473816</v>
      </c>
      <c r="CQ22">
        <f>'COMBINED PREDICTIONS'!CQ$2*'COMBINED PREDICTIONS'!CQ23</f>
        <v>34448.803357393663</v>
      </c>
      <c r="CR22">
        <f>'COMBINED PREDICTIONS'!CR$2*'COMBINED PREDICTIONS'!CR23</f>
        <v>34887.773777414019</v>
      </c>
      <c r="CS22">
        <f>'COMBINED PREDICTIONS'!CS$2*'COMBINED PREDICTIONS'!CS23</f>
        <v>35199.447020665844</v>
      </c>
      <c r="CT22">
        <f>'COMBINED PREDICTIONS'!CT$2*'COMBINED PREDICTIONS'!CT23</f>
        <v>35664.766308001279</v>
      </c>
      <c r="CU22">
        <f>'COMBINED PREDICTIONS'!CU$2*'COMBINED PREDICTIONS'!CU23</f>
        <v>35830.598145526514</v>
      </c>
      <c r="CV22">
        <f>'COMBINED PREDICTIONS'!CV$2*'COMBINED PREDICTIONS'!CV23</f>
        <v>35819.01070382505</v>
      </c>
      <c r="CW22">
        <f>'COMBINED PREDICTIONS'!CW$2*'COMBINED PREDICTIONS'!CW23</f>
        <v>35878.669296949221</v>
      </c>
    </row>
    <row r="23" spans="1:101" x14ac:dyDescent="0.25">
      <c r="A23" t="s">
        <v>42</v>
      </c>
      <c r="B23">
        <f>'COMBINED PREDICTIONS'!B$2*'COMBINED PREDICTIONS'!B24</f>
        <v>19152.033733371081</v>
      </c>
      <c r="C23">
        <f>'COMBINED PREDICTIONS'!C$2*'COMBINED PREDICTIONS'!C24</f>
        <v>19528.876832516042</v>
      </c>
      <c r="D23">
        <f>'COMBINED PREDICTIONS'!D$2*'COMBINED PREDICTIONS'!D24</f>
        <v>19512.090738523071</v>
      </c>
      <c r="E23">
        <f>'COMBINED PREDICTIONS'!E$2*'COMBINED PREDICTIONS'!E24</f>
        <v>19651.949062955671</v>
      </c>
      <c r="F23">
        <f>'COMBINED PREDICTIONS'!F$2*'COMBINED PREDICTIONS'!F24</f>
        <v>18694.822868990224</v>
      </c>
      <c r="G23">
        <f>'COMBINED PREDICTIONS'!G$2*'COMBINED PREDICTIONS'!G24</f>
        <v>19390.483325301913</v>
      </c>
      <c r="H23">
        <f>'COMBINED PREDICTIONS'!H$2*'COMBINED PREDICTIONS'!H24</f>
        <v>20199.845731080812</v>
      </c>
      <c r="I23">
        <f>'COMBINED PREDICTIONS'!I$2*'COMBINED PREDICTIONS'!I24</f>
        <v>20420.388113478803</v>
      </c>
      <c r="J23">
        <f>'COMBINED PREDICTIONS'!J$2*'COMBINED PREDICTIONS'!J24</f>
        <v>22569.092053068227</v>
      </c>
      <c r="K23">
        <f>'COMBINED PREDICTIONS'!K$2*'COMBINED PREDICTIONS'!K24</f>
        <v>23813.131370657742</v>
      </c>
      <c r="L23">
        <f>'COMBINED PREDICTIONS'!L$2*'COMBINED PREDICTIONS'!L24</f>
        <v>24784.75162151943</v>
      </c>
      <c r="M23">
        <f>'COMBINED PREDICTIONS'!M$2*'COMBINED PREDICTIONS'!M24</f>
        <v>25477.085063471543</v>
      </c>
      <c r="N23">
        <f>'COMBINED PREDICTIONS'!N$2*'COMBINED PREDICTIONS'!N24</f>
        <v>26506.577421340855</v>
      </c>
      <c r="O23">
        <f>'COMBINED PREDICTIONS'!O$2*'COMBINED PREDICTIONS'!O24</f>
        <v>26878.95703078666</v>
      </c>
      <c r="P23">
        <f>'COMBINED PREDICTIONS'!P$2*'COMBINED PREDICTIONS'!P24</f>
        <v>26862.043640065072</v>
      </c>
      <c r="Q23">
        <f>'COMBINED PREDICTIONS'!Q$2*'COMBINED PREDICTIONS'!Q24</f>
        <v>27001.444403594713</v>
      </c>
      <c r="R23">
        <f>'COMBINED PREDICTIONS'!R$2*'COMBINED PREDICTIONS'!R24</f>
        <v>26044.779137092479</v>
      </c>
      <c r="S23">
        <f>'COMBINED PREDICTIONS'!S$2*'COMBINED PREDICTIONS'!S24</f>
        <v>26737.436523338136</v>
      </c>
      <c r="T23">
        <f>'COMBINED PREDICTIONS'!T$2*'COMBINED PREDICTIONS'!T24</f>
        <v>27543.966335746405</v>
      </c>
      <c r="U23">
        <f>'COMBINED PREDICTIONS'!U$2*'COMBINED PREDICTIONS'!U24</f>
        <v>27762.980550490782</v>
      </c>
      <c r="V23">
        <f>'COMBINED PREDICTIONS'!V$2*'COMBINED PREDICTIONS'!V24</f>
        <v>29905.743392581924</v>
      </c>
      <c r="W23">
        <f>'COMBINED PREDICTIONS'!W$2*'COMBINED PREDICTIONS'!W24</f>
        <v>31146.026172700094</v>
      </c>
      <c r="X23">
        <f>'COMBINED PREDICTIONS'!X$2*'COMBINED PREDICTIONS'!X24</f>
        <v>32114.510771699232</v>
      </c>
      <c r="Y23">
        <f>'COMBINED PREDICTIONS'!Y$2*'COMBINED PREDICTIONS'!Y24</f>
        <v>32804.250934024523</v>
      </c>
      <c r="Z23">
        <f>'COMBINED PREDICTIONS'!Z$2*'COMBINED PREDICTIONS'!Z24</f>
        <v>33830.41897956709</v>
      </c>
      <c r="AA23">
        <f>'COMBINED PREDICTIONS'!AA$2*'COMBINED PREDICTIONS'!AA24</f>
        <v>34200.805699924131</v>
      </c>
      <c r="AB23">
        <f>'COMBINED PREDICTIONS'!AB$2*'COMBINED PREDICTIONS'!AB24</f>
        <v>34182.701864189039</v>
      </c>
      <c r="AC23">
        <f>'COMBINED PREDICTIONS'!AC$2*'COMBINED PREDICTIONS'!AC24</f>
        <v>34320.59943123869</v>
      </c>
      <c r="AD23">
        <f>'COMBINED PREDICTIONS'!AD$2*'COMBINED PREDICTIONS'!AD24</f>
        <v>33364.631407276713</v>
      </c>
      <c r="AE23">
        <f>'COMBINED PREDICTIONS'!AE$2*'COMBINED PREDICTIONS'!AE24</f>
        <v>34054.665401595368</v>
      </c>
      <c r="AF23">
        <f>'COMBINED PREDICTIONS'!AF$2*'COMBINED PREDICTIONS'!AF24</f>
        <v>34858.345395634351</v>
      </c>
      <c r="AG23">
        <f>'COMBINED PREDICTIONS'!AG$2*'COMBINED PREDICTIONS'!AG24</f>
        <v>35075.693443572578</v>
      </c>
      <c r="AH23">
        <f>'COMBINED PREDICTIONS'!AH$2*'COMBINED PREDICTIONS'!AH24</f>
        <v>37212.91837625605</v>
      </c>
      <c r="AI23">
        <f>'COMBINED PREDICTIONS'!AI$2*'COMBINED PREDICTIONS'!AI24</f>
        <v>38449.482048360565</v>
      </c>
      <c r="AJ23">
        <f>'COMBINED PREDICTIONS'!AJ$2*'COMBINED PREDICTIONS'!AJ24</f>
        <v>39414.795655669834</v>
      </c>
      <c r="AK23">
        <f>'COMBINED PREDICTIONS'!AK$2*'COMBINED PREDICTIONS'!AK24</f>
        <v>40101.926178456895</v>
      </c>
      <c r="AL23">
        <f>'COMBINED PREDICTIONS'!AL$2*'COMBINED PREDICTIONS'!AL24</f>
        <v>41124.808922529213</v>
      </c>
      <c r="AM23">
        <f>'COMBINED PREDICTIONS'!AM$2*'COMBINED PREDICTIONS'!AM24</f>
        <v>41493.229476657565</v>
      </c>
      <c r="AN23">
        <f>'COMBINED PREDICTIONS'!AN$2*'COMBINED PREDICTIONS'!AN24</f>
        <v>41473.940884648757</v>
      </c>
      <c r="AO23">
        <f>'COMBINED PREDICTIONS'!AO$2*'COMBINED PREDICTIONS'!AO24</f>
        <v>41610.340670539626</v>
      </c>
      <c r="AP23">
        <f>'COMBINED PREDICTIONS'!AP$2*'COMBINED PREDICTIONS'!AP24</f>
        <v>40655.07268670616</v>
      </c>
      <c r="AQ23">
        <f>'COMBINED PREDICTIONS'!AQ$2*'COMBINED PREDICTIONS'!AQ24</f>
        <v>41342.500553452403</v>
      </c>
      <c r="AR23">
        <f>'COMBINED PREDICTIONS'!AR$2*'COMBINED PREDICTIONS'!AR24</f>
        <v>42143.347086599868</v>
      </c>
      <c r="AS23">
        <f>'COMBINED PREDICTIONS'!AS$2*'COMBINED PREDICTIONS'!AS24</f>
        <v>42359.039855133589</v>
      </c>
      <c r="AT23">
        <f>'COMBINED PREDICTIONS'!AT$2*'COMBINED PREDICTIONS'!AT24</f>
        <v>44490.755988027347</v>
      </c>
      <c r="AU23">
        <f>'COMBINED PREDICTIONS'!AU$2*'COMBINED PREDICTIONS'!AU24</f>
        <v>45723.6204449426</v>
      </c>
      <c r="AV23">
        <f>'COMBINED PREDICTIONS'!AV$2*'COMBINED PREDICTIONS'!AV24</f>
        <v>46685.780415358742</v>
      </c>
      <c r="AW23">
        <f>'COMBINED PREDICTIONS'!AW$2*'COMBINED PREDICTIONS'!AW24</f>
        <v>47370.316514093727</v>
      </c>
      <c r="AX23">
        <f>'COMBINED PREDICTIONS'!AX$2*'COMBINED PREDICTIONS'!AX24</f>
        <v>48389.932144521619</v>
      </c>
      <c r="AY23">
        <f>'COMBINED PREDICTIONS'!AY$2*'COMBINED PREDICTIONS'!AY24</f>
        <v>48756.39938052035</v>
      </c>
      <c r="AZ23">
        <f>'COMBINED PREDICTIONS'!AZ$2*'COMBINED PREDICTIONS'!AZ24</f>
        <v>48735.935650635234</v>
      </c>
      <c r="BA23">
        <f>'COMBINED PREDICTIONS'!BA$2*'COMBINED PREDICTIONS'!BA24</f>
        <v>48870.848520083353</v>
      </c>
      <c r="BB23">
        <f>'COMBINED PREDICTIONS'!BB$2*'COMBINED PREDICTIONS'!BB24</f>
        <v>47916.282657601623</v>
      </c>
      <c r="BC23">
        <f>'COMBINED PREDICTIONS'!BC$2*'COMBINED PREDICTIONS'!BC24</f>
        <v>48601.119736311986</v>
      </c>
      <c r="BD23">
        <f>'COMBINED PREDICTIONS'!BD$2*'COMBINED PREDICTIONS'!BD24</f>
        <v>49399.149044621146</v>
      </c>
      <c r="BE23">
        <f>'COMBINED PREDICTIONS'!BE$2*'COMBINED PREDICTIONS'!BE24</f>
        <v>49613.19803935707</v>
      </c>
      <c r="BF23">
        <f>'COMBINED PREDICTIONS'!BF$2*'COMBINED PREDICTIONS'!BF24</f>
        <v>51739.432329141848</v>
      </c>
      <c r="BG23">
        <f>'COMBINED PREDICTIONS'!BG$2*'COMBINED PREDICTIONS'!BG24</f>
        <v>52968.617258653081</v>
      </c>
      <c r="BH23">
        <f>'COMBINED PREDICTIONS'!BH$2*'COMBINED PREDICTIONS'!BH24</f>
        <v>53927.64108625448</v>
      </c>
      <c r="BI23">
        <f>'COMBINED PREDICTIONS'!BI$2*'COMBINED PREDICTIONS'!BI24</f>
        <v>54609.598010290618</v>
      </c>
      <c r="BJ23">
        <f>'COMBINED PREDICTIONS'!BJ$2*'COMBINED PREDICTIONS'!BJ24</f>
        <v>55625.964466360696</v>
      </c>
      <c r="BK23">
        <f>'COMBINED PREDICTIONS'!BK$2*'COMBINED PREDICTIONS'!BK24</f>
        <v>55990.491057493244</v>
      </c>
      <c r="BL23">
        <f>'COMBINED PREDICTIONS'!BL$2*'COMBINED PREDICTIONS'!BL24</f>
        <v>55968.86174333137</v>
      </c>
      <c r="BM23">
        <f>'COMBINED PREDICTIONS'!BM$2*'COMBINED PREDICTIONS'!BM24</f>
        <v>56102.298494515751</v>
      </c>
      <c r="BN23">
        <f>'COMBINED PREDICTIONS'!BN$2*'COMBINED PREDICTIONS'!BN24</f>
        <v>55148.43678867368</v>
      </c>
      <c r="BO23">
        <f>'COMBINED PREDICTIONS'!BO$2*'COMBINED PREDICTIONS'!BO24</f>
        <v>55830.698288413711</v>
      </c>
      <c r="BP23">
        <f>'COMBINED PREDICTIONS'!BP$2*'COMBINED PREDICTIONS'!BP24</f>
        <v>56625.926481615941</v>
      </c>
      <c r="BQ23">
        <f>'COMBINED PREDICTIONS'!BQ$2*'COMBINED PREDICTIONS'!BQ24</f>
        <v>56838.343113663359</v>
      </c>
      <c r="BR23">
        <f>'COMBINED PREDICTIONS'!BR$2*'COMBINED PREDICTIONS'!BR24</f>
        <v>58959.122315579123</v>
      </c>
      <c r="BS23">
        <f>'COMBINED PREDICTIONS'!BS$2*'COMBINED PREDICTIONS'!BS24</f>
        <v>60184.647257970675</v>
      </c>
      <c r="BT23">
        <f>'COMBINED PREDICTIONS'!BT$2*'COMBINED PREDICTIONS'!BT24</f>
        <v>61140.552304333964</v>
      </c>
      <c r="BU23">
        <f>'COMBINED PREDICTIONS'!BU$2*'COMBINED PREDICTIONS'!BU24</f>
        <v>61819.945183350748</v>
      </c>
      <c r="BV23">
        <f>'COMBINED PREDICTIONS'!BV$2*'COMBINED PREDICTIONS'!BV24</f>
        <v>62833.080267154233</v>
      </c>
      <c r="BW23">
        <f>'COMBINED PREDICTIONS'!BW$2*'COMBINED PREDICTIONS'!BW24</f>
        <v>63195.678781328301</v>
      </c>
      <c r="BX23">
        <f>'COMBINED PREDICTIONS'!BX$2*'COMBINED PREDICTIONS'!BX24</f>
        <v>63172.893350356695</v>
      </c>
      <c r="BY23">
        <f>'COMBINED PREDICTIONS'!BY$2*'COMBINED PREDICTIONS'!BY24</f>
        <v>63304.864687924499</v>
      </c>
      <c r="BZ23">
        <f>'COMBINED PREDICTIONS'!BZ$2*'COMBINED PREDICTIONS'!BZ24</f>
        <v>62351.70913282589</v>
      </c>
      <c r="CA23">
        <f>'COMBINED PREDICTIONS'!CA$2*'COMBINED PREDICTIONS'!CA24</f>
        <v>63031.410142562469</v>
      </c>
      <c r="CB23">
        <f>'COMBINED PREDICTIONS'!CB$2*'COMBINED PREDICTIONS'!CB24</f>
        <v>63823.853204989056</v>
      </c>
      <c r="CC23">
        <f>'COMBINED PREDICTIONS'!CC$2*'COMBINED PREDICTIONS'!CC24</f>
        <v>64034.64878824928</v>
      </c>
      <c r="CD23">
        <f>'COMBINED PREDICTIONS'!CD$2*'COMBINED PREDICTIONS'!CD24</f>
        <v>66149.999468428752</v>
      </c>
      <c r="CE23">
        <f>'COMBINED PREDICTIONS'!CE$2*'COMBINED PREDICTIONS'!CE24</f>
        <v>67371.883818179282</v>
      </c>
      <c r="CF23">
        <f>'COMBINED PREDICTIONS'!CF$2*'COMBINED PREDICTIONS'!CF24</f>
        <v>68324.687312171765</v>
      </c>
      <c r="CG23">
        <f>'COMBINED PREDICTIONS'!CG$2*'COMBINED PREDICTIONS'!CG24</f>
        <v>69001.531156534053</v>
      </c>
      <c r="CH23">
        <f>'COMBINED PREDICTIONS'!CH$2*'COMBINED PREDICTIONS'!CH24</f>
        <v>70011.45253489216</v>
      </c>
      <c r="CI23">
        <f>'COMBINED PREDICTIONS'!CI$2*'COMBINED PREDICTIONS'!CI24</f>
        <v>70372.135436099052</v>
      </c>
      <c r="CJ23">
        <f>'COMBINED PREDICTIONS'!CJ$2*'COMBINED PREDICTIONS'!CJ24</f>
        <v>70348.203270447164</v>
      </c>
      <c r="CK23">
        <f>'COMBINED PREDICTIONS'!CK$2*'COMBINED PREDICTIONS'!CK24</f>
        <v>70478.719806339039</v>
      </c>
      <c r="CL23">
        <f>'COMBINED PREDICTIONS'!CL$2*'COMBINED PREDICTIONS'!CL24</f>
        <v>69526.27235548562</v>
      </c>
      <c r="CM23">
        <f>'COMBINED PREDICTIONS'!CM$2*'COMBINED PREDICTIONS'!CM24</f>
        <v>70203.42784532423</v>
      </c>
      <c r="CN23">
        <f>'COMBINED PREDICTIONS'!CN$2*'COMBINED PREDICTIONS'!CN24</f>
        <v>70993.101637133761</v>
      </c>
      <c r="CO23">
        <f>'COMBINED PREDICTIONS'!CO$2*'COMBINED PREDICTIONS'!CO24</f>
        <v>71202.287389284378</v>
      </c>
      <c r="CP23">
        <f>'COMBINED PREDICTIONS'!CP$2*'COMBINED PREDICTIONS'!CP24</f>
        <v>73312.235926545312</v>
      </c>
      <c r="CQ23">
        <f>'COMBINED PREDICTIONS'!CQ$2*'COMBINED PREDICTIONS'!CQ24</f>
        <v>74530.498933720184</v>
      </c>
      <c r="CR23">
        <f>'COMBINED PREDICTIONS'!CR$2*'COMBINED PREDICTIONS'!CR24</f>
        <v>75480.217972777609</v>
      </c>
      <c r="CS23">
        <f>'COMBINED PREDICTIONS'!CS$2*'COMBINED PREDICTIONS'!CS24</f>
        <v>76154.527674709912</v>
      </c>
      <c r="CT23">
        <f>'COMBINED PREDICTIONS'!CT$2*'COMBINED PREDICTIONS'!CT24</f>
        <v>77161.252880482556</v>
      </c>
      <c r="CU23">
        <f>'COMBINED PREDICTIONS'!CU$2*'COMBINED PREDICTIONS'!CU24</f>
        <v>77520.032529854579</v>
      </c>
      <c r="CV23">
        <f>'COMBINED PREDICTIONS'!CV$2*'COMBINED PREDICTIONS'!CV24</f>
        <v>77494.962927220899</v>
      </c>
      <c r="CW23">
        <f>'COMBINED PREDICTIONS'!CW$2*'COMBINED PREDICTIONS'!CW24</f>
        <v>77624.035181635612</v>
      </c>
    </row>
    <row r="24" spans="1:101" x14ac:dyDescent="0.25">
      <c r="A24" t="s">
        <v>43</v>
      </c>
      <c r="B24">
        <f>'COMBINED PREDICTIONS'!B$2*'COMBINED PREDICTIONS'!B25</f>
        <v>0.35283562674353425</v>
      </c>
      <c r="C24">
        <f>'COMBINED PREDICTIONS'!C$2*'COMBINED PREDICTIONS'!C25</f>
        <v>0.35977816208583102</v>
      </c>
      <c r="D24">
        <f>'COMBINED PREDICTIONS'!D$2*'COMBINED PREDICTIONS'!D25</f>
        <v>0.35946891388394075</v>
      </c>
      <c r="E24">
        <f>'COMBINED PREDICTIONS'!E$2*'COMBINED PREDICTIONS'!E25</f>
        <v>0.36204550706686184</v>
      </c>
      <c r="F24">
        <f>'COMBINED PREDICTIONS'!F$2*'COMBINED PREDICTIONS'!F25</f>
        <v>0.34441248567488186</v>
      </c>
      <c r="G24">
        <f>'COMBINED PREDICTIONS'!G$2*'COMBINED PREDICTIONS'!G25</f>
        <v>0.35722855505532275</v>
      </c>
      <c r="H24">
        <f>'COMBINED PREDICTIONS'!H$2*'COMBINED PREDICTIONS'!H25</f>
        <v>0.37213934185119524</v>
      </c>
      <c r="I24">
        <f>'COMBINED PREDICTIONS'!I$2*'COMBINED PREDICTIONS'!I25</f>
        <v>0.37620236778359623</v>
      </c>
      <c r="J24">
        <f>'COMBINED PREDICTIONS'!J$2*'COMBINED PREDICTIONS'!J25</f>
        <v>0.41578768346160333</v>
      </c>
      <c r="K24">
        <f>'COMBINED PREDICTIONS'!K$2*'COMBINED PREDICTIONS'!K25</f>
        <v>0.43870647101315569</v>
      </c>
      <c r="L24">
        <f>'COMBINED PREDICTIONS'!L$2*'COMBINED PREDICTIONS'!L25</f>
        <v>0.45660651468173741</v>
      </c>
      <c r="M24">
        <f>'COMBINED PREDICTIONS'!M$2*'COMBINED PREDICTIONS'!M25</f>
        <v>0.46936129087456768</v>
      </c>
      <c r="N24">
        <f>'COMBINED PREDICTIONS'!N$2*'COMBINED PREDICTIONS'!N25</f>
        <v>0.48832750544861453</v>
      </c>
      <c r="O24">
        <f>'COMBINED PREDICTIONS'!O$2*'COMBINED PREDICTIONS'!O25</f>
        <v>0.4951878104540503</v>
      </c>
      <c r="P24">
        <f>'COMBINED PREDICTIONS'!P$2*'COMBINED PREDICTIONS'!P25</f>
        <v>0.49487621707975449</v>
      </c>
      <c r="Q24">
        <f>'COMBINED PREDICTIONS'!Q$2*'COMBINED PREDICTIONS'!Q25</f>
        <v>0.49744438067288793</v>
      </c>
      <c r="R24">
        <f>'COMBINED PREDICTIONS'!R$2*'COMBINED PREDICTIONS'!R25</f>
        <v>0.47981985089243251</v>
      </c>
      <c r="S24">
        <f>'COMBINED PREDICTIONS'!S$2*'COMBINED PREDICTIONS'!S25</f>
        <v>0.4925805950722365</v>
      </c>
      <c r="T24">
        <f>'COMBINED PREDICTIONS'!T$2*'COMBINED PREDICTIONS'!T25</f>
        <v>0.50743919733924114</v>
      </c>
      <c r="U24">
        <f>'COMBINED PREDICTIONS'!U$2*'COMBINED PREDICTIONS'!U25</f>
        <v>0.51147407002173995</v>
      </c>
      <c r="V24">
        <f>'COMBINED PREDICTIONS'!V$2*'COMBINED PREDICTIONS'!V25</f>
        <v>0.55094993357113586</v>
      </c>
      <c r="W24">
        <f>'COMBINED PREDICTIONS'!W$2*'COMBINED PREDICTIONS'!W25</f>
        <v>0.57379951488216363</v>
      </c>
      <c r="X24">
        <f>'COMBINED PREDICTIONS'!X$2*'COMBINED PREDICTIONS'!X25</f>
        <v>0.5916417908115289</v>
      </c>
      <c r="Y24">
        <f>'COMBINED PREDICTIONS'!Y$2*'COMBINED PREDICTIONS'!Y25</f>
        <v>0.60434879132396979</v>
      </c>
      <c r="Z24">
        <f>'COMBINED PREDICTIONS'!Z$2*'COMBINED PREDICTIONS'!Z25</f>
        <v>0.6232537624896336</v>
      </c>
      <c r="AA24">
        <f>'COMBINED PREDICTIONS'!AA$2*'COMBINED PREDICTIONS'!AA25</f>
        <v>0.63007735273775156</v>
      </c>
      <c r="AB24">
        <f>'COMBINED PREDICTIONS'!AB$2*'COMBINED PREDICTIONS'!AB25</f>
        <v>0.62974382793735795</v>
      </c>
      <c r="AC24">
        <f>'COMBINED PREDICTIONS'!AC$2*'COMBINED PREDICTIONS'!AC25</f>
        <v>0.6322842983215341</v>
      </c>
      <c r="AD24">
        <f>'COMBINED PREDICTIONS'!AD$2*'COMBINED PREDICTIONS'!AD25</f>
        <v>0.61467261375700244</v>
      </c>
      <c r="AE24">
        <f>'COMBINED PREDICTIONS'!AE$2*'COMBINED PREDICTIONS'!AE25</f>
        <v>0.62738502750111269</v>
      </c>
      <c r="AF24">
        <f>'COMBINED PREDICTIONS'!AF$2*'COMBINED PREDICTIONS'!AF25</f>
        <v>0.64219112790515942</v>
      </c>
      <c r="AG24">
        <f>'COMBINED PREDICTIONS'!AG$2*'COMBINED PREDICTIONS'!AG25</f>
        <v>0.64619530499587463</v>
      </c>
      <c r="AH24">
        <f>'COMBINED PREDICTIONS'!AH$2*'COMBINED PREDICTIONS'!AH25</f>
        <v>0.68556914430262827</v>
      </c>
      <c r="AI24">
        <f>'COMBINED PREDICTIONS'!AI$2*'COMBINED PREDICTIONS'!AI25</f>
        <v>0.70835020893155354</v>
      </c>
      <c r="AJ24">
        <f>'COMBINED PREDICTIONS'!AJ$2*'COMBINED PREDICTIONS'!AJ25</f>
        <v>0.72613406606029085</v>
      </c>
      <c r="AK24">
        <f>'COMBINED PREDICTIONS'!AK$2*'COMBINED PREDICTIONS'!AK25</f>
        <v>0.73879298949565142</v>
      </c>
      <c r="AL24">
        <f>'COMBINED PREDICTIONS'!AL$2*'COMBINED PREDICTIONS'!AL25</f>
        <v>0.75763743594527522</v>
      </c>
      <c r="AM24">
        <f>'COMBINED PREDICTIONS'!AM$2*'COMBINED PREDICTIONS'!AM25</f>
        <v>0.76442480374813015</v>
      </c>
      <c r="AN24">
        <f>'COMBINED PREDICTIONS'!AN$2*'COMBINED PREDICTIONS'!AN25</f>
        <v>0.76406945232461188</v>
      </c>
      <c r="AO24">
        <f>'COMBINED PREDICTIONS'!AO$2*'COMBINED PREDICTIONS'!AO25</f>
        <v>0.76658232926564551</v>
      </c>
      <c r="AP24">
        <f>'COMBINED PREDICTIONS'!AP$2*'COMBINED PREDICTIONS'!AP25</f>
        <v>0.74898354145667145</v>
      </c>
      <c r="AQ24">
        <f>'COMBINED PREDICTIONS'!AQ$2*'COMBINED PREDICTIONS'!AQ25</f>
        <v>0.76164794282422721</v>
      </c>
      <c r="AR24">
        <f>'COMBINED PREDICTIONS'!AR$2*'COMBINED PREDICTIONS'!AR25</f>
        <v>0.77640184271717283</v>
      </c>
      <c r="AS24">
        <f>'COMBINED PREDICTIONS'!AS$2*'COMBINED PREDICTIONS'!AS25</f>
        <v>0.78037552479340244</v>
      </c>
      <c r="AT24">
        <f>'COMBINED PREDICTIONS'!AT$2*'COMBINED PREDICTIONS'!AT25</f>
        <v>0.81964787614052403</v>
      </c>
      <c r="AU24">
        <f>'COMBINED PREDICTIONS'!AU$2*'COMBINED PREDICTIONS'!AU25</f>
        <v>0.84236079057047131</v>
      </c>
      <c r="AV24">
        <f>'COMBINED PREDICTIONS'!AV$2*'COMBINED PREDICTIONS'!AV25</f>
        <v>0.86008654862392497</v>
      </c>
      <c r="AW24">
        <f>'COMBINED PREDICTIONS'!AW$2*'COMBINED PREDICTIONS'!AW25</f>
        <v>0.87269767529528652</v>
      </c>
      <c r="AX24">
        <f>'COMBINED PREDICTIONS'!AX$2*'COMBINED PREDICTIONS'!AX25</f>
        <v>0.89148193210101034</v>
      </c>
      <c r="AY24">
        <f>'COMBINED PREDICTIONS'!AY$2*'COMBINED PREDICTIONS'!AY25</f>
        <v>0.89823331415759478</v>
      </c>
      <c r="AZ24">
        <f>'COMBINED PREDICTIONS'!AZ$2*'COMBINED PREDICTIONS'!AZ25</f>
        <v>0.89785631330953641</v>
      </c>
      <c r="BA24">
        <f>'COMBINED PREDICTIONS'!BA$2*'COMBINED PREDICTIONS'!BA25</f>
        <v>0.90034179696679173</v>
      </c>
      <c r="BB24">
        <f>'COMBINED PREDICTIONS'!BB$2*'COMBINED PREDICTIONS'!BB25</f>
        <v>0.88275594425550163</v>
      </c>
      <c r="BC24">
        <f>'COMBINED PREDICTIONS'!BC$2*'COMBINED PREDICTIONS'!BC25</f>
        <v>0.89537261584495009</v>
      </c>
      <c r="BD24">
        <f>'COMBINED PREDICTIONS'!BD$2*'COMBINED PREDICTIONS'!BD25</f>
        <v>0.91007461434166048</v>
      </c>
      <c r="BE24">
        <f>'COMBINED PREDICTIONS'!BE$2*'COMBINED PREDICTIONS'!BE25</f>
        <v>0.91401801336982114</v>
      </c>
      <c r="BF24">
        <f>'COMBINED PREDICTIONS'!BF$2*'COMBINED PREDICTIONS'!BF25</f>
        <v>0.95318937337701537</v>
      </c>
      <c r="BG24">
        <f>'COMBINED PREDICTIONS'!BG$2*'COMBINED PREDICTIONS'!BG25</f>
        <v>0.97583450031369723</v>
      </c>
      <c r="BH24">
        <f>'COMBINED PREDICTIONS'!BH$2*'COMBINED PREDICTIONS'!BH25</f>
        <v>0.99350248158318111</v>
      </c>
      <c r="BI24">
        <f>'COMBINED PREDICTIONS'!BI$2*'COMBINED PREDICTIONS'!BI25</f>
        <v>1.0060660924275544</v>
      </c>
      <c r="BJ24">
        <f>'COMBINED PREDICTIONS'!BJ$2*'COMBINED PREDICTIONS'!BJ25</f>
        <v>1.0247904900827098</v>
      </c>
      <c r="BK24">
        <f>'COMBINED PREDICTIONS'!BK$2*'COMBINED PREDICTIONS'!BK25</f>
        <v>1.0315061198710402</v>
      </c>
      <c r="BL24">
        <f>'COMBINED PREDICTIONS'!BL$2*'COMBINED PREDICTIONS'!BL25</f>
        <v>1.0311076456032637</v>
      </c>
      <c r="BM24">
        <f>'COMBINED PREDICTIONS'!BM$2*'COMBINED PREDICTIONS'!BM25</f>
        <v>1.033565934910301</v>
      </c>
      <c r="BN24">
        <f>'COMBINED PREDICTIONS'!BN$2*'COMBINED PREDICTIONS'!BN25</f>
        <v>1.0159930547925609</v>
      </c>
      <c r="BO24">
        <f>'COMBINED PREDICTIONS'!BO$2*'COMBINED PREDICTIONS'!BO25</f>
        <v>1.0285622767986975</v>
      </c>
      <c r="BP24">
        <f>'COMBINED PREDICTIONS'!BP$2*'COMBINED PREDICTIONS'!BP25</f>
        <v>1.0432126706868274</v>
      </c>
      <c r="BQ24">
        <f>'COMBINED PREDICTIONS'!BQ$2*'COMBINED PREDICTIONS'!BQ25</f>
        <v>1.0471259968924203</v>
      </c>
      <c r="BR24">
        <f>'COMBINED PREDICTIONS'!BR$2*'COMBINED PREDICTIONS'!BR25</f>
        <v>1.0861968584682729</v>
      </c>
      <c r="BS24">
        <f>'COMBINED PREDICTIONS'!BS$2*'COMBINED PREDICTIONS'!BS25</f>
        <v>1.1087745579000106</v>
      </c>
      <c r="BT24">
        <f>'COMBINED PREDICTIONS'!BT$2*'COMBINED PREDICTIONS'!BT25</f>
        <v>1.1263850822357744</v>
      </c>
      <c r="BU24">
        <f>'COMBINED PREDICTIONS'!BU$2*'COMBINED PREDICTIONS'!BU25</f>
        <v>1.1389014559854351</v>
      </c>
      <c r="BV24">
        <f>'COMBINED PREDICTIONS'!BV$2*'COMBINED PREDICTIONS'!BV25</f>
        <v>1.1575663224558193</v>
      </c>
      <c r="BW24">
        <f>'COMBINED PREDICTIONS'!BW$2*'COMBINED PREDICTIONS'!BW25</f>
        <v>1.1642464315129561</v>
      </c>
      <c r="BX24">
        <f>'COMBINED PREDICTIONS'!BX$2*'COMBINED PREDICTIONS'!BX25</f>
        <v>1.163826658243474</v>
      </c>
      <c r="BY24">
        <f>'COMBINED PREDICTIONS'!BY$2*'COMBINED PREDICTIONS'!BY25</f>
        <v>1.1662579504107276</v>
      </c>
      <c r="BZ24">
        <f>'COMBINED PREDICTIONS'!BZ$2*'COMBINED PREDICTIONS'!BZ25</f>
        <v>1.1486980796236732</v>
      </c>
      <c r="CA24">
        <f>'COMBINED PREDICTIONS'!CA$2*'COMBINED PREDICTIONS'!CA25</f>
        <v>1.1612201300287299</v>
      </c>
      <c r="CB24">
        <f>'COMBINED PREDICTIONS'!CB$2*'COMBINED PREDICTIONS'!CB25</f>
        <v>1.1758192137857026</v>
      </c>
      <c r="CC24">
        <f>'COMBINED PREDICTIONS'!CC$2*'COMBINED PREDICTIONS'!CC25</f>
        <v>1.1797026756033788</v>
      </c>
      <c r="CD24">
        <f>'COMBINED PREDICTIONS'!CD$2*'COMBINED PREDICTIONS'!CD25</f>
        <v>1.2186735281725751</v>
      </c>
      <c r="CE24">
        <f>'COMBINED PREDICTIONS'!CE$2*'COMBINED PREDICTIONS'!CE25</f>
        <v>1.2411841574015297</v>
      </c>
      <c r="CF24">
        <f>'COMBINED PREDICTIONS'!CF$2*'COMBINED PREDICTIONS'!CF25</f>
        <v>1.2587375422089346</v>
      </c>
      <c r="CG24">
        <f>'COMBINED PREDICTIONS'!CG$2*'COMBINED PREDICTIONS'!CG25</f>
        <v>1.2712069553980394</v>
      </c>
      <c r="CH24">
        <f>'COMBINED PREDICTIONS'!CH$2*'COMBINED PREDICTIONS'!CH25</f>
        <v>1.2898126161573866</v>
      </c>
      <c r="CI24">
        <f>'COMBINED PREDICTIONS'!CI$2*'COMBINED PREDICTIONS'!CI25</f>
        <v>1.2964574341059509</v>
      </c>
      <c r="CJ24">
        <f>'COMBINED PREDICTIONS'!CJ$2*'COMBINED PREDICTIONS'!CJ25</f>
        <v>1.2960165346806118</v>
      </c>
      <c r="CK24">
        <f>'COMBINED PREDICTIONS'!CK$2*'COMBINED PREDICTIONS'!CK25</f>
        <v>1.2984210252105948</v>
      </c>
      <c r="CL24">
        <f>'COMBINED PREDICTIONS'!CL$2*'COMBINED PREDICTIONS'!CL25</f>
        <v>1.2808741997433553</v>
      </c>
      <c r="CM24">
        <f>'COMBINED PREDICTIONS'!CM$2*'COMBINED PREDICTIONS'!CM25</f>
        <v>1.2933493543397947</v>
      </c>
      <c r="CN24">
        <f>'COMBINED PREDICTIONS'!CN$2*'COMBINED PREDICTIONS'!CN25</f>
        <v>1.307897420155415</v>
      </c>
      <c r="CO24">
        <f>'COMBINED PREDICTIONS'!CO$2*'COMBINED PREDICTIONS'!CO25</f>
        <v>1.3117512242471066</v>
      </c>
      <c r="CP24">
        <f>'COMBINED PREDICTIONS'!CP$2*'COMBINED PREDICTIONS'!CP25</f>
        <v>1.3506225537834515</v>
      </c>
      <c r="CQ24">
        <f>'COMBINED PREDICTIONS'!CQ$2*'COMBINED PREDICTIONS'!CQ25</f>
        <v>1.3730664674512745</v>
      </c>
      <c r="CR24">
        <f>'COMBINED PREDICTIONS'!CR$2*'COMBINED PREDICTIONS'!CR25</f>
        <v>1.3905630277143346</v>
      </c>
      <c r="CS24">
        <f>'COMBINED PREDICTIONS'!CS$2*'COMBINED PREDICTIONS'!CS25</f>
        <v>1.402985754700554</v>
      </c>
      <c r="CT24">
        <f>'COMBINED PREDICTIONS'!CT$2*'COMBINED PREDICTIONS'!CT25</f>
        <v>1.4215325327546455</v>
      </c>
      <c r="CU24">
        <f>'COMBINED PREDICTIONS'!CU$2*'COMBINED PREDICTIONS'!CU25</f>
        <v>1.4281422873222986</v>
      </c>
      <c r="CV24">
        <f>'COMBINED PREDICTIONS'!CV$2*'COMBINED PREDICTIONS'!CV25</f>
        <v>1.4276804330314901</v>
      </c>
      <c r="CW24">
        <f>'COMBINED PREDICTIONS'!CW$2*'COMBINED PREDICTIONS'!CW25</f>
        <v>1.4300583157365665</v>
      </c>
    </row>
    <row r="25" spans="1:101" x14ac:dyDescent="0.25">
      <c r="A25" t="s">
        <v>45</v>
      </c>
      <c r="B25">
        <f>'COMBINED PREDICTIONS'!B$2*'COMBINED PREDICTIONS'!B26</f>
        <v>303864.93846609473</v>
      </c>
      <c r="C25">
        <f>'COMBINED PREDICTIONS'!C$2*'COMBINED PREDICTIONS'!C26</f>
        <v>309843.90689979849</v>
      </c>
      <c r="D25">
        <f>'COMBINED PREDICTIONS'!D$2*'COMBINED PREDICTIONS'!D26</f>
        <v>309577.57980946067</v>
      </c>
      <c r="E25">
        <f>'COMBINED PREDICTIONS'!E$2*'COMBINED PREDICTIONS'!E26</f>
        <v>311796.5630119408</v>
      </c>
      <c r="F25">
        <f>'COMBINED PREDICTIONS'!F$2*'COMBINED PREDICTIONS'!F26</f>
        <v>296610.86022535706</v>
      </c>
      <c r="G25">
        <f>'COMBINED PREDICTIONS'!G$2*'COMBINED PREDICTIONS'!G26</f>
        <v>307648.16439332749</v>
      </c>
      <c r="H25">
        <f>'COMBINED PREDICTIONS'!H$2*'COMBINED PREDICTIONS'!H26</f>
        <v>320489.45639670611</v>
      </c>
      <c r="I25">
        <f>'COMBINED PREDICTIONS'!I$2*'COMBINED PREDICTIONS'!I26</f>
        <v>323988.5676863736</v>
      </c>
      <c r="J25">
        <f>'COMBINED PREDICTIONS'!J$2*'COMBINED PREDICTIONS'!J26</f>
        <v>358079.76653631794</v>
      </c>
      <c r="K25">
        <f>'COMBINED PREDICTIONS'!K$2*'COMBINED PREDICTIONS'!K26</f>
        <v>377817.61453467788</v>
      </c>
      <c r="L25">
        <f>'COMBINED PREDICTIONS'!L$2*'COMBINED PREDICTIONS'!L26</f>
        <v>393233.27909807413</v>
      </c>
      <c r="M25">
        <f>'COMBINED PREDICTIONS'!M$2*'COMBINED PREDICTIONS'!M26</f>
        <v>404217.79706966865</v>
      </c>
      <c r="N25">
        <f>'COMBINED PREDICTIONS'!N$2*'COMBINED PREDICTIONS'!N26</f>
        <v>420551.65676991525</v>
      </c>
      <c r="O25">
        <f>'COMBINED PREDICTIONS'!O$2*'COMBINED PREDICTIONS'!O26</f>
        <v>426459.80776241876</v>
      </c>
      <c r="P25">
        <f>'COMBINED PREDICTIONS'!P$2*'COMBINED PREDICTIONS'!P26</f>
        <v>426191.46099035186</v>
      </c>
      <c r="Q25">
        <f>'COMBINED PREDICTIONS'!Q$2*'COMBINED PREDICTIONS'!Q26</f>
        <v>428403.18456090154</v>
      </c>
      <c r="R25">
        <f>'COMBINED PREDICTIONS'!R$2*'COMBINED PREDICTIONS'!R26</f>
        <v>413224.79481987725</v>
      </c>
      <c r="S25">
        <f>'COMBINED PREDICTIONS'!S$2*'COMBINED PREDICTIONS'!S26</f>
        <v>424214.45247084962</v>
      </c>
      <c r="T25">
        <f>'COMBINED PREDICTIONS'!T$2*'COMBINED PREDICTIONS'!T26</f>
        <v>437010.80272954202</v>
      </c>
      <c r="U25">
        <f>'COMBINED PREDICTIONS'!U$2*'COMBINED PREDICTIONS'!U26</f>
        <v>440485.6682092608</v>
      </c>
      <c r="V25">
        <f>'COMBINED PREDICTIONS'!V$2*'COMBINED PREDICTIONS'!V26</f>
        <v>474482.60598746367</v>
      </c>
      <c r="W25">
        <f>'COMBINED PREDICTIONS'!W$2*'COMBINED PREDICTIONS'!W26</f>
        <v>494160.85300331347</v>
      </c>
      <c r="X25">
        <f>'COMBINED PREDICTIONS'!X$2*'COMBINED PREDICTIONS'!X26</f>
        <v>509526.76751543424</v>
      </c>
      <c r="Y25">
        <f>'COMBINED PREDICTIONS'!Y$2*'COMBINED PREDICTIONS'!Y26</f>
        <v>520470.14067884802</v>
      </c>
      <c r="Z25">
        <f>'COMBINED PREDICTIONS'!Z$2*'COMBINED PREDICTIONS'!Z26</f>
        <v>536751.25705299817</v>
      </c>
      <c r="AA25">
        <f>'COMBINED PREDICTIONS'!AA$2*'COMBINED PREDICTIONS'!AA26</f>
        <v>542627.7889950783</v>
      </c>
      <c r="AB25">
        <f>'COMBINED PREDICTIONS'!AB$2*'COMBINED PREDICTIONS'!AB26</f>
        <v>542340.55469880311</v>
      </c>
      <c r="AC25">
        <f>'COMBINED PREDICTIONS'!AC$2*'COMBINED PREDICTIONS'!AC26</f>
        <v>544528.42865044274</v>
      </c>
      <c r="AD25">
        <f>'COMBINED PREDICTIONS'!AD$2*'COMBINED PREDICTIONS'!AD26</f>
        <v>529361.10131482873</v>
      </c>
      <c r="AE25">
        <f>'COMBINED PREDICTIONS'!AE$2*'COMBINED PREDICTIONS'!AE26</f>
        <v>540309.13639779773</v>
      </c>
      <c r="AF25">
        <f>'COMBINED PREDICTIONS'!AF$2*'COMBINED PREDICTIONS'!AF26</f>
        <v>553060.27162108046</v>
      </c>
      <c r="AG25">
        <f>'COMBINED PREDICTIONS'!AG$2*'COMBINED PREDICTIONS'!AG26</f>
        <v>556508.70180515014</v>
      </c>
      <c r="AH25">
        <f>'COMBINED PREDICTIONS'!AH$2*'COMBINED PREDICTIONS'!AH26</f>
        <v>590417.7754679895</v>
      </c>
      <c r="AI25">
        <f>'COMBINED PREDICTIONS'!AI$2*'COMBINED PREDICTIONS'!AI26</f>
        <v>610037.01535470353</v>
      </c>
      <c r="AJ25">
        <f>'COMBINED PREDICTIONS'!AJ$2*'COMBINED PREDICTIONS'!AJ26</f>
        <v>625352.61911611597</v>
      </c>
      <c r="AK25">
        <f>'COMBINED PREDICTIONS'!AK$2*'COMBINED PREDICTIONS'!AK26</f>
        <v>636254.58790604433</v>
      </c>
      <c r="AL25">
        <f>'COMBINED PREDICTIONS'!AL$2*'COMBINED PREDICTIONS'!AL26</f>
        <v>652483.57989784435</v>
      </c>
      <c r="AM25">
        <f>'COMBINED PREDICTIONS'!AM$2*'COMBINED PREDICTIONS'!AM26</f>
        <v>658328.91677268432</v>
      </c>
      <c r="AN25">
        <f>'COMBINED PREDICTIONS'!AN$2*'COMBINED PREDICTIONS'!AN26</f>
        <v>658022.88520938146</v>
      </c>
      <c r="AO25">
        <f>'COMBINED PREDICTIONS'!AO$2*'COMBINED PREDICTIONS'!AO26</f>
        <v>660186.99546124996</v>
      </c>
      <c r="AP25">
        <f>'COMBINED PREDICTIONS'!AP$2*'COMBINED PREDICTIONS'!AP26</f>
        <v>645030.77491740207</v>
      </c>
      <c r="AQ25">
        <f>'COMBINED PREDICTIONS'!AQ$2*'COMBINED PREDICTIONS'!AQ26</f>
        <v>655937.46134750987</v>
      </c>
      <c r="AR25">
        <f>'COMBINED PREDICTIONS'!AR$2*'COMBINED PREDICTIONS'!AR26</f>
        <v>668643.64106207574</v>
      </c>
      <c r="AS25">
        <f>'COMBINED PREDICTIONS'!AS$2*'COMBINED PREDICTIONS'!AS26</f>
        <v>672065.80868931196</v>
      </c>
      <c r="AT25">
        <f>'COMBINED PREDICTIONS'!AT$2*'COMBINED PREDICTIONS'!AT26</f>
        <v>705887.48008811905</v>
      </c>
      <c r="AU25">
        <f>'COMBINED PREDICTIONS'!AU$2*'COMBINED PREDICTIONS'!AU26</f>
        <v>725448.02846397285</v>
      </c>
      <c r="AV25">
        <f>'COMBINED PREDICTIONS'!AV$2*'COMBINED PREDICTIONS'!AV26</f>
        <v>740713.59682476835</v>
      </c>
      <c r="AW25">
        <f>'COMBINED PREDICTIONS'!AW$2*'COMBINED PREDICTIONS'!AW26</f>
        <v>751574.40264913836</v>
      </c>
      <c r="AX25">
        <f>'COMBINED PREDICTIONS'!AX$2*'COMBINED PREDICTIONS'!AX26</f>
        <v>767751.55882546608</v>
      </c>
      <c r="AY25">
        <f>'COMBINED PREDICTIONS'!AY$2*'COMBINED PREDICTIONS'!AY26</f>
        <v>773565.90448018163</v>
      </c>
      <c r="AZ25">
        <f>'COMBINED PREDICTIONS'!AZ$2*'COMBINED PREDICTIONS'!AZ26</f>
        <v>773241.2282547272</v>
      </c>
      <c r="BA25">
        <f>'COMBINED PREDICTIONS'!BA$2*'COMBINED PREDICTIONS'!BA26</f>
        <v>775381.74718571187</v>
      </c>
      <c r="BB25">
        <f>'COMBINED PREDICTIONS'!BB$2*'COMBINED PREDICTIONS'!BB26</f>
        <v>760236.66645418433</v>
      </c>
      <c r="BC25">
        <f>'COMBINED PREDICTIONS'!BC$2*'COMBINED PREDICTIONS'!BC26</f>
        <v>771102.24760753347</v>
      </c>
      <c r="BD25">
        <f>'COMBINED PREDICTIONS'!BD$2*'COMBINED PREDICTIONS'!BD26</f>
        <v>783763.72941356082</v>
      </c>
      <c r="BE25">
        <f>'COMBINED PREDICTIONS'!BE$2*'COMBINED PREDICTIONS'!BE26</f>
        <v>787159.81703118188</v>
      </c>
      <c r="BF25">
        <f>'COMBINED PREDICTIONS'!BF$2*'COMBINED PREDICTIONS'!BF26</f>
        <v>820894.51385892346</v>
      </c>
      <c r="BG25">
        <f>'COMBINED PREDICTIONS'!BG$2*'COMBINED PREDICTIONS'!BG26</f>
        <v>840396.68308905442</v>
      </c>
      <c r="BH25">
        <f>'COMBINED PREDICTIONS'!BH$2*'COMBINED PREDICTIONS'!BH26</f>
        <v>855612.49360915867</v>
      </c>
      <c r="BI25">
        <f>'COMBINED PREDICTIONS'!BI$2*'COMBINED PREDICTIONS'!BI26</f>
        <v>866432.3784132303</v>
      </c>
      <c r="BJ25">
        <f>'COMBINED PREDICTIONS'!BJ$2*'COMBINED PREDICTIONS'!BJ26</f>
        <v>882557.983397656</v>
      </c>
      <c r="BK25">
        <f>'COMBINED PREDICTIONS'!BK$2*'COMBINED PREDICTIONS'!BK26</f>
        <v>888341.53890543175</v>
      </c>
      <c r="BL25">
        <f>'COMBINED PREDICTIONS'!BL$2*'COMBINED PREDICTIONS'!BL26</f>
        <v>887998.36959462333</v>
      </c>
      <c r="BM25">
        <f>'COMBINED PREDICTIONS'!BM$2*'COMBINED PREDICTIONS'!BM26</f>
        <v>890115.46852793952</v>
      </c>
      <c r="BN25">
        <f>'COMBINED PREDICTIONS'!BN$2*'COMBINED PREDICTIONS'!BN26</f>
        <v>874981.55990047986</v>
      </c>
      <c r="BO25">
        <f>'COMBINED PREDICTIONS'!BO$2*'COMBINED PREDICTIONS'!BO26</f>
        <v>885806.27708312846</v>
      </c>
      <c r="BP25">
        <f>'COMBINED PREDICTIONS'!BP$2*'COMBINED PREDICTIONS'!BP26</f>
        <v>898423.31657658226</v>
      </c>
      <c r="BQ25">
        <f>'COMBINED PREDICTIONS'!BQ$2*'COMBINED PREDICTIONS'!BQ26</f>
        <v>901793.50523251563</v>
      </c>
      <c r="BR25">
        <f>'COMBINED PREDICTIONS'!BR$2*'COMBINED PREDICTIONS'!BR26</f>
        <v>935441.65198611259</v>
      </c>
      <c r="BS25">
        <f>'COMBINED PREDICTIONS'!BS$2*'COMBINED PREDICTIONS'!BS26</f>
        <v>954885.75209541852</v>
      </c>
      <c r="BT25">
        <f>'COMBINED PREDICTIONS'!BT$2*'COMBINED PREDICTIONS'!BT26</f>
        <v>970052.08023249218</v>
      </c>
      <c r="BU25">
        <f>'COMBINED PREDICTIONS'!BU$2*'COMBINED PREDICTIONS'!BU26</f>
        <v>980831.28406278975</v>
      </c>
      <c r="BV25">
        <f>'COMBINED PREDICTIONS'!BV$2*'COMBINED PREDICTIONS'!BV26</f>
        <v>996905.62030215038</v>
      </c>
      <c r="BW25">
        <f>'COMBINED PREDICTIONS'!BW$2*'COMBINED PREDICTIONS'!BW26</f>
        <v>1002658.5850646037</v>
      </c>
      <c r="BX25">
        <f>'COMBINED PREDICTIONS'!BX$2*'COMBINED PREDICTIONS'!BX26</f>
        <v>1002297.0728786656</v>
      </c>
      <c r="BY25">
        <f>'COMBINED PREDICTIONS'!BY$2*'COMBINED PREDICTIONS'!BY26</f>
        <v>1004390.9216535587</v>
      </c>
      <c r="BZ25">
        <f>'COMBINED PREDICTIONS'!BZ$2*'COMBINED PREDICTIONS'!BZ26</f>
        <v>989268.2167684898</v>
      </c>
      <c r="CA25">
        <f>'COMBINED PREDICTIONS'!CA$2*'COMBINED PREDICTIONS'!CA26</f>
        <v>1000052.3093810185</v>
      </c>
      <c r="CB25">
        <f>'COMBINED PREDICTIONS'!CB$2*'COMBINED PREDICTIONS'!CB26</f>
        <v>1012625.1601682729</v>
      </c>
      <c r="CC25">
        <f>'COMBINED PREDICTIONS'!CC$2*'COMBINED PREDICTIONS'!CC26</f>
        <v>1015969.6293681514</v>
      </c>
      <c r="CD25">
        <f>'COMBINED PREDICTIONS'!CD$2*'COMBINED PREDICTIONS'!CD26</f>
        <v>1049531.6475441607</v>
      </c>
      <c r="CE25">
        <f>'COMBINED PREDICTIONS'!CE$2*'COMBINED PREDICTIONS'!CE26</f>
        <v>1068917.9862441958</v>
      </c>
      <c r="CF25">
        <f>'COMBINED PREDICTIONS'!CF$2*'COMBINED PREDICTIONS'!CF26</f>
        <v>1084035.1053503423</v>
      </c>
      <c r="CG25">
        <f>'COMBINED PREDICTIONS'!CG$2*'COMBINED PREDICTIONS'!CG26</f>
        <v>1094773.8663603514</v>
      </c>
      <c r="CH25">
        <f>'COMBINED PREDICTIONS'!CH$2*'COMBINED PREDICTIONS'!CH26</f>
        <v>1110797.2141552994</v>
      </c>
      <c r="CI25">
        <f>'COMBINED PREDICTIONS'!CI$2*'COMBINED PREDICTIONS'!CI26</f>
        <v>1116519.7859253164</v>
      </c>
      <c r="CJ25">
        <f>'COMBINED PREDICTIONS'!CJ$2*'COMBINED PREDICTIONS'!CJ26</f>
        <v>1116140.0797205127</v>
      </c>
      <c r="CK25">
        <f>'COMBINED PREDICTIONS'!CK$2*'COMBINED PREDICTIONS'!CK26</f>
        <v>1118210.846705352</v>
      </c>
      <c r="CL25">
        <f>'COMBINED PREDICTIONS'!CL$2*'COMBINED PREDICTIONS'!CL26</f>
        <v>1103099.376556807</v>
      </c>
      <c r="CM25">
        <f>'COMBINED PREDICTIONS'!CM$2*'COMBINED PREDICTIONS'!CM26</f>
        <v>1113843.0821139489</v>
      </c>
      <c r="CN25">
        <f>'COMBINED PREDICTIONS'!CN$2*'COMBINED PREDICTIONS'!CN26</f>
        <v>1126371.9958312626</v>
      </c>
      <c r="CO25">
        <f>'COMBINED PREDICTIONS'!CO$2*'COMBINED PREDICTIONS'!CO26</f>
        <v>1129690.9235540391</v>
      </c>
      <c r="CP25">
        <f>'COMBINED PREDICTIONS'!CP$2*'COMBINED PREDICTIONS'!CP26</f>
        <v>1163167.2316770912</v>
      </c>
      <c r="CQ25">
        <f>'COMBINED PREDICTIONS'!CQ$2*'COMBINED PREDICTIONS'!CQ26</f>
        <v>1182496.1143881574</v>
      </c>
      <c r="CR25">
        <f>'COMBINED PREDICTIONS'!CR$2*'COMBINED PREDICTIONS'!CR26</f>
        <v>1197564.2957301952</v>
      </c>
      <c r="CS25">
        <f>'COMBINED PREDICTIONS'!CS$2*'COMBINED PREDICTIONS'!CS26</f>
        <v>1208262.8501989946</v>
      </c>
      <c r="CT25">
        <f>'COMBINED PREDICTIONS'!CT$2*'COMBINED PREDICTIONS'!CT26</f>
        <v>1224235.4877247601</v>
      </c>
      <c r="CU25">
        <f>'COMBINED PREDICTIONS'!CU$2*'COMBINED PREDICTIONS'!CU26</f>
        <v>1229927.8626232729</v>
      </c>
      <c r="CV25">
        <f>'COMBINED PREDICTIONS'!CV$2*'COMBINED PREDICTIONS'!CV26</f>
        <v>1229530.1099162912</v>
      </c>
      <c r="CW25">
        <f>'COMBINED PREDICTIONS'!CW$2*'COMBINED PREDICTIONS'!CW26</f>
        <v>1231577.9620238757</v>
      </c>
    </row>
    <row r="26" spans="1:101" x14ac:dyDescent="0.25">
      <c r="A26" t="s">
        <v>46</v>
      </c>
      <c r="B26">
        <f>'COMBINED PREDICTIONS'!B$2*'COMBINED PREDICTIONS'!B27</f>
        <v>0.15113636624556406</v>
      </c>
      <c r="C26">
        <f>'COMBINED PREDICTIONS'!C$2*'COMBINED PREDICTIONS'!C27</f>
        <v>0.15411018602065388</v>
      </c>
      <c r="D26">
        <f>'COMBINED PREDICTIONS'!D$2*'COMBINED PREDICTIONS'!D27</f>
        <v>0.15397772023217032</v>
      </c>
      <c r="E26">
        <f>'COMBINED PREDICTIONS'!E$2*'COMBINED PREDICTIONS'!E27</f>
        <v>0.15508139826648298</v>
      </c>
      <c r="F26">
        <f>'COMBINED PREDICTIONS'!F$2*'COMBINED PREDICTIONS'!F27</f>
        <v>0.14752833225750184</v>
      </c>
      <c r="G26">
        <f>'COMBINED PREDICTIONS'!G$2*'COMBINED PREDICTIONS'!G27</f>
        <v>0.15301806744549296</v>
      </c>
      <c r="H26">
        <f>'COMBINED PREDICTIONS'!H$2*'COMBINED PREDICTIONS'!H27</f>
        <v>0.15940507024050418</v>
      </c>
      <c r="I26">
        <f>'COMBINED PREDICTIONS'!I$2*'COMBINED PREDICTIONS'!I27</f>
        <v>0.1611454584803543</v>
      </c>
      <c r="J26">
        <f>'COMBINED PREDICTIONS'!J$2*'COMBINED PREDICTIONS'!J27</f>
        <v>0.17810174156172878</v>
      </c>
      <c r="K26">
        <f>'COMBINED PREDICTIONS'!K$2*'COMBINED PREDICTIONS'!K27</f>
        <v>0.18791895390296853</v>
      </c>
      <c r="L26">
        <f>'COMBINED PREDICTIONS'!L$2*'COMBINED PREDICTIONS'!L27</f>
        <v>0.19558639831802133</v>
      </c>
      <c r="M26">
        <f>'COMBINED PREDICTIONS'!M$2*'COMBINED PREDICTIONS'!M27</f>
        <v>0.20104987870363722</v>
      </c>
      <c r="N26">
        <f>'COMBINED PREDICTIONS'!N$2*'COMBINED PREDICTIONS'!N27</f>
        <v>0.20917401508581343</v>
      </c>
      <c r="O26">
        <f>'COMBINED PREDICTIONS'!O$2*'COMBINED PREDICTIONS'!O27</f>
        <v>0.2121126116766035</v>
      </c>
      <c r="P26">
        <f>'COMBINED PREDICTIONS'!P$2*'COMBINED PREDICTIONS'!P27</f>
        <v>0.21197914133866766</v>
      </c>
      <c r="Q26">
        <f>'COMBINED PREDICTIONS'!Q$2*'COMBINED PREDICTIONS'!Q27</f>
        <v>0.21307920857669763</v>
      </c>
      <c r="R26">
        <f>'COMBINED PREDICTIONS'!R$2*'COMBINED PREDICTIONS'!R27</f>
        <v>0.20552977993087404</v>
      </c>
      <c r="S26">
        <f>'COMBINED PREDICTIONS'!S$2*'COMBINED PREDICTIONS'!S27</f>
        <v>0.21099581669061049</v>
      </c>
      <c r="T26">
        <f>'COMBINED PREDICTIONS'!T$2*'COMBINED PREDICTIONS'!T27</f>
        <v>0.21736046635722561</v>
      </c>
      <c r="U26">
        <f>'COMBINED PREDICTIONS'!U$2*'COMBINED PREDICTIONS'!U27</f>
        <v>0.21908879521427616</v>
      </c>
      <c r="V26">
        <f>'COMBINED PREDICTIONS'!V$2*'COMBINED PREDICTIONS'!V27</f>
        <v>0.23599819471660619</v>
      </c>
      <c r="W26">
        <f>'COMBINED PREDICTIONS'!W$2*'COMBINED PREDICTIONS'!W27</f>
        <v>0.24578576271662408</v>
      </c>
      <c r="X26">
        <f>'COMBINED PREDICTIONS'!X$2*'COMBINED PREDICTIONS'!X27</f>
        <v>0.25342846244738304</v>
      </c>
      <c r="Y26">
        <f>'COMBINED PREDICTIONS'!Y$2*'COMBINED PREDICTIONS'!Y27</f>
        <v>0.2588714782251712</v>
      </c>
      <c r="Z26">
        <f>'COMBINED PREDICTIONS'!Z$2*'COMBINED PREDICTIONS'!Z27</f>
        <v>0.26696938112779511</v>
      </c>
      <c r="AA26">
        <f>'COMBINED PREDICTIONS'!AA$2*'COMBINED PREDICTIONS'!AA27</f>
        <v>0.26989225103287656</v>
      </c>
      <c r="AB26">
        <f>'COMBINED PREDICTIONS'!AB$2*'COMBINED PREDICTIONS'!AB27</f>
        <v>0.26974938641671092</v>
      </c>
      <c r="AC26">
        <f>'COMBINED PREDICTIONS'!AC$2*'COMBINED PREDICTIONS'!AC27</f>
        <v>0.27083759132947033</v>
      </c>
      <c r="AD26">
        <f>'COMBINED PREDICTIONS'!AD$2*'COMBINED PREDICTIONS'!AD27</f>
        <v>0.26329366490369255</v>
      </c>
      <c r="AE26">
        <f>'COMBINED PREDICTIONS'!AE$2*'COMBINED PREDICTIONS'!AE27</f>
        <v>0.26873899942738427</v>
      </c>
      <c r="AF26">
        <f>'COMBINED PREDICTIONS'!AF$2*'COMBINED PREDICTIONS'!AF27</f>
        <v>0.27508116003624244</v>
      </c>
      <c r="AG26">
        <f>'COMBINED PREDICTIONS'!AG$2*'COMBINED PREDICTIONS'!AG27</f>
        <v>0.27679634050392893</v>
      </c>
      <c r="AH26">
        <f>'COMBINED PREDICTIONS'!AH$2*'COMBINED PREDICTIONS'!AH27</f>
        <v>0.29366203814586517</v>
      </c>
      <c r="AI26">
        <f>'COMBINED PREDICTIONS'!AI$2*'COMBINED PREDICTIONS'!AI27</f>
        <v>0.30342025717549775</v>
      </c>
      <c r="AJ26">
        <f>'COMBINED PREDICTIONS'!AJ$2*'COMBINED PREDICTIONS'!AJ27</f>
        <v>0.31103793334123625</v>
      </c>
      <c r="AK26">
        <f>'COMBINED PREDICTIONS'!AK$2*'COMBINED PREDICTIONS'!AK27</f>
        <v>0.31646035540858564</v>
      </c>
      <c r="AL26">
        <f>'COMBINED PREDICTIONS'!AL$2*'COMBINED PREDICTIONS'!AL27</f>
        <v>0.32453233268194492</v>
      </c>
      <c r="AM26">
        <f>'COMBINED PREDICTIONS'!AM$2*'COMBINED PREDICTIONS'!AM27</f>
        <v>0.32743968678210572</v>
      </c>
      <c r="AN26">
        <f>'COMBINED PREDICTIONS'!AN$2*'COMBINED PREDICTIONS'!AN27</f>
        <v>0.32728747277983378</v>
      </c>
      <c r="AO26">
        <f>'COMBINED PREDICTIONS'!AO$2*'COMBINED PREDICTIONS'!AO27</f>
        <v>0.32836385810179047</v>
      </c>
      <c r="AP26">
        <f>'COMBINED PREDICTIONS'!AP$2*'COMBINED PREDICTIONS'!AP27</f>
        <v>0.32082545597294754</v>
      </c>
      <c r="AQ26">
        <f>'COMBINED PREDICTIONS'!AQ$2*'COMBINED PREDICTIONS'!AQ27</f>
        <v>0.32625022450052876</v>
      </c>
      <c r="AR26">
        <f>'COMBINED PREDICTIONS'!AR$2*'COMBINED PREDICTIONS'!AR27</f>
        <v>0.33257002513503625</v>
      </c>
      <c r="AS26">
        <f>'COMBINED PREDICTIONS'!AS$2*'COMBINED PREDICTIONS'!AS27</f>
        <v>0.33427214313020398</v>
      </c>
      <c r="AT26">
        <f>'COMBINED PREDICTIONS'!AT$2*'COMBINED PREDICTIONS'!AT27</f>
        <v>0.35109436862739668</v>
      </c>
      <c r="AU26">
        <f>'COMBINED PREDICTIONS'!AU$2*'COMBINED PREDICTIONS'!AU27</f>
        <v>0.36082339566888594</v>
      </c>
      <c r="AV26">
        <f>'COMBINED PREDICTIONS'!AV$2*'COMBINED PREDICTIONS'!AV27</f>
        <v>0.36841618522325348</v>
      </c>
      <c r="AW26">
        <f>'COMBINED PREDICTIONS'!AW$2*'COMBINED PREDICTIONS'!AW27</f>
        <v>0.37381813365165728</v>
      </c>
      <c r="AX26">
        <f>'COMBINED PREDICTIONS'!AX$2*'COMBINED PREDICTIONS'!AX27</f>
        <v>0.38186432882316751</v>
      </c>
      <c r="AY26">
        <f>'COMBINED PREDICTIONS'!AY$2*'COMBINED PREDICTIONS'!AY27</f>
        <v>0.38475626850790168</v>
      </c>
      <c r="AZ26">
        <f>'COMBINED PREDICTIONS'!AZ$2*'COMBINED PREDICTIONS'!AZ27</f>
        <v>0.38459478102214828</v>
      </c>
      <c r="BA26">
        <f>'COMBINED PREDICTIONS'!BA$2*'COMBINED PREDICTIONS'!BA27</f>
        <v>0.38565943249112633</v>
      </c>
      <c r="BB26">
        <f>'COMBINED PREDICTIONS'!BB$2*'COMBINED PREDICTIONS'!BB27</f>
        <v>0.37812657108298398</v>
      </c>
      <c r="BC26">
        <f>'COMBINED PREDICTIONS'!BC$2*'COMBINED PREDICTIONS'!BC27</f>
        <v>0.38353089466487927</v>
      </c>
      <c r="BD26">
        <f>'COMBINED PREDICTIONS'!BD$2*'COMBINED PREDICTIONS'!BD27</f>
        <v>0.38982846345023237</v>
      </c>
      <c r="BE26">
        <f>'COMBINED PREDICTIONS'!BE$2*'COMBINED PREDICTIONS'!BE27</f>
        <v>0.39151760976823069</v>
      </c>
      <c r="BF26">
        <f>'COMBINED PREDICTIONS'!BF$2*'COMBINED PREDICTIONS'!BF27</f>
        <v>0.40829657584664031</v>
      </c>
      <c r="BG26">
        <f>'COMBINED PREDICTIONS'!BG$2*'COMBINED PREDICTIONS'!BG27</f>
        <v>0.41799656626418213</v>
      </c>
      <c r="BH26">
        <f>'COMBINED PREDICTIONS'!BH$2*'COMBINED PREDICTIONS'!BH27</f>
        <v>0.42556460725995549</v>
      </c>
      <c r="BI26">
        <f>'COMBINED PREDICTIONS'!BI$2*'COMBINED PREDICTIONS'!BI27</f>
        <v>0.43094620238816556</v>
      </c>
      <c r="BJ26">
        <f>'COMBINED PREDICTIONS'!BJ$2*'COMBINED PREDICTIONS'!BJ27</f>
        <v>0.43896675702391996</v>
      </c>
      <c r="BK26">
        <f>'COMBINED PREDICTIONS'!BK$2*'COMBINED PREDICTIONS'!BK27</f>
        <v>0.44184338230302328</v>
      </c>
      <c r="BL26">
        <f>'COMBINED PREDICTIONS'!BL$2*'COMBINED PREDICTIONS'!BL27</f>
        <v>0.44167269672506748</v>
      </c>
      <c r="BM26">
        <f>'COMBINED PREDICTIONS'!BM$2*'COMBINED PREDICTIONS'!BM27</f>
        <v>0.44272569955382091</v>
      </c>
      <c r="BN26">
        <f>'COMBINED PREDICTIONS'!BN$2*'COMBINED PREDICTIONS'!BN27</f>
        <v>0.43519839492765106</v>
      </c>
      <c r="BO26">
        <f>'COMBINED PREDICTIONS'!BO$2*'COMBINED PREDICTIONS'!BO27</f>
        <v>0.44058239358468593</v>
      </c>
      <c r="BP26">
        <f>'COMBINED PREDICTIONS'!BP$2*'COMBINED PREDICTIONS'!BP27</f>
        <v>0.44685785764922503</v>
      </c>
      <c r="BQ26">
        <f>'COMBINED PREDICTIONS'!BQ$2*'COMBINED PREDICTIONS'!BQ27</f>
        <v>0.44853412233968604</v>
      </c>
      <c r="BR26">
        <f>'COMBINED PREDICTIONS'!BR$2*'COMBINED PREDICTIONS'!BR27</f>
        <v>0.46527004013562329</v>
      </c>
      <c r="BS26">
        <f>'COMBINED PREDICTIONS'!BS$2*'COMBINED PREDICTIONS'!BS27</f>
        <v>0.47494114812942489</v>
      </c>
      <c r="BT26">
        <f>'COMBINED PREDICTIONS'!BT$2*'COMBINED PREDICTIONS'!BT27</f>
        <v>0.48248457757375657</v>
      </c>
      <c r="BU26">
        <f>'COMBINED PREDICTIONS'!BU$2*'COMBINED PREDICTIONS'!BU27</f>
        <v>0.48784593879613142</v>
      </c>
      <c r="BV26">
        <f>'COMBINED PREDICTIONS'!BV$2*'COMBINED PREDICTIONS'!BV27</f>
        <v>0.49584099337955917</v>
      </c>
      <c r="BW26">
        <f>'COMBINED PREDICTIONS'!BW$2*'COMBINED PREDICTIONS'!BW27</f>
        <v>0.49870240343142336</v>
      </c>
      <c r="BX26">
        <f>'COMBINED PREDICTIONS'!BX$2*'COMBINED PREDICTIONS'!BX27</f>
        <v>0.49852259447283809</v>
      </c>
      <c r="BY26">
        <f>'COMBINED PREDICTIONS'!BY$2*'COMBINED PREDICTIONS'!BY27</f>
        <v>0.4995640331360236</v>
      </c>
      <c r="BZ26">
        <f>'COMBINED PREDICTIONS'!BZ$2*'COMBINED PREDICTIONS'!BZ27</f>
        <v>0.49204230102809765</v>
      </c>
      <c r="CA26">
        <f>'COMBINED PREDICTIONS'!CA$2*'COMBINED PREDICTIONS'!CA27</f>
        <v>0.49740609383335105</v>
      </c>
      <c r="CB26">
        <f>'COMBINED PREDICTIONS'!CB$2*'COMBINED PREDICTIONS'!CB27</f>
        <v>0.50365957931583405</v>
      </c>
      <c r="CC26">
        <f>'COMBINED PREDICTIONS'!CC$2*'COMBINED PREDICTIONS'!CC27</f>
        <v>0.50532305166128288</v>
      </c>
      <c r="CD26">
        <f>'COMBINED PREDICTIONS'!CD$2*'COMBINED PREDICTIONS'!CD27</f>
        <v>0.52201613081873754</v>
      </c>
      <c r="CE26">
        <f>'COMBINED PREDICTIONS'!CE$2*'COMBINED PREDICTIONS'!CE27</f>
        <v>0.53165850943839521</v>
      </c>
      <c r="CF26">
        <f>'COMBINED PREDICTIONS'!CF$2*'COMBINED PREDICTIONS'!CF27</f>
        <v>0.53917746329117511</v>
      </c>
      <c r="CG26">
        <f>'COMBINED PREDICTIONS'!CG$2*'COMBINED PREDICTIONS'!CG27</f>
        <v>0.54451870906051358</v>
      </c>
      <c r="CH26">
        <f>'COMBINED PREDICTIONS'!CH$2*'COMBINED PREDICTIONS'!CH27</f>
        <v>0.55248840300757462</v>
      </c>
      <c r="CI26">
        <f>'COMBINED PREDICTIONS'!CI$2*'COMBINED PREDICTIONS'!CI27</f>
        <v>0.55533469619054521</v>
      </c>
      <c r="CJ26">
        <f>'COMBINED PREDICTIONS'!CJ$2*'COMBINED PREDICTIONS'!CJ27</f>
        <v>0.55514583788947025</v>
      </c>
      <c r="CK26">
        <f>'COMBINED PREDICTIONS'!CK$2*'COMBINED PREDICTIONS'!CK27</f>
        <v>0.55617579613016022</v>
      </c>
      <c r="CL26">
        <f>'COMBINED PREDICTIONS'!CL$2*'COMBINED PREDICTIONS'!CL27</f>
        <v>0.54865965195634248</v>
      </c>
      <c r="CM26">
        <f>'COMBINED PREDICTIONS'!CM$2*'COMBINED PREDICTIONS'!CM27</f>
        <v>0.55400335704491055</v>
      </c>
      <c r="CN26">
        <f>'COMBINED PREDICTIONS'!CN$2*'COMBINED PREDICTIONS'!CN27</f>
        <v>0.560234989104199</v>
      </c>
      <c r="CO26">
        <f>'COMBINED PREDICTIONS'!CO$2*'COMBINED PREDICTIONS'!CO27</f>
        <v>0.56188575762782078</v>
      </c>
      <c r="CP26">
        <f>'COMBINED PREDICTIONS'!CP$2*'COMBINED PREDICTIONS'!CP27</f>
        <v>0.57853620631260538</v>
      </c>
      <c r="CQ26">
        <f>'COMBINED PREDICTIONS'!CQ$2*'COMBINED PREDICTIONS'!CQ27</f>
        <v>0.58815000746809221</v>
      </c>
      <c r="CR26">
        <f>'COMBINED PREDICTIONS'!CR$2*'COMBINED PREDICTIONS'!CR27</f>
        <v>0.59564462065203116</v>
      </c>
      <c r="CS26">
        <f>'COMBINED PREDICTIONS'!CS$2*'COMBINED PREDICTIONS'!CS27</f>
        <v>0.60096586848883937</v>
      </c>
      <c r="CT26">
        <f>'COMBINED PREDICTIONS'!CT$2*'COMBINED PREDICTIONS'!CT27</f>
        <v>0.60891034015835088</v>
      </c>
      <c r="CU26">
        <f>'COMBINED PREDICTIONS'!CU$2*'COMBINED PREDICTIONS'!CU27</f>
        <v>0.61174161401907201</v>
      </c>
      <c r="CV26">
        <f>'COMBINED PREDICTIONS'!CV$2*'COMBINED PREDICTIONS'!CV27</f>
        <v>0.61154377974736884</v>
      </c>
      <c r="CW26">
        <f>'COMBINED PREDICTIONS'!CW$2*'COMBINED PREDICTIONS'!CW27</f>
        <v>0.61256234058466397</v>
      </c>
    </row>
    <row r="27" spans="1:101" x14ac:dyDescent="0.25">
      <c r="A27" t="s">
        <v>47</v>
      </c>
      <c r="B27">
        <f>'COMBINED PREDICTIONS'!B$2*'COMBINED PREDICTIONS'!B28</f>
        <v>4396.5376962430992</v>
      </c>
      <c r="C27">
        <f>'COMBINED PREDICTIONS'!C$2*'COMBINED PREDICTIONS'!C28</f>
        <v>4483.0457357560526</v>
      </c>
      <c r="D27">
        <f>'COMBINED PREDICTIONS'!D$2*'COMBINED PREDICTIONS'!D28</f>
        <v>4479.1923227953084</v>
      </c>
      <c r="E27">
        <f>'COMBINED PREDICTIONS'!E$2*'COMBINED PREDICTIONS'!E28</f>
        <v>4511.2981766206349</v>
      </c>
      <c r="F27">
        <f>'COMBINED PREDICTIONS'!F$2*'COMBINED PREDICTIONS'!F28</f>
        <v>4291.580445834762</v>
      </c>
      <c r="G27">
        <f>'COMBINED PREDICTIONS'!G$2*'COMBINED PREDICTIONS'!G28</f>
        <v>4451.2761451291299</v>
      </c>
      <c r="H27">
        <f>'COMBINED PREDICTIONS'!H$2*'COMBINED PREDICTIONS'!H28</f>
        <v>4637.0732451378199</v>
      </c>
      <c r="I27">
        <f>'COMBINED PREDICTIONS'!I$2*'COMBINED PREDICTIONS'!I28</f>
        <v>4687.7009179651977</v>
      </c>
      <c r="J27">
        <f>'COMBINED PREDICTIONS'!J$2*'COMBINED PREDICTIONS'!J28</f>
        <v>5180.9570389593073</v>
      </c>
      <c r="K27">
        <f>'COMBINED PREDICTIONS'!K$2*'COMBINED PREDICTIONS'!K28</f>
        <v>5466.5384989512386</v>
      </c>
      <c r="L27">
        <f>'COMBINED PREDICTIONS'!L$2*'COMBINED PREDICTIONS'!L28</f>
        <v>5689.583483041014</v>
      </c>
      <c r="M27">
        <f>'COMBINED PREDICTIONS'!M$2*'COMBINED PREDICTIONS'!M28</f>
        <v>5848.5154334692588</v>
      </c>
      <c r="N27">
        <f>'COMBINED PREDICTIONS'!N$2*'COMBINED PREDICTIONS'!N28</f>
        <v>6084.8455288721316</v>
      </c>
      <c r="O27">
        <f>'COMBINED PREDICTIONS'!O$2*'COMBINED PREDICTIONS'!O28</f>
        <v>6170.3289304279724</v>
      </c>
      <c r="P27">
        <f>'COMBINED PREDICTIONS'!P$2*'COMBINED PREDICTIONS'!P28</f>
        <v>6166.4462952512604</v>
      </c>
      <c r="Q27">
        <f>'COMBINED PREDICTIONS'!Q$2*'COMBINED PREDICTIONS'!Q28</f>
        <v>6198.4471114713797</v>
      </c>
      <c r="R27">
        <f>'COMBINED PREDICTIONS'!R$2*'COMBINED PREDICTIONS'!R28</f>
        <v>5978.8351911177288</v>
      </c>
      <c r="S27">
        <f>'COMBINED PREDICTIONS'!S$2*'COMBINED PREDICTIONS'!S28</f>
        <v>6137.8415061444221</v>
      </c>
      <c r="T27">
        <f>'COMBINED PREDICTIONS'!T$2*'COMBINED PREDICTIONS'!T28</f>
        <v>6322.9883564874362</v>
      </c>
      <c r="U27">
        <f>'COMBINED PREDICTIONS'!U$2*'COMBINED PREDICTIONS'!U28</f>
        <v>6373.2652234009975</v>
      </c>
      <c r="V27">
        <f>'COMBINED PREDICTIONS'!V$2*'COMBINED PREDICTIONS'!V28</f>
        <v>6865.1575070360113</v>
      </c>
      <c r="W27">
        <f>'COMBINED PREDICTIONS'!W$2*'COMBINED PREDICTIONS'!W28</f>
        <v>7149.8766169073224</v>
      </c>
      <c r="X27">
        <f>'COMBINED PREDICTIONS'!X$2*'COMBINED PREDICTIONS'!X28</f>
        <v>7372.2017812741406</v>
      </c>
      <c r="Y27">
        <f>'COMBINED PREDICTIONS'!Y$2*'COMBINED PREDICTIONS'!Y28</f>
        <v>7530.5384188601583</v>
      </c>
      <c r="Z27">
        <f>'COMBINED PREDICTIONS'!Z$2*'COMBINED PREDICTIONS'!Z28</f>
        <v>7766.1053856751178</v>
      </c>
      <c r="AA27">
        <f>'COMBINED PREDICTIONS'!AA$2*'COMBINED PREDICTIONS'!AA28</f>
        <v>7851.1312999413494</v>
      </c>
      <c r="AB27">
        <f>'COMBINED PREDICTIONS'!AB$2*'COMBINED PREDICTIONS'!AB28</f>
        <v>7846.9753864042286</v>
      </c>
      <c r="AC27">
        <f>'COMBINED PREDICTIONS'!AC$2*'COMBINED PREDICTIONS'!AC28</f>
        <v>7878.6311290890171</v>
      </c>
      <c r="AD27">
        <f>'COMBINED PREDICTIONS'!AD$2*'COMBINED PREDICTIONS'!AD28</f>
        <v>7659.1792676175892</v>
      </c>
      <c r="AE27">
        <f>'COMBINED PREDICTIONS'!AE$2*'COMBINED PREDICTIONS'!AE28</f>
        <v>7817.5833572274069</v>
      </c>
      <c r="AF27">
        <f>'COMBINED PREDICTIONS'!AF$2*'COMBINED PREDICTIONS'!AF28</f>
        <v>8002.0760037369055</v>
      </c>
      <c r="AG27">
        <f>'COMBINED PREDICTIONS'!AG$2*'COMBINED PREDICTIONS'!AG28</f>
        <v>8051.9703856740189</v>
      </c>
      <c r="AH27">
        <f>'COMBINED PREDICTIONS'!AH$2*'COMBINED PREDICTIONS'!AH28</f>
        <v>8542.5913877413313</v>
      </c>
      <c r="AI27">
        <f>'COMBINED PREDICTIONS'!AI$2*'COMBINED PREDICTIONS'!AI28</f>
        <v>8826.4567397921346</v>
      </c>
      <c r="AJ27">
        <f>'COMBINED PREDICTIONS'!AJ$2*'COMBINED PREDICTIONS'!AJ28</f>
        <v>9048.0539718310865</v>
      </c>
      <c r="AK27">
        <f>'COMBINED PREDICTIONS'!AK$2*'COMBINED PREDICTIONS'!AK28</f>
        <v>9205.7915409963225</v>
      </c>
      <c r="AL27">
        <f>'COMBINED PREDICTIONS'!AL$2*'COMBINED PREDICTIONS'!AL28</f>
        <v>9440.6043345491325</v>
      </c>
      <c r="AM27">
        <f>'COMBINED PREDICTIONS'!AM$2*'COMBINED PREDICTIONS'!AM28</f>
        <v>9525.1788960210924</v>
      </c>
      <c r="AN27">
        <f>'COMBINED PREDICTIONS'!AN$2*'COMBINED PREDICTIONS'!AN28</f>
        <v>9520.7510100297259</v>
      </c>
      <c r="AO27">
        <f>'COMBINED PREDICTIONS'!AO$2*'COMBINED PREDICTIONS'!AO28</f>
        <v>9552.0629223194264</v>
      </c>
      <c r="AP27">
        <f>'COMBINED PREDICTIONS'!AP$2*'COMBINED PREDICTIONS'!AP28</f>
        <v>9332.7717619441191</v>
      </c>
      <c r="AQ27">
        <f>'COMBINED PREDICTIONS'!AQ$2*'COMBINED PREDICTIONS'!AQ28</f>
        <v>9490.5775893394457</v>
      </c>
      <c r="AR27">
        <f>'COMBINED PREDICTIONS'!AR$2*'COMBINED PREDICTIONS'!AR28</f>
        <v>9674.4197870353182</v>
      </c>
      <c r="AS27">
        <f>'COMBINED PREDICTIONS'!AS$2*'COMBINED PREDICTIONS'!AS28</f>
        <v>9723.9341833061007</v>
      </c>
      <c r="AT27">
        <f>'COMBINED PREDICTIONS'!AT$2*'COMBINED PREDICTIONS'!AT28</f>
        <v>10213.290586204799</v>
      </c>
      <c r="AU27">
        <f>'COMBINED PREDICTIONS'!AU$2*'COMBINED PREDICTIONS'!AU28</f>
        <v>10496.306747028577</v>
      </c>
      <c r="AV27">
        <f>'COMBINED PREDICTIONS'!AV$2*'COMBINED PREDICTIONS'!AV28</f>
        <v>10717.180030703927</v>
      </c>
      <c r="AW27">
        <f>'COMBINED PREDICTIONS'!AW$2*'COMBINED PREDICTIONS'!AW28</f>
        <v>10874.322024312862</v>
      </c>
      <c r="AX27">
        <f>'COMBINED PREDICTIONS'!AX$2*'COMBINED PREDICTIONS'!AX28</f>
        <v>11108.384819797811</v>
      </c>
      <c r="AY27">
        <f>'COMBINED PREDICTIONS'!AY$2*'COMBINED PREDICTIONS'!AY28</f>
        <v>11192.510977883001</v>
      </c>
      <c r="AZ27">
        <f>'COMBINED PREDICTIONS'!AZ$2*'COMBINED PREDICTIONS'!AZ28</f>
        <v>11187.813327435108</v>
      </c>
      <c r="BA27">
        <f>'COMBINED PREDICTIONS'!BA$2*'COMBINED PREDICTIONS'!BA28</f>
        <v>11218.783903432133</v>
      </c>
      <c r="BB27">
        <f>'COMBINED PREDICTIONS'!BB$2*'COMBINED PREDICTIONS'!BB28</f>
        <v>10999.653921918205</v>
      </c>
      <c r="BC27">
        <f>'COMBINED PREDICTIONS'!BC$2*'COMBINED PREDICTIONS'!BC28</f>
        <v>11156.865008440511</v>
      </c>
      <c r="BD27">
        <f>'COMBINED PREDICTIONS'!BD$2*'COMBINED PREDICTIONS'!BD28</f>
        <v>11340.060484468448</v>
      </c>
      <c r="BE27">
        <f>'COMBINED PREDICTIONS'!BE$2*'COMBINED PREDICTIONS'!BE28</f>
        <v>11389.197536298076</v>
      </c>
      <c r="BF27">
        <f>'COMBINED PREDICTIONS'!BF$2*'COMBINED PREDICTIONS'!BF28</f>
        <v>11877.295528199327</v>
      </c>
      <c r="BG27">
        <f>'COMBINED PREDICTIONS'!BG$2*'COMBINED PREDICTIONS'!BG28</f>
        <v>12159.467017320801</v>
      </c>
      <c r="BH27">
        <f>'COMBINED PREDICTIONS'!BH$2*'COMBINED PREDICTIONS'!BH28</f>
        <v>12379.620368570291</v>
      </c>
      <c r="BI27">
        <f>'COMBINED PREDICTIONS'!BI$2*'COMBINED PREDICTIONS'!BI28</f>
        <v>12536.170287261935</v>
      </c>
      <c r="BJ27">
        <f>'COMBINED PREDICTIONS'!BJ$2*'COMBINED PREDICTIONS'!BJ28</f>
        <v>12769.487202818693</v>
      </c>
      <c r="BK27">
        <f>'COMBINED PREDICTIONS'!BK$2*'COMBINED PREDICTIONS'!BK28</f>
        <v>12853.167866789367</v>
      </c>
      <c r="BL27">
        <f>'COMBINED PREDICTIONS'!BL$2*'COMBINED PREDICTIONS'!BL28</f>
        <v>12848.202645007677</v>
      </c>
      <c r="BM27">
        <f>'COMBINED PREDICTIONS'!BM$2*'COMBINED PREDICTIONS'!BM28</f>
        <v>12878.834363540218</v>
      </c>
      <c r="BN27">
        <f>'COMBINED PREDICTIONS'!BN$2*'COMBINED PREDICTIONS'!BN28</f>
        <v>12659.866028108028</v>
      </c>
      <c r="BO27">
        <f>'COMBINED PREDICTIONS'!BO$2*'COMBINED PREDICTIONS'!BO28</f>
        <v>12816.485865147884</v>
      </c>
      <c r="BP27">
        <f>'COMBINED PREDICTIONS'!BP$2*'COMBINED PREDICTIONS'!BP28</f>
        <v>12999.038317655157</v>
      </c>
      <c r="BQ27">
        <f>'COMBINED PREDICTIONS'!BQ$2*'COMBINED PREDICTIONS'!BQ28</f>
        <v>13047.800644575991</v>
      </c>
      <c r="BR27">
        <f>'COMBINED PREDICTIONS'!BR$2*'COMBINED PREDICTIONS'!BR28</f>
        <v>13534.646367408259</v>
      </c>
      <c r="BS27">
        <f>'COMBINED PREDICTIONS'!BS$2*'COMBINED PREDICTIONS'!BS28</f>
        <v>13815.977670491871</v>
      </c>
      <c r="BT27">
        <f>'COMBINED PREDICTIONS'!BT$2*'COMBINED PREDICTIONS'!BT28</f>
        <v>14035.415074836159</v>
      </c>
      <c r="BU27">
        <f>'COMBINED PREDICTIONS'!BU$2*'COMBINED PREDICTIONS'!BU28</f>
        <v>14191.376391777234</v>
      </c>
      <c r="BV27">
        <f>'COMBINED PREDICTIONS'!BV$2*'COMBINED PREDICTIONS'!BV28</f>
        <v>14423.951514050912</v>
      </c>
      <c r="BW27">
        <f>'COMBINED PREDICTIONS'!BW$2*'COMBINED PREDICTIONS'!BW28</f>
        <v>14507.189568993886</v>
      </c>
      <c r="BX27">
        <f>'COMBINED PREDICTIONS'!BX$2*'COMBINED PREDICTIONS'!BX28</f>
        <v>14501.95894922857</v>
      </c>
      <c r="BY27">
        <f>'COMBINED PREDICTIONS'!BY$2*'COMBINED PREDICTIONS'!BY28</f>
        <v>14532.254267653658</v>
      </c>
      <c r="BZ27">
        <f>'COMBINED PREDICTIONS'!BZ$2*'COMBINED PREDICTIONS'!BZ28</f>
        <v>14313.448036069343</v>
      </c>
      <c r="CA27">
        <f>'COMBINED PREDICTIONS'!CA$2*'COMBINED PREDICTIONS'!CA28</f>
        <v>14469.480087447489</v>
      </c>
      <c r="CB27">
        <f>'COMBINED PREDICTIONS'!CB$2*'COMBINED PREDICTIONS'!CB28</f>
        <v>14651.393185794543</v>
      </c>
      <c r="CC27">
        <f>'COMBINED PREDICTIONS'!CC$2*'COMBINED PREDICTIONS'!CC28</f>
        <v>14699.783385023899</v>
      </c>
      <c r="CD27">
        <f>'COMBINED PREDICTIONS'!CD$2*'COMBINED PREDICTIONS'!CD28</f>
        <v>15185.382937304212</v>
      </c>
      <c r="CE27">
        <f>'COMBINED PREDICTIONS'!CE$2*'COMBINED PREDICTIONS'!CE28</f>
        <v>15465.878506543278</v>
      </c>
      <c r="CF27">
        <f>'COMBINED PREDICTIONS'!CF$2*'COMBINED PREDICTIONS'!CF28</f>
        <v>15684.603919038296</v>
      </c>
      <c r="CG27">
        <f>'COMBINED PREDICTIONS'!CG$2*'COMBINED PREDICTIONS'!CG28</f>
        <v>15839.980080005675</v>
      </c>
      <c r="CH27">
        <f>'COMBINED PREDICTIONS'!CH$2*'COMBINED PREDICTIONS'!CH28</f>
        <v>16071.817464588834</v>
      </c>
      <c r="CI27">
        <f>'COMBINED PREDICTIONS'!CI$2*'COMBINED PREDICTIONS'!CI28</f>
        <v>16154.615771735889</v>
      </c>
      <c r="CJ27">
        <f>'COMBINED PREDICTIONS'!CJ$2*'COMBINED PREDICTIONS'!CJ28</f>
        <v>16149.121907747027</v>
      </c>
      <c r="CK27">
        <f>'COMBINED PREDICTIONS'!CK$2*'COMBINED PREDICTIONS'!CK28</f>
        <v>16179.08326214</v>
      </c>
      <c r="CL27">
        <f>'COMBINED PREDICTIONS'!CL$2*'COMBINED PREDICTIONS'!CL28</f>
        <v>15960.439582849098</v>
      </c>
      <c r="CM27">
        <f>'COMBINED PREDICTIONS'!CM$2*'COMBINED PREDICTIONS'!CM28</f>
        <v>16115.887285100474</v>
      </c>
      <c r="CN27">
        <f>'COMBINED PREDICTIONS'!CN$2*'COMBINED PREDICTIONS'!CN28</f>
        <v>16297.164670142691</v>
      </c>
      <c r="CO27">
        <f>'COMBINED PREDICTIONS'!CO$2*'COMBINED PREDICTIONS'!CO28</f>
        <v>16345.185316808778</v>
      </c>
      <c r="CP27">
        <f>'COMBINED PREDICTIONS'!CP$2*'COMBINED PREDICTIONS'!CP28</f>
        <v>16829.544754054186</v>
      </c>
      <c r="CQ27">
        <f>'COMBINED PREDICTIONS'!CQ$2*'COMBINED PREDICTIONS'!CQ28</f>
        <v>17109.209008490525</v>
      </c>
      <c r="CR27">
        <f>'COMBINED PREDICTIONS'!CR$2*'COMBINED PREDICTIONS'!CR28</f>
        <v>17327.226354020793</v>
      </c>
      <c r="CS27">
        <f>'COMBINED PREDICTIONS'!CS$2*'COMBINED PREDICTIONS'!CS28</f>
        <v>17482.02077767107</v>
      </c>
      <c r="CT27">
        <f>'COMBINED PREDICTIONS'!CT$2*'COMBINED PREDICTIONS'!CT28</f>
        <v>17713.124449404131</v>
      </c>
      <c r="CU27">
        <f>'COMBINED PREDICTIONS'!CU$2*'COMBINED PREDICTIONS'!CU28</f>
        <v>17795.485846374751</v>
      </c>
      <c r="CV27">
        <f>'COMBINED PREDICTIONS'!CV$2*'COMBINED PREDICTIONS'!CV28</f>
        <v>17789.730872540469</v>
      </c>
      <c r="CW27">
        <f>'COMBINED PREDICTIONS'!CW$2*'COMBINED PREDICTIONS'!CW28</f>
        <v>17819.360677916422</v>
      </c>
    </row>
    <row r="28" spans="1:101" x14ac:dyDescent="0.25">
      <c r="A28" t="s">
        <v>50</v>
      </c>
      <c r="B28">
        <f>'COMBINED PREDICTIONS'!B$2*'COMBINED PREDICTIONS'!B29</f>
        <v>11981.035191273615</v>
      </c>
      <c r="C28">
        <f>'COMBINED PREDICTIONS'!C$2*'COMBINED PREDICTIONS'!C29</f>
        <v>12216.778846245223</v>
      </c>
      <c r="D28">
        <f>'COMBINED PREDICTIONS'!D$2*'COMBINED PREDICTIONS'!D29</f>
        <v>12206.277884015639</v>
      </c>
      <c r="E28">
        <f>'COMBINED PREDICTIONS'!E$2*'COMBINED PREDICTIONS'!E29</f>
        <v>12293.769767653033</v>
      </c>
      <c r="F28">
        <f>'COMBINED PREDICTIONS'!F$2*'COMBINED PREDICTIONS'!F29</f>
        <v>11695.01546447902</v>
      </c>
      <c r="G28">
        <f>'COMBINED PREDICTIONS'!G$2*'COMBINED PREDICTIONS'!G29</f>
        <v>12130.203315768416</v>
      </c>
      <c r="H28">
        <f>'COMBINED PREDICTIONS'!H$2*'COMBINED PREDICTIONS'!H29</f>
        <v>12636.520274120183</v>
      </c>
      <c r="I28">
        <f>'COMBINED PREDICTIONS'!I$2*'COMBINED PREDICTIONS'!I29</f>
        <v>12774.486094432705</v>
      </c>
      <c r="J28">
        <f>'COMBINED PREDICTIONS'!J$2*'COMBINED PREDICTIONS'!J29</f>
        <v>14118.661750879704</v>
      </c>
      <c r="K28">
        <f>'COMBINED PREDICTIONS'!K$2*'COMBINED PREDICTIONS'!K29</f>
        <v>14896.901756660252</v>
      </c>
      <c r="L28">
        <f>'COMBINED PREDICTIONS'!L$2*'COMBINED PREDICTIONS'!L29</f>
        <v>15504.723180754987</v>
      </c>
      <c r="M28">
        <f>'COMBINED PREDICTIONS'!M$2*'COMBINED PREDICTIONS'!M29</f>
        <v>15937.829734743069</v>
      </c>
      <c r="N28">
        <f>'COMBINED PREDICTIONS'!N$2*'COMBINED PREDICTIONS'!N29</f>
        <v>16581.854507281336</v>
      </c>
      <c r="O28">
        <f>'COMBINED PREDICTIONS'!O$2*'COMBINED PREDICTIONS'!O29</f>
        <v>16814.805914290871</v>
      </c>
      <c r="P28">
        <f>'COMBINED PREDICTIONS'!P$2*'COMBINED PREDICTIONS'!P29</f>
        <v>16804.225318399062</v>
      </c>
      <c r="Q28">
        <f>'COMBINED PREDICTIONS'!Q$2*'COMBINED PREDICTIONS'!Q29</f>
        <v>16891.430963334245</v>
      </c>
      <c r="R28">
        <f>'COMBINED PREDICTIONS'!R$2*'COMBINED PREDICTIONS'!R29</f>
        <v>16292.965004898671</v>
      </c>
      <c r="S28">
        <f>'COMBINED PREDICTIONS'!S$2*'COMBINED PREDICTIONS'!S29</f>
        <v>16726.274210366748</v>
      </c>
      <c r="T28">
        <f>'COMBINED PREDICTIONS'!T$2*'COMBINED PREDICTIONS'!T29</f>
        <v>17230.819168870948</v>
      </c>
      <c r="U28">
        <f>'COMBINED PREDICTIONS'!U$2*'COMBINED PREDICTIONS'!U29</f>
        <v>17367.82900556883</v>
      </c>
      <c r="V28">
        <f>'COMBINED PREDICTIONS'!V$2*'COMBINED PREDICTIONS'!V29</f>
        <v>18708.288059424551</v>
      </c>
      <c r="W28">
        <f>'COMBINED PREDICTIONS'!W$2*'COMBINED PREDICTIONS'!W29</f>
        <v>19484.178068945275</v>
      </c>
      <c r="X28">
        <f>'COMBINED PREDICTIONS'!X$2*'COMBINED PREDICTIONS'!X29</f>
        <v>20090.037907349637</v>
      </c>
      <c r="Y28">
        <f>'COMBINED PREDICTIONS'!Y$2*'COMBINED PREDICTIONS'!Y29</f>
        <v>20521.522170206539</v>
      </c>
      <c r="Z28">
        <f>'COMBINED PREDICTIONS'!Z$2*'COMBINED PREDICTIONS'!Z29</f>
        <v>21163.467335767917</v>
      </c>
      <c r="AA28">
        <f>'COMBINED PREDICTIONS'!AA$2*'COMBINED PREDICTIONS'!AA29</f>
        <v>21395.17204101005</v>
      </c>
      <c r="AB28">
        <f>'COMBINED PREDICTIONS'!AB$2*'COMBINED PREDICTIONS'!AB29</f>
        <v>21383.846732373964</v>
      </c>
      <c r="AC28">
        <f>'COMBINED PREDICTIONS'!AC$2*'COMBINED PREDICTIONS'!AC29</f>
        <v>21470.112015038649</v>
      </c>
      <c r="AD28">
        <f>'COMBINED PREDICTIONS'!AD$2*'COMBINED PREDICTIONS'!AD29</f>
        <v>20872.082234166664</v>
      </c>
      <c r="AE28">
        <f>'COMBINED PREDICTIONS'!AE$2*'COMBINED PREDICTIONS'!AE29</f>
        <v>21303.750310998719</v>
      </c>
      <c r="AF28">
        <f>'COMBINED PREDICTIONS'!AF$2*'COMBINED PREDICTIONS'!AF29</f>
        <v>21806.512494125302</v>
      </c>
      <c r="AG28">
        <f>'COMBINED PREDICTIONS'!AG$2*'COMBINED PREDICTIONS'!AG29</f>
        <v>21942.480018376536</v>
      </c>
      <c r="AH28">
        <f>'COMBINED PREDICTIONS'!AH$2*'COMBINED PREDICTIONS'!AH29</f>
        <v>23279.474694066306</v>
      </c>
      <c r="AI28">
        <f>'COMBINED PREDICTIONS'!AI$2*'COMBINED PREDICTIONS'!AI29</f>
        <v>24053.038122263493</v>
      </c>
      <c r="AJ28">
        <f>'COMBINED PREDICTIONS'!AJ$2*'COMBINED PREDICTIONS'!AJ29</f>
        <v>24656.914267261905</v>
      </c>
      <c r="AK28">
        <f>'COMBINED PREDICTIONS'!AK$2*'COMBINED PREDICTIONS'!AK29</f>
        <v>25086.766004634603</v>
      </c>
      <c r="AL28">
        <f>'COMBINED PREDICTIONS'!AL$2*'COMBINED PREDICTIONS'!AL29</f>
        <v>25726.655967439081</v>
      </c>
      <c r="AM28">
        <f>'COMBINED PREDICTIONS'!AM$2*'COMBINED PREDICTIONS'!AM29</f>
        <v>25957.130688069352</v>
      </c>
      <c r="AN28">
        <f>'COMBINED PREDICTIONS'!AN$2*'COMBINED PREDICTIONS'!AN29</f>
        <v>25945.064225422888</v>
      </c>
      <c r="AO28">
        <f>'COMBINED PREDICTIONS'!AO$2*'COMBINED PREDICTIONS'!AO29</f>
        <v>26030.392533507114</v>
      </c>
      <c r="AP28">
        <f>'COMBINED PREDICTIONS'!AP$2*'COMBINED PREDICTIONS'!AP29</f>
        <v>25432.800680300246</v>
      </c>
      <c r="AQ28">
        <f>'COMBINED PREDICTIONS'!AQ$2*'COMBINED PREDICTIONS'!AQ29</f>
        <v>25862.838428646421</v>
      </c>
      <c r="AR28">
        <f>'COMBINED PREDICTIONS'!AR$2*'COMBINED PREDICTIONS'!AR29</f>
        <v>26363.828069225983</v>
      </c>
      <c r="AS28">
        <f>'COMBINED PREDICTIONS'!AS$2*'COMBINED PREDICTIONS'!AS29</f>
        <v>26498.7600919178</v>
      </c>
      <c r="AT28">
        <f>'COMBINED PREDICTIONS'!AT$2*'COMBINED PREDICTIONS'!AT29</f>
        <v>27832.30859969345</v>
      </c>
      <c r="AU28">
        <f>'COMBINED PREDICTIONS'!AU$2*'COMBINED PREDICTIONS'!AU29</f>
        <v>28603.557891022476</v>
      </c>
      <c r="AV28">
        <f>'COMBINED PREDICTIONS'!AV$2*'COMBINED PREDICTIONS'!AV29</f>
        <v>29205.461199343434</v>
      </c>
      <c r="AW28">
        <f>'COMBINED PREDICTIONS'!AW$2*'COMBINED PREDICTIONS'!AW29</f>
        <v>29633.68992966101</v>
      </c>
      <c r="AX28">
        <f>'COMBINED PREDICTIONS'!AX$2*'COMBINED PREDICTIONS'!AX29</f>
        <v>30271.536067559337</v>
      </c>
      <c r="AY28">
        <f>'COMBINED PREDICTIONS'!AY$2*'COMBINED PREDICTIONS'!AY29</f>
        <v>30500.788841028461</v>
      </c>
      <c r="AZ28">
        <f>'COMBINED PREDICTIONS'!AZ$2*'COMBINED PREDICTIONS'!AZ29</f>
        <v>30487.987241401417</v>
      </c>
      <c r="BA28">
        <f>'COMBINED PREDICTIONS'!BA$2*'COMBINED PREDICTIONS'!BA29</f>
        <v>30572.385371600885</v>
      </c>
      <c r="BB28">
        <f>'COMBINED PREDICTIONS'!BB$2*'COMBINED PREDICTIONS'!BB29</f>
        <v>29975.232748020531</v>
      </c>
      <c r="BC28">
        <f>'COMBINED PREDICTIONS'!BC$2*'COMBINED PREDICTIONS'!BC29</f>
        <v>30403.649763912745</v>
      </c>
      <c r="BD28">
        <f>'COMBINED PREDICTIONS'!BD$2*'COMBINED PREDICTIONS'!BD29</f>
        <v>30902.877018815703</v>
      </c>
      <c r="BE28">
        <f>'COMBINED PREDICTIONS'!BE$2*'COMBINED PREDICTIONS'!BE29</f>
        <v>31036.780737569046</v>
      </c>
      <c r="BF28">
        <f>'COMBINED PREDICTIONS'!BF$2*'COMBINED PREDICTIONS'!BF29</f>
        <v>32366.899940858493</v>
      </c>
      <c r="BG28">
        <f>'COMBINED PREDICTIONS'!BG$2*'COMBINED PREDICTIONS'!BG29</f>
        <v>33135.847411507348</v>
      </c>
      <c r="BH28">
        <f>'COMBINED PREDICTIONS'!BH$2*'COMBINED PREDICTIONS'!BH29</f>
        <v>33735.788827010474</v>
      </c>
      <c r="BI28">
        <f>'COMBINED PREDICTIONS'!BI$2*'COMBINED PREDICTIONS'!BI29</f>
        <v>34162.404089888434</v>
      </c>
      <c r="BJ28">
        <f>'COMBINED PREDICTIONS'!BJ$2*'COMBINED PREDICTIONS'!BJ29</f>
        <v>34798.217625251411</v>
      </c>
      <c r="BK28">
        <f>'COMBINED PREDICTIONS'!BK$2*'COMBINED PREDICTIONS'!BK29</f>
        <v>35026.256379637278</v>
      </c>
      <c r="BL28">
        <f>'COMBINED PREDICTIONS'!BL$2*'COMBINED PREDICTIONS'!BL29</f>
        <v>35012.725619523539</v>
      </c>
      <c r="BM28">
        <f>'COMBINED PREDICTIONS'!BM$2*'COMBINED PREDICTIONS'!BM29</f>
        <v>35096.200326910024</v>
      </c>
      <c r="BN28">
        <f>'COMBINED PREDICTIONS'!BN$2*'COMBINED PREDICTIONS'!BN29</f>
        <v>34499.488206181602</v>
      </c>
      <c r="BO28">
        <f>'COMBINED PREDICTIONS'!BO$2*'COMBINED PREDICTIONS'!BO29</f>
        <v>34926.294004032374</v>
      </c>
      <c r="BP28">
        <f>'COMBINED PREDICTIONS'!BP$2*'COMBINED PREDICTIONS'!BP29</f>
        <v>35423.768951105369</v>
      </c>
      <c r="BQ28">
        <f>'COMBINED PREDICTIONS'!BQ$2*'COMBINED PREDICTIONS'!BQ29</f>
        <v>35556.651504425929</v>
      </c>
      <c r="BR28">
        <f>'COMBINED PREDICTIONS'!BR$2*'COMBINED PREDICTIONS'!BR29</f>
        <v>36883.358140640776</v>
      </c>
      <c r="BS28">
        <f>'COMBINED PREDICTIONS'!BS$2*'COMBINED PREDICTIONS'!BS29</f>
        <v>37650.016014524554</v>
      </c>
      <c r="BT28">
        <f>'COMBINED PREDICTIONS'!BT$2*'COMBINED PREDICTIONS'!BT29</f>
        <v>38248.006398179685</v>
      </c>
      <c r="BU28">
        <f>'COMBINED PREDICTIONS'!BU$2*'COMBINED PREDICTIONS'!BU29</f>
        <v>38673.017658368619</v>
      </c>
      <c r="BV28">
        <f>'COMBINED PREDICTIONS'!BV$2*'COMBINED PREDICTIONS'!BV29</f>
        <v>39306.80972774102</v>
      </c>
      <c r="BW28">
        <f>'COMBINED PREDICTIONS'!BW$2*'COMBINED PREDICTIONS'!BW29</f>
        <v>39533.642325213601</v>
      </c>
      <c r="BX28">
        <f>'COMBINED PREDICTIONS'!BX$2*'COMBINED PREDICTIONS'!BX29</f>
        <v>39519.388327224682</v>
      </c>
      <c r="BY28">
        <f>'COMBINED PREDICTIONS'!BY$2*'COMBINED PREDICTIONS'!BY29</f>
        <v>39601.946308358791</v>
      </c>
      <c r="BZ28">
        <f>'COMBINED PREDICTIONS'!BZ$2*'COMBINED PREDICTIONS'!BZ29</f>
        <v>39005.675937943961</v>
      </c>
      <c r="CA28">
        <f>'COMBINED PREDICTIONS'!CA$2*'COMBINED PREDICTIONS'!CA29</f>
        <v>39430.879957035089</v>
      </c>
      <c r="CB28">
        <f>'COMBINED PREDICTIONS'!CB$2*'COMBINED PREDICTIONS'!CB29</f>
        <v>39926.61259567755</v>
      </c>
      <c r="CC28">
        <f>'COMBINED PREDICTIONS'!CC$2*'COMBINED PREDICTIONS'!CC29</f>
        <v>40058.481061260158</v>
      </c>
      <c r="CD28">
        <f>'COMBINED PREDICTIONS'!CD$2*'COMBINED PREDICTIONS'!CD29</f>
        <v>41381.791749511205</v>
      </c>
      <c r="CE28">
        <f>'COMBINED PREDICTIONS'!CE$2*'COMBINED PREDICTIONS'!CE29</f>
        <v>42146.172159332615</v>
      </c>
      <c r="CF28">
        <f>'COMBINED PREDICTIONS'!CF$2*'COMBINED PREDICTIONS'!CF29</f>
        <v>42742.222289089936</v>
      </c>
      <c r="CG28">
        <f>'COMBINED PREDICTIONS'!CG$2*'COMBINED PREDICTIONS'!CG29</f>
        <v>43165.638936700147</v>
      </c>
      <c r="CH28">
        <f>'COMBINED PREDICTIONS'!CH$2*'COMBINED PREDICTIONS'!CH29</f>
        <v>43797.420592005234</v>
      </c>
      <c r="CI28">
        <f>'COMBINED PREDICTIONS'!CI$2*'COMBINED PREDICTIONS'!CI29</f>
        <v>44023.054829726985</v>
      </c>
      <c r="CJ28">
        <f>'COMBINED PREDICTIONS'!CJ$2*'COMBINED PREDICTIONS'!CJ29</f>
        <v>44008.083463089344</v>
      </c>
      <c r="CK28">
        <f>'COMBINED PREDICTIONS'!CK$2*'COMBINED PREDICTIONS'!CK29</f>
        <v>44089.731356536766</v>
      </c>
      <c r="CL28">
        <f>'COMBINED PREDICTIONS'!CL$2*'COMBINED PREDICTIONS'!CL29</f>
        <v>43493.903958497547</v>
      </c>
      <c r="CM28">
        <f>'COMBINED PREDICTIONS'!CM$2*'COMBINED PREDICTIONS'!CM29</f>
        <v>43917.515563754081</v>
      </c>
      <c r="CN28">
        <f>'COMBINED PREDICTIONS'!CN$2*'COMBINED PREDICTIONS'!CN29</f>
        <v>44411.515815686136</v>
      </c>
      <c r="CO28">
        <f>'COMBINED PREDICTIONS'!CO$2*'COMBINED PREDICTIONS'!CO29</f>
        <v>44542.377211030405</v>
      </c>
      <c r="CP28">
        <f>'COMBINED PREDICTIONS'!CP$2*'COMBINED PREDICTIONS'!CP29</f>
        <v>45862.308453248937</v>
      </c>
      <c r="CQ28">
        <f>'COMBINED PREDICTIONS'!CQ$2*'COMBINED PREDICTIONS'!CQ29</f>
        <v>46624.423441369298</v>
      </c>
      <c r="CR28">
        <f>'COMBINED PREDICTIONS'!CR$2*'COMBINED PREDICTIONS'!CR29</f>
        <v>47218.544012958686</v>
      </c>
      <c r="CS28">
        <f>'COMBINED PREDICTIONS'!CS$2*'COMBINED PREDICTIONS'!CS29</f>
        <v>47640.375364194835</v>
      </c>
      <c r="CT28">
        <f>'COMBINED PREDICTIONS'!CT$2*'COMBINED PREDICTIONS'!CT29</f>
        <v>48270.157573552984</v>
      </c>
      <c r="CU28">
        <f>'COMBINED PREDICTIONS'!CU$2*'COMBINED PREDICTIONS'!CU29</f>
        <v>48494.601184340325</v>
      </c>
      <c r="CV28">
        <f>'COMBINED PREDICTIONS'!CV$2*'COMBINED PREDICTIONS'!CV29</f>
        <v>48478.918265462526</v>
      </c>
      <c r="CW28">
        <f>'COMBINED PREDICTIONS'!CW$2*'COMBINED PREDICTIONS'!CW29</f>
        <v>48559.662652397543</v>
      </c>
    </row>
    <row r="29" spans="1:101" x14ac:dyDescent="0.25">
      <c r="A29" t="s">
        <v>51</v>
      </c>
      <c r="B29">
        <f>'COMBINED PREDICTIONS'!B$2*'COMBINED PREDICTIONS'!B30</f>
        <v>19837.635436348755</v>
      </c>
      <c r="C29">
        <f>'COMBINED PREDICTIONS'!C$2*'COMBINED PREDICTIONS'!C30</f>
        <v>20227.968709650992</v>
      </c>
      <c r="D29">
        <f>'COMBINED PREDICTIONS'!D$2*'COMBINED PREDICTIONS'!D30</f>
        <v>20210.581709519895</v>
      </c>
      <c r="E29">
        <f>'COMBINED PREDICTIONS'!E$2*'COMBINED PREDICTIONS'!E30</f>
        <v>20355.446661799</v>
      </c>
      <c r="F29">
        <f>'COMBINED PREDICTIONS'!F$2*'COMBINED PREDICTIONS'!F30</f>
        <v>19364.057404302916</v>
      </c>
      <c r="G29">
        <f>'COMBINED PREDICTIONS'!G$2*'COMBINED PREDICTIONS'!G30</f>
        <v>20084.621011902946</v>
      </c>
      <c r="H29">
        <f>'COMBINED PREDICTIONS'!H$2*'COMBINED PREDICTIONS'!H30</f>
        <v>20922.956854730532</v>
      </c>
      <c r="I29">
        <f>'COMBINED PREDICTIONS'!I$2*'COMBINED PREDICTIONS'!I30</f>
        <v>21151.394181083604</v>
      </c>
      <c r="J29">
        <f>'COMBINED PREDICTIONS'!J$2*'COMBINED PREDICTIONS'!J30</f>
        <v>23377.017110096614</v>
      </c>
      <c r="K29">
        <f>'COMBINED PREDICTIONS'!K$2*'COMBINED PREDICTIONS'!K30</f>
        <v>24665.590365260832</v>
      </c>
      <c r="L29">
        <f>'COMBINED PREDICTIONS'!L$2*'COMBINED PREDICTIONS'!L30</f>
        <v>25671.99253578245</v>
      </c>
      <c r="M29">
        <f>'COMBINED PREDICTIONS'!M$2*'COMBINED PREDICTIONS'!M30</f>
        <v>26389.11002904937</v>
      </c>
      <c r="N29">
        <f>'COMBINED PREDICTIONS'!N$2*'COMBINED PREDICTIONS'!N30</f>
        <v>27455.45600380261</v>
      </c>
      <c r="O29">
        <f>'COMBINED PREDICTIONS'!O$2*'COMBINED PREDICTIONS'!O30</f>
        <v>27841.166004054136</v>
      </c>
      <c r="P29">
        <f>'COMBINED PREDICTIONS'!P$2*'COMBINED PREDICTIONS'!P30</f>
        <v>27823.647150244749</v>
      </c>
      <c r="Q29">
        <f>'COMBINED PREDICTIONS'!Q$2*'COMBINED PREDICTIONS'!Q30</f>
        <v>27968.038161922592</v>
      </c>
      <c r="R29">
        <f>'COMBINED PREDICTIONS'!R$2*'COMBINED PREDICTIONS'!R30</f>
        <v>26977.12633210366</v>
      </c>
      <c r="S29">
        <f>'COMBINED PREDICTIONS'!S$2*'COMBINED PREDICTIONS'!S30</f>
        <v>27694.57936617457</v>
      </c>
      <c r="T29">
        <f>'COMBINED PREDICTIONS'!T$2*'COMBINED PREDICTIONS'!T30</f>
        <v>28529.98121486825</v>
      </c>
      <c r="U29">
        <f>'COMBINED PREDICTIONS'!U$2*'COMBINED PREDICTIONS'!U30</f>
        <v>28756.835668445514</v>
      </c>
      <c r="V29">
        <f>'COMBINED PREDICTIONS'!V$2*'COMBINED PREDICTIONS'!V30</f>
        <v>30976.30482142077</v>
      </c>
      <c r="W29">
        <f>'COMBINED PREDICTIONS'!W$2*'COMBINED PREDICTIONS'!W30</f>
        <v>32260.987063134566</v>
      </c>
      <c r="X29">
        <f>'COMBINED PREDICTIONS'!X$2*'COMBINED PREDICTIONS'!X30</f>
        <v>33264.14133218678</v>
      </c>
      <c r="Y29">
        <f>'COMBINED PREDICTIONS'!Y$2*'COMBINED PREDICTIONS'!Y30</f>
        <v>33978.572711982008</v>
      </c>
      <c r="Z29">
        <f>'COMBINED PREDICTIONS'!Z$2*'COMBINED PREDICTIONS'!Z30</f>
        <v>35041.475371161949</v>
      </c>
      <c r="AA29">
        <f>'COMBINED PREDICTIONS'!AA$2*'COMBINED PREDICTIONS'!AA30</f>
        <v>35425.121141172531</v>
      </c>
      <c r="AB29">
        <f>'COMBINED PREDICTIONS'!AB$2*'COMBINED PREDICTIONS'!AB30</f>
        <v>35406.369226973125</v>
      </c>
      <c r="AC29">
        <f>'COMBINED PREDICTIONS'!AC$2*'COMBINED PREDICTIONS'!AC30</f>
        <v>35549.203230963205</v>
      </c>
      <c r="AD29">
        <f>'COMBINED PREDICTIONS'!AD$2*'COMBINED PREDICTIONS'!AD30</f>
        <v>34559.013603471023</v>
      </c>
      <c r="AE29">
        <f>'COMBINED PREDICTIONS'!AE$2*'COMBINED PREDICTIONS'!AE30</f>
        <v>35273.749333814354</v>
      </c>
      <c r="AF29">
        <f>'COMBINED PREDICTIONS'!AF$2*'COMBINED PREDICTIONS'!AF30</f>
        <v>36106.199346757494</v>
      </c>
      <c r="AG29">
        <f>'COMBINED PREDICTIONS'!AG$2*'COMBINED PREDICTIONS'!AG30</f>
        <v>36331.327988332923</v>
      </c>
      <c r="AH29">
        <f>'COMBINED PREDICTIONS'!AH$2*'COMBINED PREDICTIONS'!AH30</f>
        <v>38545.060986629338</v>
      </c>
      <c r="AI29">
        <f>'COMBINED PREDICTIONS'!AI$2*'COMBINED PREDICTIONS'!AI30</f>
        <v>39825.890984244652</v>
      </c>
      <c r="AJ29">
        <f>'COMBINED PREDICTIONS'!AJ$2*'COMBINED PREDICTIONS'!AJ30</f>
        <v>40825.760746910193</v>
      </c>
      <c r="AK29">
        <f>'COMBINED PREDICTIONS'!AK$2*'COMBINED PREDICTIONS'!AK30</f>
        <v>41537.489067672614</v>
      </c>
      <c r="AL29">
        <f>'COMBINED PREDICTIONS'!AL$2*'COMBINED PREDICTIONS'!AL30</f>
        <v>42596.988818640675</v>
      </c>
      <c r="AM29">
        <f>'COMBINED PREDICTIONS'!AM$2*'COMBINED PREDICTIONS'!AM30</f>
        <v>42978.598037891425</v>
      </c>
      <c r="AN29">
        <f>'COMBINED PREDICTIONS'!AN$2*'COMBINED PREDICTIONS'!AN30</f>
        <v>42958.61895568647</v>
      </c>
      <c r="AO29">
        <f>'COMBINED PREDICTIONS'!AO$2*'COMBINED PREDICTIONS'!AO30</f>
        <v>43099.901561166866</v>
      </c>
      <c r="AP29">
        <f>'COMBINED PREDICTIONS'!AP$2*'COMBINED PREDICTIONS'!AP30</f>
        <v>42110.437033737348</v>
      </c>
      <c r="AQ29">
        <f>'COMBINED PREDICTIONS'!AQ$2*'COMBINED PREDICTIONS'!AQ30</f>
        <v>42822.473342734513</v>
      </c>
      <c r="AR29">
        <f>'COMBINED PREDICTIONS'!AR$2*'COMBINED PREDICTIONS'!AR30</f>
        <v>43651.988462967493</v>
      </c>
      <c r="AS29">
        <f>'COMBINED PREDICTIONS'!AS$2*'COMBINED PREDICTIONS'!AS30</f>
        <v>43875.40256968834</v>
      </c>
      <c r="AT29">
        <f>'COMBINED PREDICTIONS'!AT$2*'COMBINED PREDICTIONS'!AT30</f>
        <v>46083.42956498573</v>
      </c>
      <c r="AU29">
        <f>'COMBINED PREDICTIONS'!AU$2*'COMBINED PREDICTIONS'!AU30</f>
        <v>47360.427923447372</v>
      </c>
      <c r="AV29">
        <f>'COMBINED PREDICTIONS'!AV$2*'COMBINED PREDICTIONS'!AV30</f>
        <v>48357.03115578743</v>
      </c>
      <c r="AW29">
        <f>'COMBINED PREDICTIONS'!AW$2*'COMBINED PREDICTIONS'!AW30</f>
        <v>49066.072177684946</v>
      </c>
      <c r="AX29">
        <f>'COMBINED PREDICTIONS'!AX$2*'COMBINED PREDICTIONS'!AX30</f>
        <v>50122.187859352089</v>
      </c>
      <c r="AY29">
        <f>'COMBINED PREDICTIONS'!AY$2*'COMBINED PREDICTIONS'!AY30</f>
        <v>50501.773835876447</v>
      </c>
      <c r="AZ29">
        <f>'COMBINED PREDICTIONS'!AZ$2*'COMBINED PREDICTIONS'!AZ30</f>
        <v>50480.577548381334</v>
      </c>
      <c r="BA29">
        <f>'COMBINED PREDICTIONS'!BA$2*'COMBINED PREDICTIONS'!BA30</f>
        <v>50620.320009001589</v>
      </c>
      <c r="BB29">
        <f>'COMBINED PREDICTIONS'!BB$2*'COMBINED PREDICTIONS'!BB30</f>
        <v>49631.582737361292</v>
      </c>
      <c r="BC29">
        <f>'COMBINED PREDICTIONS'!BC$2*'COMBINED PREDICTIONS'!BC30</f>
        <v>50340.935513671327</v>
      </c>
      <c r="BD29">
        <f>'COMBINED PREDICTIONS'!BD$2*'COMBINED PREDICTIONS'!BD30</f>
        <v>51167.532558463186</v>
      </c>
      <c r="BE29">
        <f>'COMBINED PREDICTIONS'!BE$2*'COMBINED PREDICTIONS'!BE30</f>
        <v>51389.244047812201</v>
      </c>
      <c r="BF29">
        <f>'COMBINED PREDICTIONS'!BF$2*'COMBINED PREDICTIONS'!BF30</f>
        <v>53591.592961782611</v>
      </c>
      <c r="BG29">
        <f>'COMBINED PREDICTIONS'!BG$2*'COMBINED PREDICTIONS'!BG30</f>
        <v>54864.780073656279</v>
      </c>
      <c r="BH29">
        <f>'COMBINED PREDICTIONS'!BH$2*'COMBINED PREDICTIONS'!BH30</f>
        <v>55858.134895999712</v>
      </c>
      <c r="BI29">
        <f>'COMBINED PREDICTIONS'!BI$2*'COMBINED PREDICTIONS'!BI30</f>
        <v>56564.504414279669</v>
      </c>
      <c r="BJ29">
        <f>'COMBINED PREDICTIONS'!BJ$2*'COMBINED PREDICTIONS'!BJ30</f>
        <v>57617.254608120464</v>
      </c>
      <c r="BK29">
        <f>'COMBINED PREDICTIONS'!BK$2*'COMBINED PREDICTIONS'!BK30</f>
        <v>57994.830468857508</v>
      </c>
      <c r="BL29">
        <f>'COMBINED PREDICTIONS'!BL$2*'COMBINED PREDICTIONS'!BL30</f>
        <v>57972.426871670134</v>
      </c>
      <c r="BM29">
        <f>'COMBINED PREDICTIONS'!BM$2*'COMBINED PREDICTIONS'!BM30</f>
        <v>58110.640372160902</v>
      </c>
      <c r="BN29">
        <f>'COMBINED PREDICTIONS'!BN$2*'COMBINED PREDICTIONS'!BN30</f>
        <v>57122.632464456678</v>
      </c>
      <c r="BO29">
        <f>'COMBINED PREDICTIONS'!BO$2*'COMBINED PREDICTIONS'!BO30</f>
        <v>57829.317461597035</v>
      </c>
      <c r="BP29">
        <f>'COMBINED PREDICTIONS'!BP$2*'COMBINED PREDICTIONS'!BP30</f>
        <v>58653.013117372982</v>
      </c>
      <c r="BQ29">
        <f>'COMBINED PREDICTIONS'!BQ$2*'COMBINED PREDICTIONS'!BQ30</f>
        <v>58873.033808952663</v>
      </c>
      <c r="BR29">
        <f>'COMBINED PREDICTIONS'!BR$2*'COMBINED PREDICTIONS'!BR30</f>
        <v>61069.732354616215</v>
      </c>
      <c r="BS29">
        <f>'COMBINED PREDICTIONS'!BS$2*'COMBINED PREDICTIONS'!BS30</f>
        <v>62339.128459686493</v>
      </c>
      <c r="BT29">
        <f>'COMBINED PREDICTIONS'!BT$2*'COMBINED PREDICTIONS'!BT30</f>
        <v>63329.25285511712</v>
      </c>
      <c r="BU29">
        <f>'COMBINED PREDICTIONS'!BU$2*'COMBINED PREDICTIONS'!BU30</f>
        <v>64032.966541069065</v>
      </c>
      <c r="BV29">
        <f>'COMBINED PREDICTIONS'!BV$2*'COMBINED PREDICTIONS'!BV30</f>
        <v>65082.369686451384</v>
      </c>
      <c r="BW29">
        <f>'COMBINED PREDICTIONS'!BW$2*'COMBINED PREDICTIONS'!BW30</f>
        <v>65457.948449212941</v>
      </c>
      <c r="BX29">
        <f>'COMBINED PREDICTIONS'!BX$2*'COMBINED PREDICTIONS'!BX30</f>
        <v>65434.347348715331</v>
      </c>
      <c r="BY29">
        <f>'COMBINED PREDICTIONS'!BY$2*'COMBINED PREDICTIONS'!BY30</f>
        <v>65571.042976927172</v>
      </c>
      <c r="BZ29">
        <f>'COMBINED PREDICTIONS'!BZ$2*'COMBINED PREDICTIONS'!BZ30</f>
        <v>64583.766498647456</v>
      </c>
      <c r="CA29">
        <f>'COMBINED PREDICTIONS'!CA$2*'COMBINED PREDICTIONS'!CA30</f>
        <v>65287.799345737636</v>
      </c>
      <c r="CB29">
        <f>'COMBINED PREDICTIONS'!CB$2*'COMBINED PREDICTIONS'!CB30</f>
        <v>66108.610169033695</v>
      </c>
      <c r="CC29">
        <f>'COMBINED PREDICTIONS'!CC$2*'COMBINED PREDICTIONS'!CC30</f>
        <v>66326.951781758762</v>
      </c>
      <c r="CD29">
        <f>'COMBINED PREDICTIONS'!CD$2*'COMBINED PREDICTIONS'!CD30</f>
        <v>68518.027476258707</v>
      </c>
      <c r="CE29">
        <f>'COMBINED PREDICTIONS'!CE$2*'COMBINED PREDICTIONS'!CE30</f>
        <v>69783.652663284971</v>
      </c>
      <c r="CF29">
        <f>'COMBINED PREDICTIONS'!CF$2*'COMBINED PREDICTIONS'!CF30</f>
        <v>70770.564477426553</v>
      </c>
      <c r="CG29">
        <f>'COMBINED PREDICTIONS'!CG$2*'COMBINED PREDICTIONS'!CG30</f>
        <v>71471.637878754191</v>
      </c>
      <c r="CH29">
        <f>'COMBINED PREDICTIONS'!CH$2*'COMBINED PREDICTIONS'!CH30</f>
        <v>72517.712274933569</v>
      </c>
      <c r="CI29">
        <f>'COMBINED PREDICTIONS'!CI$2*'COMBINED PREDICTIONS'!CI30</f>
        <v>72891.306849895045</v>
      </c>
      <c r="CJ29">
        <f>'COMBINED PREDICTIONS'!CJ$2*'COMBINED PREDICTIONS'!CJ30</f>
        <v>72866.517964076775</v>
      </c>
      <c r="CK29">
        <f>'COMBINED PREDICTIONS'!CK$2*'COMBINED PREDICTIONS'!CK30</f>
        <v>73001.70671183501</v>
      </c>
      <c r="CL29">
        <f>'COMBINED PREDICTIONS'!CL$2*'COMBINED PREDICTIONS'!CL30</f>
        <v>72015.163686412707</v>
      </c>
      <c r="CM29">
        <f>'COMBINED PREDICTIONS'!CM$2*'COMBINED PREDICTIONS'!CM30</f>
        <v>72716.55988945585</v>
      </c>
      <c r="CN29">
        <f>'COMBINED PREDICTIONS'!CN$2*'COMBINED PREDICTIONS'!CN30</f>
        <v>73534.502308190262</v>
      </c>
      <c r="CO29">
        <f>'COMBINED PREDICTIONS'!CO$2*'COMBINED PREDICTIONS'!CO30</f>
        <v>73751.176461307055</v>
      </c>
      <c r="CP29">
        <f>'COMBINED PREDICTIONS'!CP$2*'COMBINED PREDICTIONS'!CP30</f>
        <v>75936.656627766235</v>
      </c>
      <c r="CQ29">
        <f>'COMBINED PREDICTIONS'!CQ$2*'COMBINED PREDICTIONS'!CQ30</f>
        <v>77198.530835924874</v>
      </c>
      <c r="CR29">
        <f>'COMBINED PREDICTIONS'!CR$2*'COMBINED PREDICTIONS'!CR30</f>
        <v>78182.247778264675</v>
      </c>
      <c r="CS29">
        <f>'COMBINED PREDICTIONS'!CS$2*'COMBINED PREDICTIONS'!CS30</f>
        <v>78880.696320302173</v>
      </c>
      <c r="CT29">
        <f>'COMBINED PREDICTIONS'!CT$2*'COMBINED PREDICTIONS'!CT30</f>
        <v>79923.460127777245</v>
      </c>
      <c r="CU29">
        <f>'COMBINED PREDICTIONS'!CU$2*'COMBINED PREDICTIONS'!CU30</f>
        <v>80295.083318572986</v>
      </c>
      <c r="CV29">
        <f>'COMBINED PREDICTIONS'!CV$2*'COMBINED PREDICTIONS'!CV30</f>
        <v>80269.116277970155</v>
      </c>
      <c r="CW29">
        <f>'COMBINED PREDICTIONS'!CW$2*'COMBINED PREDICTIONS'!CW30</f>
        <v>80402.809042074136</v>
      </c>
    </row>
    <row r="30" spans="1:101" x14ac:dyDescent="0.25">
      <c r="A30" t="s">
        <v>52</v>
      </c>
      <c r="B30">
        <f>'COMBINED PREDICTIONS'!B$2*'COMBINED PREDICTIONS'!B31</f>
        <v>7970.0212177341145</v>
      </c>
      <c r="C30">
        <f>'COMBINED PREDICTIONS'!C$2*'COMBINED PREDICTIONS'!C31</f>
        <v>8126.8425526249739</v>
      </c>
      <c r="D30">
        <f>'COMBINED PREDICTIONS'!D$2*'COMBINED PREDICTIONS'!D31</f>
        <v>8119.857105170704</v>
      </c>
      <c r="E30">
        <f>'COMBINED PREDICTIONS'!E$2*'COMBINED PREDICTIONS'!E31</f>
        <v>8178.058434007251</v>
      </c>
      <c r="F30">
        <f>'COMBINED PREDICTIONS'!F$2*'COMBINED PREDICTIONS'!F31</f>
        <v>7779.7552469852935</v>
      </c>
      <c r="G30">
        <f>'COMBINED PREDICTIONS'!G$2*'COMBINED PREDICTIONS'!G31</f>
        <v>8069.2508000075295</v>
      </c>
      <c r="H30">
        <f>'COMBINED PREDICTIONS'!H$2*'COMBINED PREDICTIONS'!H31</f>
        <v>8406.0628397469118</v>
      </c>
      <c r="I30">
        <f>'COMBINED PREDICTIONS'!I$2*'COMBINED PREDICTIONS'!I31</f>
        <v>8497.840428048612</v>
      </c>
      <c r="J30">
        <f>'COMBINED PREDICTIONS'!J$2*'COMBINED PREDICTIONS'!J31</f>
        <v>9392.0126202851516</v>
      </c>
      <c r="K30">
        <f>'COMBINED PREDICTIONS'!K$2*'COMBINED PREDICTIONS'!K31</f>
        <v>9909.7132412697356</v>
      </c>
      <c r="L30">
        <f>'COMBINED PREDICTIONS'!L$2*'COMBINED PREDICTIONS'!L31</f>
        <v>10314.048056190966</v>
      </c>
      <c r="M30">
        <f>'COMBINED PREDICTIONS'!M$2*'COMBINED PREDICTIONS'!M31</f>
        <v>10602.159089145691</v>
      </c>
      <c r="N30">
        <f>'COMBINED PREDICTIONS'!N$2*'COMBINED PREDICTIONS'!N31</f>
        <v>11030.577086416486</v>
      </c>
      <c r="O30">
        <f>'COMBINED PREDICTIONS'!O$2*'COMBINED PREDICTIONS'!O31</f>
        <v>11185.540962820029</v>
      </c>
      <c r="P30">
        <f>'COMBINED PREDICTIONS'!P$2*'COMBINED PREDICTIONS'!P31</f>
        <v>11178.502541480995</v>
      </c>
      <c r="Q30">
        <f>'COMBINED PREDICTIONS'!Q$2*'COMBINED PREDICTIONS'!Q31</f>
        <v>11236.513458680021</v>
      </c>
      <c r="R30">
        <f>'COMBINED PREDICTIONS'!R$2*'COMBINED PREDICTIONS'!R31</f>
        <v>10838.402084272473</v>
      </c>
      <c r="S30">
        <f>'COMBINED PREDICTIONS'!S$2*'COMBINED PREDICTIONS'!S31</f>
        <v>11126.647924993767</v>
      </c>
      <c r="T30">
        <f>'COMBINED PREDICTIONS'!T$2*'COMBINED PREDICTIONS'!T31</f>
        <v>11462.281195440059</v>
      </c>
      <c r="U30">
        <f>'COMBINED PREDICTIONS'!U$2*'COMBINED PREDICTIONS'!U31</f>
        <v>11553.422844561977</v>
      </c>
      <c r="V30">
        <f>'COMBINED PREDICTIONS'!V$2*'COMBINED PREDICTIONS'!V31</f>
        <v>12445.122679357155</v>
      </c>
      <c r="W30">
        <f>'COMBINED PREDICTIONS'!W$2*'COMBINED PREDICTIONS'!W31</f>
        <v>12961.260036420599</v>
      </c>
      <c r="X30">
        <f>'COMBINED PREDICTIONS'!X$2*'COMBINED PREDICTIONS'!X31</f>
        <v>13364.289965802058</v>
      </c>
      <c r="Y30">
        <f>'COMBINED PREDICTIONS'!Y$2*'COMBINED PREDICTIONS'!Y31</f>
        <v>13651.32181865836</v>
      </c>
      <c r="Z30">
        <f>'COMBINED PREDICTIONS'!Z$2*'COMBINED PREDICTIONS'!Z31</f>
        <v>14078.356420298833</v>
      </c>
      <c r="AA30">
        <f>'COMBINED PREDICTIONS'!AA$2*'COMBINED PREDICTIONS'!AA31</f>
        <v>14232.490966066103</v>
      </c>
      <c r="AB30">
        <f>'COMBINED PREDICTIONS'!AB$2*'COMBINED PREDICTIONS'!AB31</f>
        <v>14224.95714710255</v>
      </c>
      <c r="AC30">
        <f>'COMBINED PREDICTIONS'!AC$2*'COMBINED PREDICTIONS'!AC31</f>
        <v>14282.342516748418</v>
      </c>
      <c r="AD30">
        <f>'COMBINED PREDICTIONS'!AD$2*'COMBINED PREDICTIONS'!AD31</f>
        <v>13884.521296270063</v>
      </c>
      <c r="AE30">
        <f>'COMBINED PREDICTIONS'!AE$2*'COMBINED PREDICTIONS'!AE31</f>
        <v>14171.675425812706</v>
      </c>
      <c r="AF30">
        <f>'COMBINED PREDICTIONS'!AF$2*'COMBINED PREDICTIONS'!AF31</f>
        <v>14506.122758870513</v>
      </c>
      <c r="AG30">
        <f>'COMBINED PREDICTIONS'!AG$2*'COMBINED PREDICTIONS'!AG31</f>
        <v>14596.571041168723</v>
      </c>
      <c r="AH30">
        <f>'COMBINED PREDICTIONS'!AH$2*'COMBINED PREDICTIONS'!AH31</f>
        <v>15485.966303191341</v>
      </c>
      <c r="AI30">
        <f>'COMBINED PREDICTIONS'!AI$2*'COMBINED PREDICTIONS'!AI31</f>
        <v>16000.555972411679</v>
      </c>
      <c r="AJ30">
        <f>'COMBINED PREDICTIONS'!AJ$2*'COMBINED PREDICTIONS'!AJ31</f>
        <v>16402.266309764356</v>
      </c>
      <c r="AK30">
        <f>'COMBINED PREDICTIONS'!AK$2*'COMBINED PREDICTIONS'!AK31</f>
        <v>16688.212174428503</v>
      </c>
      <c r="AL30">
        <f>'COMBINED PREDICTIONS'!AL$2*'COMBINED PREDICTIONS'!AL31</f>
        <v>17113.879614607737</v>
      </c>
      <c r="AM30">
        <f>'COMBINED PREDICTIONS'!AM$2*'COMBINED PREDICTIONS'!AM31</f>
        <v>17267.19595032074</v>
      </c>
      <c r="AN30">
        <f>'COMBINED PREDICTIONS'!AN$2*'COMBINED PREDICTIONS'!AN31</f>
        <v>17259.169101072741</v>
      </c>
      <c r="AO30">
        <f>'COMBINED PREDICTIONS'!AO$2*'COMBINED PREDICTIONS'!AO31</f>
        <v>17315.931176723767</v>
      </c>
      <c r="AP30">
        <f>'COMBINED PREDICTIONS'!AP$2*'COMBINED PREDICTIONS'!AP31</f>
        <v>16918.401274376698</v>
      </c>
      <c r="AQ30">
        <f>'COMBINED PREDICTIONS'!AQ$2*'COMBINED PREDICTIONS'!AQ31</f>
        <v>17204.470877213847</v>
      </c>
      <c r="AR30">
        <f>'COMBINED PREDICTIONS'!AR$2*'COMBINED PREDICTIONS'!AR31</f>
        <v>17537.739079964173</v>
      </c>
      <c r="AS30">
        <f>'COMBINED PREDICTIONS'!AS$2*'COMBINED PREDICTIONS'!AS31</f>
        <v>17627.498526175368</v>
      </c>
      <c r="AT30">
        <f>'COMBINED PREDICTIONS'!AT$2*'COMBINED PREDICTIONS'!AT31</f>
        <v>18514.601329244571</v>
      </c>
      <c r="AU30">
        <f>'COMBINED PREDICTIONS'!AU$2*'COMBINED PREDICTIONS'!AU31</f>
        <v>19027.651588919281</v>
      </c>
      <c r="AV30">
        <f>'COMBINED PREDICTIONS'!AV$2*'COMBINED PREDICTIONS'!AV31</f>
        <v>19428.049556353377</v>
      </c>
      <c r="AW30">
        <f>'COMBINED PREDICTIONS'!AW$2*'COMBINED PREDICTIONS'!AW31</f>
        <v>19712.915764672365</v>
      </c>
      <c r="AX30">
        <f>'COMBINED PREDICTIONS'!AX$2*'COMBINED PREDICTIONS'!AX31</f>
        <v>20137.223612161379</v>
      </c>
      <c r="AY30">
        <f>'COMBINED PREDICTIONS'!AY$2*'COMBINED PREDICTIONS'!AY31</f>
        <v>20289.727084491053</v>
      </c>
      <c r="AZ30">
        <f>'COMBINED PREDICTIONS'!AZ$2*'COMBINED PREDICTIONS'!AZ31</f>
        <v>20281.211207605662</v>
      </c>
      <c r="BA30">
        <f>'COMBINED PREDICTIONS'!BA$2*'COMBINED PREDICTIONS'!BA31</f>
        <v>20337.354510558045</v>
      </c>
      <c r="BB30">
        <f>'COMBINED PREDICTIONS'!BB$2*'COMBINED PREDICTIONS'!BB31</f>
        <v>19940.116792432695</v>
      </c>
      <c r="BC30">
        <f>'COMBINED PREDICTIONS'!BC$2*'COMBINED PREDICTIONS'!BC31</f>
        <v>20225.108252034301</v>
      </c>
      <c r="BD30">
        <f>'COMBINED PREDICTIONS'!BD$2*'COMBINED PREDICTIONS'!BD31</f>
        <v>20557.204081027921</v>
      </c>
      <c r="BE30">
        <f>'COMBINED PREDICTIONS'!BE$2*'COMBINED PREDICTIONS'!BE31</f>
        <v>20646.279479151697</v>
      </c>
      <c r="BF30">
        <f>'COMBINED PREDICTIONS'!BF$2*'COMBINED PREDICTIONS'!BF31</f>
        <v>21531.101041152764</v>
      </c>
      <c r="BG30">
        <f>'COMBINED PREDICTIONS'!BG$2*'COMBINED PREDICTIONS'!BG31</f>
        <v>22042.620084253318</v>
      </c>
      <c r="BH30">
        <f>'COMBINED PREDICTIONS'!BH$2*'COMBINED PREDICTIONS'!BH31</f>
        <v>22441.712961840389</v>
      </c>
      <c r="BI30">
        <f>'COMBINED PREDICTIONS'!BI$2*'COMBINED PREDICTIONS'!BI31</f>
        <v>22725.505859754845</v>
      </c>
      <c r="BJ30">
        <f>'COMBINED PREDICTIONS'!BJ$2*'COMBINED PREDICTIONS'!BJ31</f>
        <v>23148.461579896317</v>
      </c>
      <c r="BK30">
        <f>'COMBINED PREDICTIONS'!BK$2*'COMBINED PREDICTIONS'!BK31</f>
        <v>23300.157462756652</v>
      </c>
      <c r="BL30">
        <f>'COMBINED PREDICTIONS'!BL$2*'COMBINED PREDICTIONS'!BL31</f>
        <v>23291.156533915619</v>
      </c>
      <c r="BM30">
        <f>'COMBINED PREDICTIONS'!BM$2*'COMBINED PREDICTIONS'!BM31</f>
        <v>23346.685557776509</v>
      </c>
      <c r="BN30">
        <f>'COMBINED PREDICTIONS'!BN$2*'COMBINED PREDICTIONS'!BN31</f>
        <v>22949.740870847578</v>
      </c>
      <c r="BO30">
        <f>'COMBINED PREDICTIONS'!BO$2*'COMBINED PREDICTIONS'!BO31</f>
        <v>23233.660516388743</v>
      </c>
      <c r="BP30">
        <f>'COMBINED PREDICTIONS'!BP$2*'COMBINED PREDICTIONS'!BP31</f>
        <v>23564.590675608266</v>
      </c>
      <c r="BQ30">
        <f>'COMBINED PREDICTIONS'!BQ$2*'COMBINED PREDICTIONS'!BQ31</f>
        <v>23652.986774319583</v>
      </c>
      <c r="BR30">
        <f>'COMBINED PREDICTIONS'!BR$2*'COMBINED PREDICTIONS'!BR31</f>
        <v>24535.538229309252</v>
      </c>
      <c r="BS30">
        <f>'COMBINED PREDICTIONS'!BS$2*'COMBINED PREDICTIONS'!BS31</f>
        <v>25045.534187425383</v>
      </c>
      <c r="BT30">
        <f>'COMBINED PREDICTIONS'!BT$2*'COMBINED PREDICTIONS'!BT31</f>
        <v>25443.329200097047</v>
      </c>
      <c r="BU30">
        <f>'COMBINED PREDICTIONS'!BU$2*'COMBINED PREDICTIONS'!BU31</f>
        <v>25726.055083745967</v>
      </c>
      <c r="BV30">
        <f>'COMBINED PREDICTIONS'!BV$2*'COMBINED PREDICTIONS'!BV31</f>
        <v>26147.66608478942</v>
      </c>
      <c r="BW30">
        <f>'COMBINED PREDICTIONS'!BW$2*'COMBINED PREDICTIONS'!BW31</f>
        <v>26298.559608251144</v>
      </c>
      <c r="BX30">
        <f>'COMBINED PREDICTIONS'!BX$2*'COMBINED PREDICTIONS'!BX31</f>
        <v>26289.077567292617</v>
      </c>
      <c r="BY30">
        <f>'COMBINED PREDICTIONS'!BY$2*'COMBINED PREDICTIONS'!BY31</f>
        <v>26343.996766746379</v>
      </c>
      <c r="BZ30">
        <f>'COMBINED PREDICTIONS'!BZ$2*'COMBINED PREDICTIONS'!BZ31</f>
        <v>25947.345940849995</v>
      </c>
      <c r="CA30">
        <f>'COMBINED PREDICTIONS'!CA$2*'COMBINED PREDICTIONS'!CA31</f>
        <v>26230.200051527372</v>
      </c>
      <c r="CB30">
        <f>'COMBINED PREDICTIONS'!CB$2*'COMBINED PREDICTIONS'!CB31</f>
        <v>26559.971192770783</v>
      </c>
      <c r="CC30">
        <f>'COMBINED PREDICTIONS'!CC$2*'COMBINED PREDICTIONS'!CC31</f>
        <v>26647.692700292009</v>
      </c>
      <c r="CD30">
        <f>'COMBINED PREDICTIONS'!CD$2*'COMBINED PREDICTIONS'!CD31</f>
        <v>27527.985103630999</v>
      </c>
      <c r="CE30">
        <f>'COMBINED PREDICTIONS'!CE$2*'COMBINED PREDICTIONS'!CE31</f>
        <v>28036.466047676146</v>
      </c>
      <c r="CF30">
        <f>'COMBINED PREDICTIONS'!CF$2*'COMBINED PREDICTIONS'!CF31</f>
        <v>28432.970365137713</v>
      </c>
      <c r="CG30">
        <f>'COMBINED PREDICTIONS'!CG$2*'COMBINED PREDICTIONS'!CG31</f>
        <v>28714.635481007928</v>
      </c>
      <c r="CH30">
        <f>'COMBINED PREDICTIONS'!CH$2*'COMBINED PREDICTIONS'!CH31</f>
        <v>29134.909114910966</v>
      </c>
      <c r="CI30">
        <f>'COMBINED PREDICTIONS'!CI$2*'COMBINED PREDICTIONS'!CI31</f>
        <v>29285.005465800528</v>
      </c>
      <c r="CJ30">
        <f>'COMBINED PREDICTIONS'!CJ$2*'COMBINED PREDICTIONS'!CJ31</f>
        <v>29275.046217049858</v>
      </c>
      <c r="CK30">
        <f>'COMBINED PREDICTIONS'!CK$2*'COMBINED PREDICTIONS'!CK31</f>
        <v>29329.360008201496</v>
      </c>
      <c r="CL30">
        <f>'COMBINED PREDICTIONS'!CL$2*'COMBINED PREDICTIONS'!CL31</f>
        <v>28933.003856277443</v>
      </c>
      <c r="CM30">
        <f>'COMBINED PREDICTIONS'!CM$2*'COMBINED PREDICTIONS'!CM31</f>
        <v>29214.798661824127</v>
      </c>
      <c r="CN30">
        <f>'COMBINED PREDICTIONS'!CN$2*'COMBINED PREDICTIONS'!CN31</f>
        <v>29543.417385215584</v>
      </c>
      <c r="CO30">
        <f>'COMBINED PREDICTIONS'!CO$2*'COMBINED PREDICTIONS'!CO31</f>
        <v>29630.468969726066</v>
      </c>
      <c r="CP30">
        <f>'COMBINED PREDICTIONS'!CP$2*'COMBINED PREDICTIONS'!CP31</f>
        <v>30508.513298824935</v>
      </c>
      <c r="CQ30">
        <f>'COMBINED PREDICTIONS'!CQ$2*'COMBINED PREDICTIONS'!CQ31</f>
        <v>31015.487239615675</v>
      </c>
      <c r="CR30">
        <f>'COMBINED PREDICTIONS'!CR$2*'COMBINED PREDICTIONS'!CR31</f>
        <v>31410.707976877886</v>
      </c>
      <c r="CS30">
        <f>'COMBINED PREDICTIONS'!CS$2*'COMBINED PREDICTIONS'!CS31</f>
        <v>31691.318522292713</v>
      </c>
      <c r="CT30">
        <f>'COMBINED PREDICTIONS'!CT$2*'COMBINED PREDICTIONS'!CT31</f>
        <v>32110.262085265622</v>
      </c>
      <c r="CU30">
        <f>'COMBINED PREDICTIONS'!CU$2*'COMBINED PREDICTIONS'!CU31</f>
        <v>32259.56640760522</v>
      </c>
      <c r="CV30">
        <f>'COMBINED PREDICTIONS'!CV$2*'COMBINED PREDICTIONS'!CV31</f>
        <v>32249.133820252238</v>
      </c>
      <c r="CW30">
        <f>'COMBINED PREDICTIONS'!CW$2*'COMBINED PREDICTIONS'!CW31</f>
        <v>32302.846581028854</v>
      </c>
    </row>
    <row r="31" spans="1:101" x14ac:dyDescent="0.25">
      <c r="A31" t="s">
        <v>53</v>
      </c>
      <c r="B31">
        <f>'COMBINED PREDICTIONS'!B$2*'COMBINED PREDICTIONS'!B32</f>
        <v>552.86441712767839</v>
      </c>
      <c r="C31">
        <f>'COMBINED PREDICTIONS'!C$2*'COMBINED PREDICTIONS'!C32</f>
        <v>563.74279919706362</v>
      </c>
      <c r="D31">
        <f>'COMBINED PREDICTIONS'!D$2*'COMBINED PREDICTIONS'!D32</f>
        <v>563.25823269094349</v>
      </c>
      <c r="E31">
        <f>'COMBINED PREDICTIONS'!E$2*'COMBINED PREDICTIONS'!E32</f>
        <v>567.29554236230001</v>
      </c>
      <c r="F31">
        <f>'COMBINED PREDICTIONS'!F$2*'COMBINED PREDICTIONS'!F32</f>
        <v>539.66604761980091</v>
      </c>
      <c r="G31">
        <f>'COMBINED PREDICTIONS'!G$2*'COMBINED PREDICTIONS'!G32</f>
        <v>559.74777460774931</v>
      </c>
      <c r="H31">
        <f>'COMBINED PREDICTIONS'!H$2*'COMBINED PREDICTIONS'!H32</f>
        <v>583.1117515589973</v>
      </c>
      <c r="I31">
        <f>'COMBINED PREDICTIONS'!I$2*'COMBINED PREDICTIONS'!I32</f>
        <v>589.47817913498682</v>
      </c>
      <c r="J31">
        <f>'COMBINED PREDICTIONS'!J$2*'COMBINED PREDICTIONS'!J32</f>
        <v>651.50511411636933</v>
      </c>
      <c r="K31">
        <f>'COMBINED PREDICTIONS'!K$2*'COMBINED PREDICTIONS'!K32</f>
        <v>687.41696983770839</v>
      </c>
      <c r="L31">
        <f>'COMBINED PREDICTIONS'!L$2*'COMBINED PREDICTIONS'!L32</f>
        <v>715.46486653319653</v>
      </c>
      <c r="M31">
        <f>'COMBINED PREDICTIONS'!M$2*'COMBINED PREDICTIONS'!M32</f>
        <v>735.45055213565615</v>
      </c>
      <c r="N31">
        <f>'COMBINED PREDICTIONS'!N$2*'COMBINED PREDICTIONS'!N32</f>
        <v>765.16905097993708</v>
      </c>
      <c r="O31">
        <f>'COMBINED PREDICTIONS'!O$2*'COMBINED PREDICTIONS'!O32</f>
        <v>775.91858487240108</v>
      </c>
      <c r="P31">
        <f>'COMBINED PREDICTIONS'!P$2*'COMBINED PREDICTIONS'!P32</f>
        <v>775.43034367394023</v>
      </c>
      <c r="Q31">
        <f>'COMBINED PREDICTIONS'!Q$2*'COMBINED PREDICTIONS'!Q32</f>
        <v>779.45444487117652</v>
      </c>
      <c r="R31">
        <f>'COMBINED PREDICTIONS'!R$2*'COMBINED PREDICTIONS'!R32</f>
        <v>751.83825578576</v>
      </c>
      <c r="S31">
        <f>'COMBINED PREDICTIONS'!S$2*'COMBINED PREDICTIONS'!S32</f>
        <v>771.83329273312233</v>
      </c>
      <c r="T31">
        <f>'COMBINED PREDICTIONS'!T$2*'COMBINED PREDICTIONS'!T32</f>
        <v>795.1155008182219</v>
      </c>
      <c r="U31">
        <f>'COMBINED PREDICTIONS'!U$2*'COMBINED PREDICTIONS'!U32</f>
        <v>801.43781456636157</v>
      </c>
      <c r="V31">
        <f>'COMBINED PREDICTIONS'!V$2*'COMBINED PREDICTIONS'!V32</f>
        <v>863.29324706131297</v>
      </c>
      <c r="W31">
        <f>'COMBINED PREDICTIONS'!W$2*'COMBINED PREDICTIONS'!W32</f>
        <v>899.09666229385459</v>
      </c>
      <c r="X31">
        <f>'COMBINED PREDICTIONS'!X$2*'COMBINED PREDICTIONS'!X32</f>
        <v>927.05404169162705</v>
      </c>
      <c r="Y31">
        <f>'COMBINED PREDICTIONS'!Y$2*'COMBINED PREDICTIONS'!Y32</f>
        <v>946.96486673101049</v>
      </c>
      <c r="Z31">
        <f>'COMBINED PREDICTIONS'!Z$2*'COMBINED PREDICTIONS'!Z32</f>
        <v>976.58740218975947</v>
      </c>
      <c r="AA31">
        <f>'COMBINED PREDICTIONS'!AA$2*'COMBINED PREDICTIONS'!AA32</f>
        <v>987.27940707617654</v>
      </c>
      <c r="AB31">
        <f>'COMBINED PREDICTIONS'!AB$2*'COMBINED PREDICTIONS'!AB32</f>
        <v>986.75680113621206</v>
      </c>
      <c r="AC31">
        <f>'COMBINED PREDICTIONS'!AC$2*'COMBINED PREDICTIONS'!AC32</f>
        <v>990.73750935193482</v>
      </c>
      <c r="AD31">
        <f>'COMBINED PREDICTIONS'!AD$2*'COMBINED PREDICTIONS'!AD32</f>
        <v>963.14144766374318</v>
      </c>
      <c r="AE31">
        <f>'COMBINED PREDICTIONS'!AE$2*'COMBINED PREDICTIONS'!AE32</f>
        <v>983.06075479207902</v>
      </c>
      <c r="AF31">
        <f>'COMBINED PREDICTIONS'!AF$2*'COMBINED PREDICTIONS'!AF32</f>
        <v>1006.2606967746024</v>
      </c>
      <c r="AG31">
        <f>'COMBINED PREDICTIONS'!AG$2*'COMBINED PREDICTIONS'!AG32</f>
        <v>1012.5349130541941</v>
      </c>
      <c r="AH31">
        <f>'COMBINED PREDICTIONS'!AH$2*'COMBINED PREDICTIONS'!AH32</f>
        <v>1074.2304819493106</v>
      </c>
      <c r="AI31">
        <f>'COMBINED PREDICTIONS'!AI$2*'COMBINED PREDICTIONS'!AI32</f>
        <v>1109.9265371744068</v>
      </c>
      <c r="AJ31">
        <f>'COMBINED PREDICTIONS'!AJ$2*'COMBINED PREDICTIONS'!AJ32</f>
        <v>1137.7923791147616</v>
      </c>
      <c r="AK31">
        <f>'COMBINED PREDICTIONS'!AK$2*'COMBINED PREDICTIONS'!AK32</f>
        <v>1157.6278713272347</v>
      </c>
      <c r="AL31">
        <f>'COMBINED PREDICTIONS'!AL$2*'COMBINED PREDICTIONS'!AL32</f>
        <v>1187.1555695322629</v>
      </c>
      <c r="AM31">
        <f>'COMBINED PREDICTIONS'!AM$2*'COMBINED PREDICTIONS'!AM32</f>
        <v>1197.7908168251452</v>
      </c>
      <c r="AN31">
        <f>'COMBINED PREDICTIONS'!AN$2*'COMBINED PREDICTIONS'!AN32</f>
        <v>1197.2340103613187</v>
      </c>
      <c r="AO31">
        <f>'COMBINED PREDICTIONS'!AO$2*'COMBINED PREDICTIONS'!AO32</f>
        <v>1201.1714819203573</v>
      </c>
      <c r="AP31">
        <f>'COMBINED PREDICTIONS'!AP$2*'COMBINED PREDICTIONS'!AP32</f>
        <v>1173.5956283877592</v>
      </c>
      <c r="AQ31">
        <f>'COMBINED PREDICTIONS'!AQ$2*'COMBINED PREDICTIONS'!AQ32</f>
        <v>1193.4397040695894</v>
      </c>
      <c r="AR31">
        <f>'COMBINED PREDICTIONS'!AR$2*'COMBINED PREDICTIONS'!AR32</f>
        <v>1216.5578521431187</v>
      </c>
      <c r="AS31">
        <f>'COMBINED PREDICTIONS'!AS$2*'COMBINED PREDICTIONS'!AS32</f>
        <v>1222.7842852422973</v>
      </c>
      <c r="AT31">
        <f>'COMBINED PREDICTIONS'!AT$2*'COMBINED PREDICTIONS'!AT32</f>
        <v>1284.3208308489625</v>
      </c>
      <c r="AU31">
        <f>'COMBINED PREDICTIONS'!AU$2*'COMBINED PREDICTIONS'!AU32</f>
        <v>1319.9101003155376</v>
      </c>
      <c r="AV31">
        <f>'COMBINED PREDICTIONS'!AV$2*'COMBINED PREDICTIONS'!AV32</f>
        <v>1347.6849057818015</v>
      </c>
      <c r="AW31">
        <f>'COMBINED PREDICTIONS'!AW$2*'COMBINED PREDICTIONS'!AW32</f>
        <v>1367.4455043949158</v>
      </c>
      <c r="AX31">
        <f>'COMBINED PREDICTIONS'!AX$2*'COMBINED PREDICTIONS'!AX32</f>
        <v>1396.8788903767168</v>
      </c>
      <c r="AY31">
        <f>'COMBINED PREDICTIONS'!AY$2*'COMBINED PREDICTIONS'!AY32</f>
        <v>1407.4577509639244</v>
      </c>
      <c r="AZ31">
        <f>'COMBINED PREDICTIONS'!AZ$2*'COMBINED PREDICTIONS'!AZ32</f>
        <v>1406.8670216318494</v>
      </c>
      <c r="BA31">
        <f>'COMBINED PREDICTIONS'!BA$2*'COMBINED PREDICTIONS'!BA32</f>
        <v>1410.7615701674702</v>
      </c>
      <c r="BB31">
        <f>'COMBINED PREDICTIONS'!BB$2*'COMBINED PREDICTIONS'!BB32</f>
        <v>1383.2059848694253</v>
      </c>
      <c r="BC31">
        <f>'COMBINED PREDICTIONS'!BC$2*'COMBINED PREDICTIONS'!BC32</f>
        <v>1402.9752719132812</v>
      </c>
      <c r="BD31">
        <f>'COMBINED PREDICTIONS'!BD$2*'COMBINED PREDICTIONS'!BD32</f>
        <v>1426.0120947662183</v>
      </c>
      <c r="BE31">
        <f>'COMBINED PREDICTIONS'!BE$2*'COMBINED PREDICTIONS'!BE32</f>
        <v>1432.1910768189309</v>
      </c>
      <c r="BF31">
        <f>'COMBINED PREDICTIONS'!BF$2*'COMBINED PREDICTIONS'!BF32</f>
        <v>1493.5693772993905</v>
      </c>
      <c r="BG31">
        <f>'COMBINED PREDICTIONS'!BG$2*'COMBINED PREDICTIONS'!BG32</f>
        <v>1529.0524293374747</v>
      </c>
      <c r="BH31">
        <f>'COMBINED PREDICTIONS'!BH$2*'COMBINED PREDICTIONS'!BH32</f>
        <v>1556.7367033336377</v>
      </c>
      <c r="BI31">
        <f>'COMBINED PREDICTIONS'!BI$2*'COMBINED PREDICTIONS'!BI32</f>
        <v>1576.4228485525903</v>
      </c>
      <c r="BJ31">
        <f>'COMBINED PREDICTIONS'!BJ$2*'COMBINED PREDICTIONS'!BJ32</f>
        <v>1605.7624401670419</v>
      </c>
      <c r="BK31">
        <f>'COMBINED PREDICTIONS'!BK$2*'COMBINED PREDICTIONS'!BK32</f>
        <v>1616.2852798894303</v>
      </c>
      <c r="BL31">
        <f>'COMBINED PREDICTIONS'!BL$2*'COMBINED PREDICTIONS'!BL32</f>
        <v>1615.6609034741914</v>
      </c>
      <c r="BM31">
        <f>'COMBINED PREDICTIONS'!BM$2*'COMBINED PREDICTIONS'!BM32</f>
        <v>1619.5128406989268</v>
      </c>
      <c r="BN31">
        <f>'COMBINED PREDICTIONS'!BN$2*'COMBINED PREDICTIONS'!BN32</f>
        <v>1591.9775823883742</v>
      </c>
      <c r="BO31">
        <f>'COMBINED PREDICTIONS'!BO$2*'COMBINED PREDICTIONS'!BO32</f>
        <v>1611.6725198364629</v>
      </c>
      <c r="BP31">
        <f>'COMBINED PREDICTIONS'!BP$2*'COMBINED PREDICTIONS'!BP32</f>
        <v>1634.6284825106611</v>
      </c>
      <c r="BQ31">
        <f>'COMBINED PREDICTIONS'!BQ$2*'COMBINED PREDICTIONS'!BQ32</f>
        <v>1640.7603429229832</v>
      </c>
      <c r="BR31">
        <f>'COMBINED PREDICTIONS'!BR$2*'COMBINED PREDICTIONS'!BR32</f>
        <v>1701.9811706244643</v>
      </c>
      <c r="BS31">
        <f>'COMBINED PREDICTIONS'!BS$2*'COMBINED PREDICTIONS'!BS32</f>
        <v>1737.3585693061591</v>
      </c>
      <c r="BT31">
        <f>'COMBINED PREDICTIONS'!BT$2*'COMBINED PREDICTIONS'!BT32</f>
        <v>1764.9528130112647</v>
      </c>
      <c r="BU31">
        <f>'COMBINED PREDICTIONS'!BU$2*'COMBINED PREDICTIONS'!BU32</f>
        <v>1784.5649415866146</v>
      </c>
      <c r="BV31">
        <f>'COMBINED PREDICTIONS'!BV$2*'COMBINED PREDICTIONS'!BV32</f>
        <v>1813.8112527291557</v>
      </c>
      <c r="BW31">
        <f>'COMBINED PREDICTIONS'!BW$2*'COMBINED PREDICTIONS'!BW32</f>
        <v>1824.2784343862613</v>
      </c>
      <c r="BX31">
        <f>'COMBINED PREDICTIONS'!BX$2*'COMBINED PREDICTIONS'!BX32</f>
        <v>1823.6206841865437</v>
      </c>
      <c r="BY31">
        <f>'COMBINED PREDICTIONS'!BY$2*'COMBINED PREDICTIONS'!BY32</f>
        <v>1827.4303191129306</v>
      </c>
      <c r="BZ31">
        <f>'COMBINED PREDICTIONS'!BZ$2*'COMBINED PREDICTIONS'!BZ32</f>
        <v>1799.9154453539415</v>
      </c>
      <c r="CA31">
        <f>'COMBINED PREDICTIONS'!CA$2*'COMBINED PREDICTIONS'!CA32</f>
        <v>1819.536468781565</v>
      </c>
      <c r="CB31">
        <f>'COMBINED PREDICTIONS'!CB$2*'COMBINED PREDICTIONS'!CB32</f>
        <v>1842.4120326989344</v>
      </c>
      <c r="CC31">
        <f>'COMBINED PREDICTIONS'!CC$2*'COMBINED PREDICTIONS'!CC32</f>
        <v>1848.497098070827</v>
      </c>
      <c r="CD31">
        <f>'COMBINED PREDICTIONS'!CD$2*'COMBINED PREDICTIONS'!CD32</f>
        <v>1909.5612198815711</v>
      </c>
      <c r="CE31">
        <f>'COMBINED PREDICTIONS'!CE$2*'COMBINED PREDICTIONS'!CE32</f>
        <v>1944.8335250699852</v>
      </c>
      <c r="CF31">
        <f>'COMBINED PREDICTIONS'!CF$2*'COMBINED PREDICTIONS'!CF32</f>
        <v>1972.338235832138</v>
      </c>
      <c r="CG31">
        <f>'COMBINED PREDICTIONS'!CG$2*'COMBINED PREDICTIONS'!CG32</f>
        <v>1991.8767810701715</v>
      </c>
      <c r="CH31">
        <f>'COMBINED PREDICTIONS'!CH$2*'COMBINED PREDICTIONS'!CH32</f>
        <v>2021.0303217313838</v>
      </c>
      <c r="CI31">
        <f>'COMBINED PREDICTIONS'!CI$2*'COMBINED PREDICTIONS'!CI32</f>
        <v>2031.4422051229744</v>
      </c>
      <c r="CJ31">
        <f>'COMBINED PREDICTIONS'!CJ$2*'COMBINED PREDICTIONS'!CJ32</f>
        <v>2030.7513519740116</v>
      </c>
      <c r="CK31">
        <f>'COMBINED PREDICTIONS'!CK$2*'COMBINED PREDICTIONS'!CK32</f>
        <v>2034.5189909384135</v>
      </c>
      <c r="CL31">
        <f>'COMBINED PREDICTIONS'!CL$2*'COMBINED PREDICTIONS'!CL32</f>
        <v>2007.024558122994</v>
      </c>
      <c r="CM31">
        <f>'COMBINED PREDICTIONS'!CM$2*'COMBINED PREDICTIONS'!CM32</f>
        <v>2026.5720996742657</v>
      </c>
      <c r="CN31">
        <f>'COMBINED PREDICTIONS'!CN$2*'COMBINED PREDICTIONS'!CN32</f>
        <v>2049.3677226722066</v>
      </c>
      <c r="CO31">
        <f>'COMBINED PREDICTIONS'!CO$2*'COMBINED PREDICTIONS'!CO32</f>
        <v>2055.4063168259263</v>
      </c>
      <c r="CP31">
        <f>'COMBINED PREDICTIONS'!CP$2*'COMBINED PREDICTIONS'!CP32</f>
        <v>2116.3144942269296</v>
      </c>
      <c r="CQ31">
        <f>'COMBINED PREDICTIONS'!CQ$2*'COMBINED PREDICTIONS'!CQ32</f>
        <v>2151.4822616163719</v>
      </c>
      <c r="CR31">
        <f>'COMBINED PREDICTIONS'!CR$2*'COMBINED PREDICTIONS'!CR32</f>
        <v>2178.8979329896238</v>
      </c>
      <c r="CS31">
        <f>'COMBINED PREDICTIONS'!CS$2*'COMBINED PREDICTIONS'!CS32</f>
        <v>2198.363324786254</v>
      </c>
      <c r="CT31">
        <f>'COMBINED PREDICTIONS'!CT$2*'COMBINED PREDICTIONS'!CT32</f>
        <v>2227.4246010896386</v>
      </c>
      <c r="CU31">
        <f>'COMBINED PREDICTIONS'!CU$2*'COMBINED PREDICTIONS'!CU32</f>
        <v>2237.781543046236</v>
      </c>
      <c r="CV31">
        <f>'COMBINED PREDICTIONS'!CV$2*'COMBINED PREDICTIONS'!CV32</f>
        <v>2237.0578553459823</v>
      </c>
      <c r="CW31">
        <f>'COMBINED PREDICTIONS'!CW$2*'COMBINED PREDICTIONS'!CW32</f>
        <v>2240.7838020364384</v>
      </c>
    </row>
    <row r="32" spans="1:101" x14ac:dyDescent="0.25">
      <c r="A32" t="s">
        <v>54</v>
      </c>
      <c r="B32">
        <f>'COMBINED PREDICTIONS'!B$2*'COMBINED PREDICTIONS'!B33</f>
        <v>13477.467820976728</v>
      </c>
      <c r="C32">
        <f>'COMBINED PREDICTIONS'!C$2*'COMBINED PREDICTIONS'!C33</f>
        <v>13742.655884708765</v>
      </c>
      <c r="D32">
        <f>'COMBINED PREDICTIONS'!D$2*'COMBINED PREDICTIONS'!D33</f>
        <v>13730.843351127227</v>
      </c>
      <c r="E32">
        <f>'COMBINED PREDICTIONS'!E$2*'COMBINED PREDICTIONS'!E33</f>
        <v>13829.262980774796</v>
      </c>
      <c r="F32">
        <f>'COMBINED PREDICTIONS'!F$2*'COMBINED PREDICTIONS'!F33</f>
        <v>13155.724198451824</v>
      </c>
      <c r="G32">
        <f>'COMBINED PREDICTIONS'!G$2*'COMBINED PREDICTIONS'!G33</f>
        <v>13645.267060833596</v>
      </c>
      <c r="H32">
        <f>'COMBINED PREDICTIONS'!H$2*'COMBINED PREDICTIONS'!H33</f>
        <v>14214.823063671392</v>
      </c>
      <c r="I32">
        <f>'COMBINED PREDICTIONS'!I$2*'COMBINED PREDICTIONS'!I33</f>
        <v>14370.02083030603</v>
      </c>
      <c r="J32">
        <f>'COMBINED PREDICTIONS'!J$2*'COMBINED PREDICTIONS'!J33</f>
        <v>15882.084175942437</v>
      </c>
      <c r="K32">
        <f>'COMBINED PREDICTIONS'!K$2*'COMBINED PREDICTIONS'!K33</f>
        <v>16757.5264451166</v>
      </c>
      <c r="L32">
        <f>'COMBINED PREDICTIONS'!L$2*'COMBINED PREDICTIONS'!L33</f>
        <v>17441.264832773086</v>
      </c>
      <c r="M32">
        <f>'COMBINED PREDICTIONS'!M$2*'COMBINED PREDICTIONS'!M33</f>
        <v>17928.466443588823</v>
      </c>
      <c r="N32">
        <f>'COMBINED PREDICTIONS'!N$2*'COMBINED PREDICTIONS'!N33</f>
        <v>18652.929981941357</v>
      </c>
      <c r="O32">
        <f>'COMBINED PREDICTIONS'!O$2*'COMBINED PREDICTIONS'!O33</f>
        <v>18914.97704562989</v>
      </c>
      <c r="P32">
        <f>'COMBINED PREDICTIONS'!P$2*'COMBINED PREDICTIONS'!P33</f>
        <v>18903.074932132851</v>
      </c>
      <c r="Q32">
        <f>'COMBINED PREDICTIONS'!Q$2*'COMBINED PREDICTIONS'!Q33</f>
        <v>19001.17257183242</v>
      </c>
      <c r="R32">
        <f>'COMBINED PREDICTIONS'!R$2*'COMBINED PREDICTIONS'!R33</f>
        <v>18327.958148537829</v>
      </c>
      <c r="S32">
        <f>'COMBINED PREDICTIONS'!S$2*'COMBINED PREDICTIONS'!S33</f>
        <v>18815.387722025978</v>
      </c>
      <c r="T32">
        <f>'COMBINED PREDICTIONS'!T$2*'COMBINED PREDICTIONS'!T33</f>
        <v>19382.950402037899</v>
      </c>
      <c r="U32">
        <f>'COMBINED PREDICTIONS'!U$2*'COMBINED PREDICTIONS'!U33</f>
        <v>19537.072782597967</v>
      </c>
      <c r="V32">
        <f>'COMBINED PREDICTIONS'!V$2*'COMBINED PREDICTIONS'!V33</f>
        <v>21044.955321565529</v>
      </c>
      <c r="W32">
        <f>'COMBINED PREDICTIONS'!W$2*'COMBINED PREDICTIONS'!W33</f>
        <v>21917.754079685299</v>
      </c>
      <c r="X32">
        <f>'COMBINED PREDICTIONS'!X$2*'COMBINED PREDICTIONS'!X33</f>
        <v>22599.285879380226</v>
      </c>
      <c r="Y32">
        <f>'COMBINED PREDICTIONS'!Y$2*'COMBINED PREDICTIONS'!Y33</f>
        <v>23084.662574721817</v>
      </c>
      <c r="Z32">
        <f>'COMBINED PREDICTIONS'!Z$2*'COMBINED PREDICTIONS'!Z33</f>
        <v>23806.786762954453</v>
      </c>
      <c r="AA32">
        <f>'COMBINED PREDICTIONS'!AA$2*'COMBINED PREDICTIONS'!AA33</f>
        <v>24067.431411685993</v>
      </c>
      <c r="AB32">
        <f>'COMBINED PREDICTIONS'!AB$2*'COMBINED PREDICTIONS'!AB33</f>
        <v>24054.691570739971</v>
      </c>
      <c r="AC32">
        <f>'COMBINED PREDICTIONS'!AC$2*'COMBINED PREDICTIONS'!AC33</f>
        <v>24151.731396816733</v>
      </c>
      <c r="AD32">
        <f>'COMBINED PREDICTIONS'!AD$2*'COMBINED PREDICTIONS'!AD33</f>
        <v>23479.007629712003</v>
      </c>
      <c r="AE32">
        <f>'COMBINED PREDICTIONS'!AE$2*'COMBINED PREDICTIONS'!AE33</f>
        <v>23964.591097414719</v>
      </c>
      <c r="AF32">
        <f>'COMBINED PREDICTIONS'!AF$2*'COMBINED PREDICTIONS'!AF33</f>
        <v>24530.148333205816</v>
      </c>
      <c r="AG32">
        <f>'COMBINED PREDICTIONS'!AG$2*'COMBINED PREDICTIONS'!AG33</f>
        <v>24683.098216378563</v>
      </c>
      <c r="AH32">
        <f>'COMBINED PREDICTIONS'!AH$2*'COMBINED PREDICTIONS'!AH33</f>
        <v>26187.083675961429</v>
      </c>
      <c r="AI32">
        <f>'COMBINED PREDICTIONS'!AI$2*'COMBINED PREDICTIONS'!AI33</f>
        <v>27057.265262491241</v>
      </c>
      <c r="AJ32">
        <f>'COMBINED PREDICTIONS'!AJ$2*'COMBINED PREDICTIONS'!AJ33</f>
        <v>27736.565605252894</v>
      </c>
      <c r="AK32">
        <f>'COMBINED PREDICTIONS'!AK$2*'COMBINED PREDICTIONS'!AK33</f>
        <v>28220.105872495496</v>
      </c>
      <c r="AL32">
        <f>'COMBINED PREDICTIONS'!AL$2*'COMBINED PREDICTIONS'!AL33</f>
        <v>28939.918162918002</v>
      </c>
      <c r="AM32">
        <f>'COMBINED PREDICTIONS'!AM$2*'COMBINED PREDICTIONS'!AM33</f>
        <v>29199.179201822681</v>
      </c>
      <c r="AN32">
        <f>'COMBINED PREDICTIONS'!AN$2*'COMBINED PREDICTIONS'!AN33</f>
        <v>29185.605636647844</v>
      </c>
      <c r="AO32">
        <f>'COMBINED PREDICTIONS'!AO$2*'COMBINED PREDICTIONS'!AO33</f>
        <v>29281.5914599147</v>
      </c>
      <c r="AP32">
        <f>'COMBINED PREDICTIONS'!AP$2*'COMBINED PREDICTIONS'!AP33</f>
        <v>28609.360317689232</v>
      </c>
      <c r="AQ32">
        <f>'COMBINED PREDICTIONS'!AQ$2*'COMBINED PREDICTIONS'!AQ33</f>
        <v>29093.109828696615</v>
      </c>
      <c r="AR32">
        <f>'COMBINED PREDICTIONS'!AR$2*'COMBINED PREDICTIONS'!AR33</f>
        <v>29656.673131179159</v>
      </c>
      <c r="AS32">
        <f>'COMBINED PREDICTIONS'!AS$2*'COMBINED PREDICTIONS'!AS33</f>
        <v>29808.458178532397</v>
      </c>
      <c r="AT32">
        <f>'COMBINED PREDICTIONS'!AT$2*'COMBINED PREDICTIONS'!AT33</f>
        <v>31308.567043444869</v>
      </c>
      <c r="AU32">
        <f>'COMBINED PREDICTIONS'!AU$2*'COMBINED PREDICTIONS'!AU33</f>
        <v>32176.145457153973</v>
      </c>
      <c r="AV32">
        <f>'COMBINED PREDICTIONS'!AV$2*'COMBINED PREDICTIONS'!AV33</f>
        <v>32853.226555717432</v>
      </c>
      <c r="AW32">
        <f>'COMBINED PREDICTIONS'!AW$2*'COMBINED PREDICTIONS'!AW33</f>
        <v>33334.941102142984</v>
      </c>
      <c r="AX32">
        <f>'COMBINED PREDICTIONS'!AX$2*'COMBINED PREDICTIONS'!AX33</f>
        <v>34052.454293700946</v>
      </c>
      <c r="AY32">
        <f>'COMBINED PREDICTIONS'!AY$2*'COMBINED PREDICTIONS'!AY33</f>
        <v>34310.340764107961</v>
      </c>
      <c r="AZ32">
        <f>'COMBINED PREDICTIONS'!AZ$2*'COMBINED PREDICTIONS'!AZ33</f>
        <v>34295.940243261801</v>
      </c>
      <c r="BA32">
        <f>'COMBINED PREDICTIONS'!BA$2*'COMBINED PREDICTIONS'!BA33</f>
        <v>34390.879709322493</v>
      </c>
      <c r="BB32">
        <f>'COMBINED PREDICTIONS'!BB$2*'COMBINED PREDICTIONS'!BB33</f>
        <v>33719.142656552802</v>
      </c>
      <c r="BC32">
        <f>'COMBINED PREDICTIONS'!BC$2*'COMBINED PREDICTIONS'!BC33</f>
        <v>34201.06900544223</v>
      </c>
      <c r="BD32">
        <f>'COMBINED PREDICTIONS'!BD$2*'COMBINED PREDICTIONS'!BD33</f>
        <v>34762.649800080886</v>
      </c>
      <c r="BE32">
        <f>'COMBINED PREDICTIONS'!BE$2*'COMBINED PREDICTIONS'!BE33</f>
        <v>34913.278108219216</v>
      </c>
      <c r="BF32">
        <f>'COMBINED PREDICTIONS'!BF$2*'COMBINED PREDICTIONS'!BF33</f>
        <v>36409.529348133248</v>
      </c>
      <c r="BG32">
        <f>'COMBINED PREDICTIONS'!BG$2*'COMBINED PREDICTIONS'!BG33</f>
        <v>37274.518443502864</v>
      </c>
      <c r="BH32">
        <f>'COMBINED PREDICTIONS'!BH$2*'COMBINED PREDICTIONS'!BH33</f>
        <v>37949.392608617061</v>
      </c>
      <c r="BI32">
        <f>'COMBINED PREDICTIONS'!BI$2*'COMBINED PREDICTIONS'!BI33</f>
        <v>38429.292165340092</v>
      </c>
      <c r="BJ32">
        <f>'COMBINED PREDICTIONS'!BJ$2*'COMBINED PREDICTIONS'!BJ33</f>
        <v>39144.518882079676</v>
      </c>
      <c r="BK32">
        <f>'COMBINED PREDICTIONS'!BK$2*'COMBINED PREDICTIONS'!BK33</f>
        <v>39401.039702284732</v>
      </c>
      <c r="BL32">
        <f>'COMBINED PREDICTIONS'!BL$2*'COMBINED PREDICTIONS'!BL33</f>
        <v>39385.818948725871</v>
      </c>
      <c r="BM32">
        <f>'COMBINED PREDICTIONS'!BM$2*'COMBINED PREDICTIONS'!BM33</f>
        <v>39479.719656361412</v>
      </c>
      <c r="BN32">
        <f>'COMBINED PREDICTIONS'!BN$2*'COMBINED PREDICTIONS'!BN33</f>
        <v>38808.47812529892</v>
      </c>
      <c r="BO32">
        <f>'COMBINED PREDICTIONS'!BO$2*'COMBINED PREDICTIONS'!BO33</f>
        <v>39288.592014834088</v>
      </c>
      <c r="BP32">
        <f>'COMBINED PREDICTIONS'!BP$2*'COMBINED PREDICTIONS'!BP33</f>
        <v>39848.201638199665</v>
      </c>
      <c r="BQ32">
        <f>'COMBINED PREDICTIONS'!BQ$2*'COMBINED PREDICTIONS'!BQ33</f>
        <v>39997.681237228935</v>
      </c>
      <c r="BR32">
        <f>'COMBINED PREDICTIONS'!BR$2*'COMBINED PREDICTIONS'!BR33</f>
        <v>41490.093680060687</v>
      </c>
      <c r="BS32">
        <f>'COMBINED PREDICTIONS'!BS$2*'COMBINED PREDICTIONS'!BS33</f>
        <v>42352.507207774288</v>
      </c>
      <c r="BT32">
        <f>'COMBINED PREDICTIONS'!BT$2*'COMBINED PREDICTIONS'!BT33</f>
        <v>43025.186656945385</v>
      </c>
      <c r="BU32">
        <f>'COMBINED PREDICTIONS'!BU$2*'COMBINED PREDICTIONS'!BU33</f>
        <v>43503.281870864899</v>
      </c>
      <c r="BV32">
        <f>'COMBINED PREDICTIONS'!BV$2*'COMBINED PREDICTIONS'!BV33</f>
        <v>44216.234640286544</v>
      </c>
      <c r="BW32">
        <f>'COMBINED PREDICTIONS'!BW$2*'COMBINED PREDICTIONS'!BW33</f>
        <v>44471.398654445518</v>
      </c>
      <c r="BX32">
        <f>'COMBINED PREDICTIONS'!BX$2*'COMBINED PREDICTIONS'!BX33</f>
        <v>44455.364330520337</v>
      </c>
      <c r="BY32">
        <f>'COMBINED PREDICTIONS'!BY$2*'COMBINED PREDICTIONS'!BY33</f>
        <v>44548.233812692473</v>
      </c>
      <c r="BZ32">
        <f>'COMBINED PREDICTIONS'!BZ$2*'COMBINED PREDICTIONS'!BZ33</f>
        <v>43877.489206606944</v>
      </c>
      <c r="CA32">
        <f>'COMBINED PREDICTIONS'!CA$2*'COMBINED PREDICTIONS'!CA33</f>
        <v>44355.801255036989</v>
      </c>
      <c r="CB32">
        <f>'COMBINED PREDICTIONS'!CB$2*'COMBINED PREDICTIONS'!CB33</f>
        <v>44913.450955455024</v>
      </c>
      <c r="CC32">
        <f>'COMBINED PREDICTIONS'!CC$2*'COMBINED PREDICTIONS'!CC33</f>
        <v>45061.789807074922</v>
      </c>
      <c r="CD32">
        <f>'COMBINED PREDICTIONS'!CD$2*'COMBINED PREDICTIONS'!CD33</f>
        <v>46550.382147664001</v>
      </c>
      <c r="CE32">
        <f>'COMBINED PREDICTIONS'!CE$2*'COMBINED PREDICTIONS'!CE33</f>
        <v>47410.233755800211</v>
      </c>
      <c r="CF32">
        <f>'COMBINED PREDICTIONS'!CF$2*'COMBINED PREDICTIONS'!CF33</f>
        <v>48080.730613145577</v>
      </c>
      <c r="CG32">
        <f>'COMBINED PREDICTIONS'!CG$2*'COMBINED PREDICTIONS'!CG33</f>
        <v>48557.032047197688</v>
      </c>
      <c r="CH32">
        <f>'COMBINED PREDICTIONS'!CH$2*'COMBINED PREDICTIONS'!CH33</f>
        <v>49267.72330161112</v>
      </c>
      <c r="CI32">
        <f>'COMBINED PREDICTIONS'!CI$2*'COMBINED PREDICTIONS'!CI33</f>
        <v>49521.539280752921</v>
      </c>
      <c r="CJ32">
        <f>'COMBINED PREDICTIONS'!CJ$2*'COMBINED PREDICTIONS'!CJ33</f>
        <v>49504.697988754902</v>
      </c>
      <c r="CK32">
        <f>'COMBINED PREDICTIONS'!CK$2*'COMBINED PREDICTIONS'!CK33</f>
        <v>49596.543713186933</v>
      </c>
      <c r="CL32">
        <f>'COMBINED PREDICTIONS'!CL$2*'COMBINED PREDICTIONS'!CL33</f>
        <v>48926.297406776059</v>
      </c>
      <c r="CM32">
        <f>'COMBINED PREDICTIONS'!CM$2*'COMBINED PREDICTIONS'!CM33</f>
        <v>49402.818148706232</v>
      </c>
      <c r="CN32">
        <f>'COMBINED PREDICTIONS'!CN$2*'COMBINED PREDICTIONS'!CN33</f>
        <v>49958.519087120796</v>
      </c>
      <c r="CO32">
        <f>'COMBINED PREDICTIONS'!CO$2*'COMBINED PREDICTIONS'!CO33</f>
        <v>50105.725085317441</v>
      </c>
      <c r="CP32">
        <f>'COMBINED PREDICTIONS'!CP$2*'COMBINED PREDICTIONS'!CP33</f>
        <v>51590.515886688168</v>
      </c>
      <c r="CQ32">
        <f>'COMBINED PREDICTIONS'!CQ$2*'COMBINED PREDICTIONS'!CQ33</f>
        <v>52447.819121700566</v>
      </c>
      <c r="CR32">
        <f>'COMBINED PREDICTIONS'!CR$2*'COMBINED PREDICTIONS'!CR33</f>
        <v>53116.145418847933</v>
      </c>
      <c r="CS32">
        <f>'COMBINED PREDICTIONS'!CS$2*'COMBINED PREDICTIONS'!CS33</f>
        <v>53590.663552832317</v>
      </c>
      <c r="CT32">
        <f>'COMBINED PREDICTIONS'!CT$2*'COMBINED PREDICTIONS'!CT33</f>
        <v>54299.105630277358</v>
      </c>
      <c r="CU32">
        <f>'COMBINED PREDICTIONS'!CU$2*'COMBINED PREDICTIONS'!CU33</f>
        <v>54551.582273048043</v>
      </c>
      <c r="CV32">
        <f>'COMBINED PREDICTIONS'!CV$2*'COMBINED PREDICTIONS'!CV33</f>
        <v>54533.940555855821</v>
      </c>
      <c r="CW32">
        <f>'COMBINED PREDICTIONS'!CW$2*'COMBINED PREDICTIONS'!CW33</f>
        <v>54624.769925711429</v>
      </c>
    </row>
    <row r="33" spans="1:102" x14ac:dyDescent="0.25">
      <c r="A33" t="s">
        <v>55</v>
      </c>
      <c r="B33">
        <f>'COMBINED PREDICTIONS'!B$2*'COMBINED PREDICTIONS'!B34</f>
        <v>3802.5462450217842</v>
      </c>
      <c r="C33">
        <f>'COMBINED PREDICTIONS'!C$2*'COMBINED PREDICTIONS'!C34</f>
        <v>3877.3666704431957</v>
      </c>
      <c r="D33">
        <f>'COMBINED PREDICTIONS'!D$2*'COMBINED PREDICTIONS'!D34</f>
        <v>3874.0338704089968</v>
      </c>
      <c r="E33">
        <f>'COMBINED PREDICTIONS'!E$2*'COMBINED PREDICTIONS'!E34</f>
        <v>3901.8020831121507</v>
      </c>
      <c r="F33">
        <f>'COMBINED PREDICTIONS'!F$2*'COMBINED PREDICTIONS'!F34</f>
        <v>3711.7691777014988</v>
      </c>
      <c r="G33">
        <f>'COMBINED PREDICTIONS'!G$2*'COMBINED PREDICTIONS'!G34</f>
        <v>3849.8892903112078</v>
      </c>
      <c r="H33">
        <f>'COMBINED PREDICTIONS'!H$2*'COMBINED PREDICTIONS'!H34</f>
        <v>4010.5843903617988</v>
      </c>
      <c r="I33">
        <f>'COMBINED PREDICTIONS'!I$2*'COMBINED PREDICTIONS'!I34</f>
        <v>4054.3720433980602</v>
      </c>
      <c r="J33">
        <f>'COMBINED PREDICTIONS'!J$2*'COMBINED PREDICTIONS'!J34</f>
        <v>4480.9871074114808</v>
      </c>
      <c r="K33">
        <f>'COMBINED PREDICTIONS'!K$2*'COMBINED PREDICTIONS'!K34</f>
        <v>4727.9852644540333</v>
      </c>
      <c r="L33">
        <f>'COMBINED PREDICTIONS'!L$2*'COMBINED PREDICTIONS'!L34</f>
        <v>4920.8958967104709</v>
      </c>
      <c r="M33">
        <f>'COMBINED PREDICTIONS'!M$2*'COMBINED PREDICTIONS'!M34</f>
        <v>5058.3554462626862</v>
      </c>
      <c r="N33">
        <f>'COMBINED PREDICTIONS'!N$2*'COMBINED PREDICTIONS'!N34</f>
        <v>5262.7563132512141</v>
      </c>
      <c r="O33">
        <f>'COMBINED PREDICTIONS'!O$2*'COMBINED PREDICTIONS'!O34</f>
        <v>5336.6905337801572</v>
      </c>
      <c r="P33">
        <f>'COMBINED PREDICTIONS'!P$2*'COMBINED PREDICTIONS'!P34</f>
        <v>5333.3324595790409</v>
      </c>
      <c r="Q33">
        <f>'COMBINED PREDICTIONS'!Q$2*'COMBINED PREDICTIONS'!Q34</f>
        <v>5361.009825716359</v>
      </c>
      <c r="R33">
        <f>'COMBINED PREDICTIONS'!R$2*'COMBINED PREDICTIONS'!R34</f>
        <v>5171.0684352862518</v>
      </c>
      <c r="S33">
        <f>'COMBINED PREDICTIONS'!S$2*'COMBINED PREDICTIONS'!S34</f>
        <v>5308.5923024547656</v>
      </c>
      <c r="T33">
        <f>'COMBINED PREDICTIONS'!T$2*'COMBINED PREDICTIONS'!T34</f>
        <v>5468.725004410453</v>
      </c>
      <c r="U33">
        <f>'COMBINED PREDICTIONS'!U$2*'COMBINED PREDICTIONS'!U34</f>
        <v>5512.2092469445251</v>
      </c>
      <c r="V33">
        <f>'COMBINED PREDICTIONS'!V$2*'COMBINED PREDICTIONS'!V34</f>
        <v>5937.6447339846636</v>
      </c>
      <c r="W33">
        <f>'COMBINED PREDICTIONS'!W$2*'COMBINED PREDICTIONS'!W34</f>
        <v>6183.8970481754968</v>
      </c>
      <c r="X33">
        <f>'COMBINED PREDICTIONS'!X$2*'COMBINED PREDICTIONS'!X34</f>
        <v>6376.1851114984393</v>
      </c>
      <c r="Y33">
        <f>'COMBINED PREDICTIONS'!Y$2*'COMBINED PREDICTIONS'!Y34</f>
        <v>6513.1297775743324</v>
      </c>
      <c r="Z33">
        <f>'COMBINED PREDICTIONS'!Z$2*'COMBINED PREDICTIONS'!Z34</f>
        <v>6716.8706179812789</v>
      </c>
      <c r="AA33">
        <f>'COMBINED PREDICTIONS'!AA$2*'COMBINED PREDICTIONS'!AA34</f>
        <v>6790.409159752201</v>
      </c>
      <c r="AB33">
        <f>'COMBINED PREDICTIONS'!AB$2*'COMBINED PREDICTIONS'!AB34</f>
        <v>6786.8147282911168</v>
      </c>
      <c r="AC33">
        <f>'COMBINED PREDICTIONS'!AC$2*'COMBINED PREDICTIONS'!AC34</f>
        <v>6814.1936418353544</v>
      </c>
      <c r="AD33">
        <f>'COMBINED PREDICTIONS'!AD$2*'COMBINED PREDICTIONS'!AD34</f>
        <v>6624.3906856331841</v>
      </c>
      <c r="AE33">
        <f>'COMBINED PREDICTIONS'!AE$2*'COMBINED PREDICTIONS'!AE34</f>
        <v>6761.3936906697645</v>
      </c>
      <c r="AF33">
        <f>'COMBINED PREDICTIONS'!AF$2*'COMBINED PREDICTIONS'!AF34</f>
        <v>6920.960574588059</v>
      </c>
      <c r="AG33">
        <f>'COMBINED PREDICTIONS'!AG$2*'COMBINED PREDICTIONS'!AG34</f>
        <v>6964.1140075370749</v>
      </c>
      <c r="AH33">
        <f>'COMBINED PREDICTIONS'!AH$2*'COMBINED PREDICTIONS'!AH34</f>
        <v>7388.4499687035341</v>
      </c>
      <c r="AI33">
        <f>'COMBINED PREDICTIONS'!AI$2*'COMBINED PREDICTIONS'!AI34</f>
        <v>7633.9638714854773</v>
      </c>
      <c r="AJ33">
        <f>'COMBINED PREDICTIONS'!AJ$2*'COMBINED PREDICTIONS'!AJ34</f>
        <v>7825.6223493183807</v>
      </c>
      <c r="AK33">
        <f>'COMBINED PREDICTIONS'!AK$2*'COMBINED PREDICTIONS'!AK34</f>
        <v>7962.0488837344665</v>
      </c>
      <c r="AL33">
        <f>'COMBINED PREDICTIONS'!AL$2*'COMBINED PREDICTIONS'!AL34</f>
        <v>8165.1374429819616</v>
      </c>
      <c r="AM33">
        <f>'COMBINED PREDICTIONS'!AM$2*'COMBINED PREDICTIONS'!AM34</f>
        <v>8238.2856116930761</v>
      </c>
      <c r="AN33">
        <f>'COMBINED PREDICTIONS'!AN$2*'COMBINED PREDICTIONS'!AN34</f>
        <v>8234.4559524445631</v>
      </c>
      <c r="AO33">
        <f>'COMBINED PREDICTIONS'!AO$2*'COMBINED PREDICTIONS'!AO34</f>
        <v>8261.5374885822821</v>
      </c>
      <c r="AP33">
        <f>'COMBINED PREDICTIONS'!AP$2*'COMBINED PREDICTIONS'!AP34</f>
        <v>8071.8735220560447</v>
      </c>
      <c r="AQ33">
        <f>'COMBINED PREDICTIONS'!AQ$2*'COMBINED PREDICTIONS'!AQ34</f>
        <v>8208.3590927171172</v>
      </c>
      <c r="AR33">
        <f>'COMBINED PREDICTIONS'!AR$2*'COMBINED PREDICTIONS'!AR34</f>
        <v>8367.3634062983147</v>
      </c>
      <c r="AS33">
        <f>'COMBINED PREDICTIONS'!AS$2*'COMBINED PREDICTIONS'!AS34</f>
        <v>8410.1881913046782</v>
      </c>
      <c r="AT33">
        <f>'COMBINED PREDICTIONS'!AT$2*'COMBINED PREDICTIONS'!AT34</f>
        <v>8833.4304061752318</v>
      </c>
      <c r="AU33">
        <f>'COMBINED PREDICTIONS'!AU$2*'COMBINED PREDICTIONS'!AU34</f>
        <v>9078.2098471750323</v>
      </c>
      <c r="AV33">
        <f>'COMBINED PREDICTIONS'!AV$2*'COMBINED PREDICTIONS'!AV34</f>
        <v>9269.2421852311854</v>
      </c>
      <c r="AW33">
        <f>'COMBINED PREDICTIONS'!AW$2*'COMBINED PREDICTIONS'!AW34</f>
        <v>9405.1536089506972</v>
      </c>
      <c r="AX33">
        <f>'COMBINED PREDICTIONS'!AX$2*'COMBINED PREDICTIONS'!AX34</f>
        <v>9607.5934981460396</v>
      </c>
      <c r="AY33">
        <f>'COMBINED PREDICTIONS'!AY$2*'COMBINED PREDICTIONS'!AY34</f>
        <v>9680.3538447270075</v>
      </c>
      <c r="AZ33">
        <f>'COMBINED PREDICTIONS'!AZ$2*'COMBINED PREDICTIONS'!AZ34</f>
        <v>9676.2908673786442</v>
      </c>
      <c r="BA33">
        <f>'COMBINED PREDICTIONS'!BA$2*'COMBINED PREDICTIONS'!BA34</f>
        <v>9703.0771832481259</v>
      </c>
      <c r="BB33">
        <f>'COMBINED PREDICTIONS'!BB$2*'COMBINED PREDICTIONS'!BB34</f>
        <v>9513.5526196149058</v>
      </c>
      <c r="BC33">
        <f>'COMBINED PREDICTIONS'!BC$2*'COMBINED PREDICTIONS'!BC34</f>
        <v>9649.5238014933238</v>
      </c>
      <c r="BD33">
        <f>'COMBINED PREDICTIONS'!BD$2*'COMBINED PREDICTIONS'!BD34</f>
        <v>9807.9687683294451</v>
      </c>
      <c r="BE33">
        <f>'COMBINED PREDICTIONS'!BE$2*'COMBINED PREDICTIONS'!BE34</f>
        <v>9850.4671897772732</v>
      </c>
      <c r="BF33">
        <f>'COMBINED PREDICTIONS'!BF$2*'COMBINED PREDICTIONS'!BF34</f>
        <v>10272.621010474129</v>
      </c>
      <c r="BG33">
        <f>'COMBINED PREDICTIONS'!BG$2*'COMBINED PREDICTIONS'!BG34</f>
        <v>10516.669898608976</v>
      </c>
      <c r="BH33">
        <f>'COMBINED PREDICTIONS'!BH$2*'COMBINED PREDICTIONS'!BH34</f>
        <v>10707.079570255384</v>
      </c>
      <c r="BI33">
        <f>'COMBINED PREDICTIONS'!BI$2*'COMBINED PREDICTIONS'!BI34</f>
        <v>10842.478910965703</v>
      </c>
      <c r="BJ33">
        <f>'COMBINED PREDICTIONS'!BJ$2*'COMBINED PREDICTIONS'!BJ34</f>
        <v>11044.273691869897</v>
      </c>
      <c r="BK33">
        <f>'COMBINED PREDICTIONS'!BK$2*'COMBINED PREDICTIONS'!BK34</f>
        <v>11116.648732537586</v>
      </c>
      <c r="BL33">
        <f>'COMBINED PREDICTIONS'!BL$2*'COMBINED PREDICTIONS'!BL34</f>
        <v>11112.354333911642</v>
      </c>
      <c r="BM33">
        <f>'COMBINED PREDICTIONS'!BM$2*'COMBINED PREDICTIONS'!BM34</f>
        <v>11138.847573440557</v>
      </c>
      <c r="BN33">
        <f>'COMBINED PREDICTIONS'!BN$2*'COMBINED PREDICTIONS'!BN34</f>
        <v>10949.462816797201</v>
      </c>
      <c r="BO33">
        <f>'COMBINED PREDICTIONS'!BO$2*'COMBINED PREDICTIONS'!BO34</f>
        <v>11084.922629581415</v>
      </c>
      <c r="BP33">
        <f>'COMBINED PREDICTIONS'!BP$2*'COMBINED PREDICTIONS'!BP34</f>
        <v>11242.811448183884</v>
      </c>
      <c r="BQ33">
        <f>'COMBINED PREDICTIONS'!BQ$2*'COMBINED PREDICTIONS'!BQ34</f>
        <v>11284.985771695265</v>
      </c>
      <c r="BR33">
        <f>'COMBINED PREDICTIONS'!BR$2*'COMBINED PREDICTIONS'!BR34</f>
        <v>11706.056510345516</v>
      </c>
      <c r="BS33">
        <f>'COMBINED PREDICTIONS'!BS$2*'COMBINED PREDICTIONS'!BS34</f>
        <v>11949.378725246987</v>
      </c>
      <c r="BT33">
        <f>'COMBINED PREDICTIONS'!BT$2*'COMBINED PREDICTIONS'!BT34</f>
        <v>12139.169177543055</v>
      </c>
      <c r="BU33">
        <f>'COMBINED PREDICTIONS'!BU$2*'COMBINED PREDICTIONS'!BU34</f>
        <v>12274.059439170907</v>
      </c>
      <c r="BV33">
        <f>'COMBINED PREDICTIONS'!BV$2*'COMBINED PREDICTIONS'!BV34</f>
        <v>12475.212646305459</v>
      </c>
      <c r="BW33">
        <f>'COMBINED PREDICTIONS'!BW$2*'COMBINED PREDICTIONS'!BW34</f>
        <v>12547.204876358848</v>
      </c>
      <c r="BX33">
        <f>'COMBINED PREDICTIONS'!BX$2*'COMBINED PREDICTIONS'!BX34</f>
        <v>12542.680936176384</v>
      </c>
      <c r="BY33">
        <f>'COMBINED PREDICTIONS'!BY$2*'COMBINED PREDICTIONS'!BY34</f>
        <v>12568.883224722096</v>
      </c>
      <c r="BZ33">
        <f>'COMBINED PREDICTIONS'!BZ$2*'COMBINED PREDICTIONS'!BZ34</f>
        <v>12379.638670988536</v>
      </c>
      <c r="CA33">
        <f>'COMBINED PREDICTIONS'!CA$2*'COMBINED PREDICTIONS'!CA34</f>
        <v>12514.590110521971</v>
      </c>
      <c r="CB33">
        <f>'COMBINED PREDICTIONS'!CB$2*'COMBINED PREDICTIONS'!CB34</f>
        <v>12671.925954504602</v>
      </c>
      <c r="CC33">
        <f>'COMBINED PREDICTIONS'!CC$2*'COMBINED PREDICTIONS'!CC34</f>
        <v>12713.77842640145</v>
      </c>
      <c r="CD33">
        <f>'COMBINED PREDICTIONS'!CD$2*'COMBINED PREDICTIONS'!CD34</f>
        <v>13133.771357585831</v>
      </c>
      <c r="CE33">
        <f>'COMBINED PREDICTIONS'!CE$2*'COMBINED PREDICTIONS'!CE34</f>
        <v>13376.370749936472</v>
      </c>
      <c r="CF33">
        <f>'COMBINED PREDICTIONS'!CF$2*'COMBINED PREDICTIONS'!CF34</f>
        <v>13565.545403592798</v>
      </c>
      <c r="CG33">
        <f>'COMBINED PREDICTIONS'!CG$2*'COMBINED PREDICTIONS'!CG34</f>
        <v>13699.92956637554</v>
      </c>
      <c r="CH33">
        <f>'COMBINED PREDICTIONS'!CH$2*'COMBINED PREDICTIONS'!CH34</f>
        <v>13900.444707404738</v>
      </c>
      <c r="CI33">
        <f>'COMBINED PREDICTIONS'!CI$2*'COMBINED PREDICTIONS'!CI34</f>
        <v>13972.056601510694</v>
      </c>
      <c r="CJ33">
        <f>'COMBINED PREDICTIONS'!CJ$2*'COMBINED PREDICTIONS'!CJ34</f>
        <v>13967.3049825494</v>
      </c>
      <c r="CK33">
        <f>'COMBINED PREDICTIONS'!CK$2*'COMBINED PREDICTIONS'!CK34</f>
        <v>13993.218427062822</v>
      </c>
      <c r="CL33">
        <f>'COMBINED PREDICTIONS'!CL$2*'COMBINED PREDICTIONS'!CL34</f>
        <v>13804.114464097644</v>
      </c>
      <c r="CM33">
        <f>'COMBINED PREDICTIONS'!CM$2*'COMBINED PREDICTIONS'!CM34</f>
        <v>13938.560502624354</v>
      </c>
      <c r="CN33">
        <f>'COMBINED PREDICTIONS'!CN$2*'COMBINED PREDICTIONS'!CN34</f>
        <v>14095.346520947063</v>
      </c>
      <c r="CO33">
        <f>'COMBINED PREDICTIONS'!CO$2*'COMBINED PREDICTIONS'!CO34</f>
        <v>14136.879368446513</v>
      </c>
      <c r="CP33">
        <f>'COMBINED PREDICTIONS'!CP$2*'COMBINED PREDICTIONS'!CP34</f>
        <v>14555.799729555261</v>
      </c>
      <c r="CQ33">
        <f>'COMBINED PREDICTIONS'!CQ$2*'COMBINED PREDICTIONS'!CQ34</f>
        <v>14797.680121365034</v>
      </c>
      <c r="CR33">
        <f>'COMBINED PREDICTIONS'!CR$2*'COMBINED PREDICTIONS'!CR34</f>
        <v>14986.242370997092</v>
      </c>
      <c r="CS33">
        <f>'COMBINED PREDICTIONS'!CS$2*'COMBINED PREDICTIONS'!CS34</f>
        <v>15120.123391715882</v>
      </c>
      <c r="CT33">
        <f>'COMBINED PREDICTIONS'!CT$2*'COMBINED PREDICTIONS'!CT34</f>
        <v>15320.00394770662</v>
      </c>
      <c r="CU33">
        <f>'COMBINED PREDICTIONS'!CU$2*'COMBINED PREDICTIONS'!CU34</f>
        <v>15391.237960109836</v>
      </c>
      <c r="CV33">
        <f>'COMBINED PREDICTIONS'!CV$2*'COMBINED PREDICTIONS'!CV34</f>
        <v>15386.260508384026</v>
      </c>
      <c r="CW33">
        <f>'COMBINED PREDICTIONS'!CW$2*'COMBINED PREDICTIONS'!CW34</f>
        <v>15411.887197601165</v>
      </c>
    </row>
    <row r="34" spans="1:102" x14ac:dyDescent="0.25">
      <c r="A34" t="s">
        <v>56</v>
      </c>
      <c r="B34">
        <f>'COMBINED PREDICTIONS'!B$2*'COMBINED PREDICTIONS'!B35</f>
        <v>1222.4134129360746</v>
      </c>
      <c r="C34">
        <f>'COMBINED PREDICTIONS'!C$2*'COMBINED PREDICTIONS'!C35</f>
        <v>1246.4661096564512</v>
      </c>
      <c r="D34">
        <f>'COMBINED PREDICTIONS'!D$2*'COMBINED PREDICTIONS'!D35</f>
        <v>1245.3947066538519</v>
      </c>
      <c r="E34">
        <f>'COMBINED PREDICTIONS'!E$2*'COMBINED PREDICTIONS'!E35</f>
        <v>1254.3214187762981</v>
      </c>
      <c r="F34">
        <f>'COMBINED PREDICTIONS'!F$2*'COMBINED PREDICTIONS'!F35</f>
        <v>1193.2310973167459</v>
      </c>
      <c r="G34">
        <f>'COMBINED PREDICTIONS'!G$2*'COMBINED PREDICTIONS'!G35</f>
        <v>1237.6328921591862</v>
      </c>
      <c r="H34">
        <f>'COMBINED PREDICTIONS'!H$2*'COMBINED PREDICTIONS'!H35</f>
        <v>1289.2919208829308</v>
      </c>
      <c r="I34">
        <f>'COMBINED PREDICTIONS'!I$2*'COMBINED PREDICTIONS'!I35</f>
        <v>1303.3684398634937</v>
      </c>
      <c r="J34">
        <f>'COMBINED PREDICTIONS'!J$2*'COMBINED PREDICTIONS'!J35</f>
        <v>1440.5133798082277</v>
      </c>
      <c r="K34">
        <f>'COMBINED PREDICTIONS'!K$2*'COMBINED PREDICTIONS'!K35</f>
        <v>1519.9164536129431</v>
      </c>
      <c r="L34">
        <f>'COMBINED PREDICTIONS'!L$2*'COMBINED PREDICTIONS'!L35</f>
        <v>1581.9318846355043</v>
      </c>
      <c r="M34">
        <f>'COMBINED PREDICTIONS'!M$2*'COMBINED PREDICTIONS'!M35</f>
        <v>1626.1213267307223</v>
      </c>
      <c r="N34">
        <f>'COMBINED PREDICTIONS'!N$2*'COMBINED PREDICTIONS'!N35</f>
        <v>1691.8305503199565</v>
      </c>
      <c r="O34">
        <f>'COMBINED PREDICTIONS'!O$2*'COMBINED PREDICTIONS'!O35</f>
        <v>1715.5983566859868</v>
      </c>
      <c r="P34">
        <f>'COMBINED PREDICTIONS'!P$2*'COMBINED PREDICTIONS'!P35</f>
        <v>1714.5188287379826</v>
      </c>
      <c r="Q34">
        <f>'COMBINED PREDICTIONS'!Q$2*'COMBINED PREDICTIONS'!Q35</f>
        <v>1723.4163362029594</v>
      </c>
      <c r="R34">
        <f>'COMBINED PREDICTIONS'!R$2*'COMBINED PREDICTIONS'!R35</f>
        <v>1662.3554342777127</v>
      </c>
      <c r="S34">
        <f>'COMBINED PREDICTIONS'!S$2*'COMBINED PREDICTIONS'!S35</f>
        <v>1706.5655527070985</v>
      </c>
      <c r="T34">
        <f>'COMBINED PREDICTIONS'!T$2*'COMBINED PREDICTIONS'!T35</f>
        <v>1758.0437860031686</v>
      </c>
      <c r="U34">
        <f>'COMBINED PREDICTIONS'!U$2*'COMBINED PREDICTIONS'!U35</f>
        <v>1772.0227669017193</v>
      </c>
      <c r="V34">
        <f>'COMBINED PREDICTIONS'!V$2*'COMBINED PREDICTIONS'!V35</f>
        <v>1908.7885054848348</v>
      </c>
      <c r="W34">
        <f>'COMBINED PREDICTIONS'!W$2*'COMBINED PREDICTIONS'!W35</f>
        <v>1987.9518114479154</v>
      </c>
      <c r="X34">
        <f>'COMBINED PREDICTIONS'!X$2*'COMBINED PREDICTIONS'!X35</f>
        <v>2049.7671037829382</v>
      </c>
      <c r="Y34">
        <f>'COMBINED PREDICTIONS'!Y$2*'COMBINED PREDICTIONS'!Y35</f>
        <v>2093.7910250857717</v>
      </c>
      <c r="Z34">
        <f>'COMBINED PREDICTIONS'!Z$2*'COMBINED PREDICTIONS'!Z35</f>
        <v>2159.2880683899475</v>
      </c>
      <c r="AA34">
        <f>'COMBINED PREDICTIONS'!AA$2*'COMBINED PREDICTIONS'!AA35</f>
        <v>2182.928674982496</v>
      </c>
      <c r="AB34">
        <f>'COMBINED PREDICTIONS'!AB$2*'COMBINED PREDICTIONS'!AB35</f>
        <v>2181.7731647146957</v>
      </c>
      <c r="AC34">
        <f>'COMBINED PREDICTIONS'!AC$2*'COMBINED PREDICTIONS'!AC35</f>
        <v>2190.5747279282687</v>
      </c>
      <c r="AD34">
        <f>'COMBINED PREDICTIONS'!AD$2*'COMBINED PREDICTIONS'!AD35</f>
        <v>2129.5583287772515</v>
      </c>
      <c r="AE34">
        <f>'COMBINED PREDICTIONS'!AE$2*'COMBINED PREDICTIONS'!AE35</f>
        <v>2173.6010044418845</v>
      </c>
      <c r="AF34">
        <f>'COMBINED PREDICTIONS'!AF$2*'COMBINED PREDICTIONS'!AF35</f>
        <v>2224.8973428933896</v>
      </c>
      <c r="AG34">
        <f>'COMBINED PREDICTIONS'!AG$2*'COMBINED PREDICTIONS'!AG35</f>
        <v>2238.7699776628351</v>
      </c>
      <c r="AH34">
        <f>'COMBINED PREDICTIONS'!AH$2*'COMBINED PREDICTIONS'!AH35</f>
        <v>2375.1822490980849</v>
      </c>
      <c r="AI34">
        <f>'COMBINED PREDICTIONS'!AI$2*'COMBINED PREDICTIONS'!AI35</f>
        <v>2454.1081762227955</v>
      </c>
      <c r="AJ34">
        <f>'COMBINED PREDICTIONS'!AJ$2*'COMBINED PREDICTIONS'!AJ35</f>
        <v>2515.7210742414782</v>
      </c>
      <c r="AK34">
        <f>'COMBINED PREDICTIONS'!AK$2*'COMBINED PREDICTIONS'!AK35</f>
        <v>2559.5784305508037</v>
      </c>
      <c r="AL34">
        <f>'COMBINED PREDICTIONS'!AL$2*'COMBINED PREDICTIONS'!AL35</f>
        <v>2624.8657835088425</v>
      </c>
      <c r="AM34">
        <f>'COMBINED PREDICTIONS'!AM$2*'COMBINED PREDICTIONS'!AM35</f>
        <v>2648.3808959630933</v>
      </c>
      <c r="AN34">
        <f>'COMBINED PREDICTIONS'!AN$2*'COMBINED PREDICTIONS'!AN35</f>
        <v>2647.149766469669</v>
      </c>
      <c r="AO34">
        <f>'COMBINED PREDICTIONS'!AO$2*'COMBINED PREDICTIONS'!AO35</f>
        <v>2655.8557310745705</v>
      </c>
      <c r="AP34">
        <f>'COMBINED PREDICTIONS'!AP$2*'COMBINED PREDICTIONS'!AP35</f>
        <v>2594.8840132589457</v>
      </c>
      <c r="AQ34">
        <f>'COMBINED PREDICTIONS'!AQ$2*'COMBINED PREDICTIONS'!AQ35</f>
        <v>2638.7603480876815</v>
      </c>
      <c r="AR34">
        <f>'COMBINED PREDICTIONS'!AR$2*'COMBINED PREDICTIONS'!AR35</f>
        <v>2689.8758357404126</v>
      </c>
      <c r="AS34">
        <f>'COMBINED PREDICTIONS'!AS$2*'COMBINED PREDICTIONS'!AS35</f>
        <v>2703.6428192889803</v>
      </c>
      <c r="AT34">
        <f>'COMBINED PREDICTIONS'!AT$2*'COMBINED PREDICTIONS'!AT35</f>
        <v>2839.703481550715</v>
      </c>
      <c r="AU34">
        <f>'COMBINED PREDICTIONS'!AU$2*'COMBINED PREDICTIONS'!AU35</f>
        <v>2918.3932995327809</v>
      </c>
      <c r="AV34">
        <f>'COMBINED PREDICTIONS'!AV$2*'COMBINED PREDICTIONS'!AV35</f>
        <v>2979.8049109366129</v>
      </c>
      <c r="AW34">
        <f>'COMBINED PREDICTIONS'!AW$2*'COMBINED PREDICTIONS'!AW35</f>
        <v>3023.4966734085292</v>
      </c>
      <c r="AX34">
        <f>'COMBINED PREDICTIONS'!AX$2*'COMBINED PREDICTIONS'!AX35</f>
        <v>3088.5754968915189</v>
      </c>
      <c r="AY34">
        <f>'COMBINED PREDICTIONS'!AY$2*'COMBINED PREDICTIONS'!AY35</f>
        <v>3111.9659352607819</v>
      </c>
      <c r="AZ34">
        <f>'COMBINED PREDICTIONS'!AZ$2*'COMBINED PREDICTIONS'!AZ35</f>
        <v>3110.6598004534544</v>
      </c>
      <c r="BA34">
        <f>'COMBINED PREDICTIONS'!BA$2*'COMBINED PREDICTIONS'!BA35</f>
        <v>3119.2708599099606</v>
      </c>
      <c r="BB34">
        <f>'COMBINED PREDICTIONS'!BB$2*'COMBINED PREDICTIONS'!BB35</f>
        <v>3058.343956267589</v>
      </c>
      <c r="BC34">
        <f>'COMBINED PREDICTIONS'!BC$2*'COMBINED PREDICTIONS'!BC35</f>
        <v>3102.0549293342674</v>
      </c>
      <c r="BD34">
        <f>'COMBINED PREDICTIONS'!BD$2*'COMBINED PREDICTIONS'!BD35</f>
        <v>3152.9906024838729</v>
      </c>
      <c r="BE34">
        <f>'COMBINED PREDICTIONS'!BE$2*'COMBINED PREDICTIONS'!BE35</f>
        <v>3166.6526691778536</v>
      </c>
      <c r="BF34">
        <f>'COMBINED PREDICTIONS'!BF$2*'COMBINED PREDICTIONS'!BF35</f>
        <v>3302.3634428252867</v>
      </c>
      <c r="BG34">
        <f>'COMBINED PREDICTIONS'!BG$2*'COMBINED PREDICTIONS'!BG35</f>
        <v>3380.8184082734356</v>
      </c>
      <c r="BH34">
        <f>'COMBINED PREDICTIONS'!BH$2*'COMBINED PREDICTIONS'!BH35</f>
        <v>3442.0298496538126</v>
      </c>
      <c r="BI34">
        <f>'COMBINED PREDICTIONS'!BI$2*'COMBINED PREDICTIONS'!BI35</f>
        <v>3485.5569916060458</v>
      </c>
      <c r="BJ34">
        <f>'COMBINED PREDICTIONS'!BJ$2*'COMBINED PREDICTIONS'!BJ35</f>
        <v>3550.4284306216077</v>
      </c>
      <c r="BK34">
        <f>'COMBINED PREDICTIONS'!BK$2*'COMBINED PREDICTIONS'!BK35</f>
        <v>3573.6950037999882</v>
      </c>
      <c r="BL34">
        <f>'COMBINED PREDICTIONS'!BL$2*'COMBINED PREDICTIONS'!BL35</f>
        <v>3572.3144734546386</v>
      </c>
      <c r="BM34">
        <f>'COMBINED PREDICTIONS'!BM$2*'COMBINED PREDICTIONS'!BM35</f>
        <v>3580.8313169761791</v>
      </c>
      <c r="BN34">
        <f>'COMBINED PREDICTIONS'!BN$2*'COMBINED PREDICTIONS'!BN35</f>
        <v>3519.9493574130165</v>
      </c>
      <c r="BO34">
        <f>'COMBINED PREDICTIONS'!BO$2*'COMBINED PREDICTIONS'!BO35</f>
        <v>3563.4959394639295</v>
      </c>
      <c r="BP34">
        <f>'COMBINED PREDICTIONS'!BP$2*'COMBINED PREDICTIONS'!BP35</f>
        <v>3614.2528263433378</v>
      </c>
      <c r="BQ34">
        <f>'COMBINED PREDICTIONS'!BQ$2*'COMBINED PREDICTIONS'!BQ35</f>
        <v>3627.8107045175511</v>
      </c>
      <c r="BR34">
        <f>'COMBINED PREDICTIONS'!BR$2*'COMBINED PREDICTIONS'!BR35</f>
        <v>3763.173297252572</v>
      </c>
      <c r="BS34">
        <f>'COMBINED PREDICTIONS'!BS$2*'COMBINED PREDICTIONS'!BS35</f>
        <v>3841.3946573610187</v>
      </c>
      <c r="BT34">
        <f>'COMBINED PREDICTIONS'!BT$2*'COMBINED PREDICTIONS'!BT35</f>
        <v>3902.4070368521702</v>
      </c>
      <c r="BU34">
        <f>'COMBINED PREDICTIONS'!BU$2*'COMBINED PREDICTIONS'!BU35</f>
        <v>3945.7705239640532</v>
      </c>
      <c r="BV34">
        <f>'COMBINED PREDICTIONS'!BV$2*'COMBINED PREDICTIONS'!BV35</f>
        <v>4010.4357147630608</v>
      </c>
      <c r="BW34">
        <f>'COMBINED PREDICTIONS'!BW$2*'COMBINED PREDICTIONS'!BW35</f>
        <v>4033.5792249201445</v>
      </c>
      <c r="BX34">
        <f>'COMBINED PREDICTIONS'!BX$2*'COMBINED PREDICTIONS'!BX35</f>
        <v>4032.1249033150875</v>
      </c>
      <c r="BY34">
        <f>'COMBINED PREDICTIONS'!BY$2*'COMBINED PREDICTIONS'!BY35</f>
        <v>4040.5482141452535</v>
      </c>
      <c r="BZ34">
        <f>'COMBINED PREDICTIONS'!BZ$2*'COMBINED PREDICTIONS'!BZ35</f>
        <v>3979.7113259386042</v>
      </c>
      <c r="CA34">
        <f>'COMBINED PREDICTIONS'!CA$2*'COMBINED PREDICTIONS'!CA35</f>
        <v>4023.0944800545262</v>
      </c>
      <c r="CB34">
        <f>'COMBINED PREDICTIONS'!CB$2*'COMBINED PREDICTIONS'!CB35</f>
        <v>4073.6736008927755</v>
      </c>
      <c r="CC34">
        <f>'COMBINED PREDICTIONS'!CC$2*'COMBINED PREDICTIONS'!CC35</f>
        <v>4087.1280126775669</v>
      </c>
      <c r="CD34">
        <f>'COMBINED PREDICTIONS'!CD$2*'COMBINED PREDICTIONS'!CD35</f>
        <v>4222.1441201319512</v>
      </c>
      <c r="CE34">
        <f>'COMBINED PREDICTIONS'!CE$2*'COMBINED PREDICTIONS'!CE35</f>
        <v>4300.1331127885978</v>
      </c>
      <c r="CF34">
        <f>'COMBINED PREDICTIONS'!CF$2*'COMBINED PREDICTIONS'!CF35</f>
        <v>4360.9475300543381</v>
      </c>
      <c r="CG34">
        <f>'COMBINED PREDICTIONS'!CG$2*'COMBINED PREDICTIONS'!CG35</f>
        <v>4404.1483203897287</v>
      </c>
      <c r="CH34">
        <f>'COMBINED PREDICTIONS'!CH$2*'COMBINED PREDICTIONS'!CH35</f>
        <v>4468.6083905892046</v>
      </c>
      <c r="CI34">
        <f>'COMBINED PREDICTIONS'!CI$2*'COMBINED PREDICTIONS'!CI35</f>
        <v>4491.6296332619222</v>
      </c>
      <c r="CJ34">
        <f>'COMBINED PREDICTIONS'!CJ$2*'COMBINED PREDICTIONS'!CJ35</f>
        <v>4490.1021192286471</v>
      </c>
      <c r="CK34">
        <f>'COMBINED PREDICTIONS'!CK$2*'COMBINED PREDICTIONS'!CK35</f>
        <v>4498.4325746938639</v>
      </c>
      <c r="CL34">
        <f>'COMBINED PREDICTIONS'!CL$2*'COMBINED PREDICTIONS'!CL35</f>
        <v>4437.6408825295321</v>
      </c>
      <c r="CM34">
        <f>'COMBINED PREDICTIONS'!CM$2*'COMBINED PREDICTIONS'!CM35</f>
        <v>4480.8615642046952</v>
      </c>
      <c r="CN34">
        <f>'COMBINED PREDICTIONS'!CN$2*'COMBINED PREDICTIONS'!CN35</f>
        <v>4531.2639313052741</v>
      </c>
      <c r="CO34">
        <f>'COMBINED PREDICTIONS'!CO$2*'COMBINED PREDICTIONS'!CO35</f>
        <v>4544.6155926893334</v>
      </c>
      <c r="CP34">
        <f>'COMBINED PREDICTIONS'!CP$2*'COMBINED PREDICTIONS'!CP35</f>
        <v>4679.2868985391397</v>
      </c>
      <c r="CQ34">
        <f>'COMBINED PREDICTIONS'!CQ$2*'COMBINED PREDICTIONS'!CQ35</f>
        <v>4757.0447524144456</v>
      </c>
      <c r="CR34">
        <f>'COMBINED PREDICTIONS'!CR$2*'COMBINED PREDICTIONS'!CR35</f>
        <v>4817.6622987297324</v>
      </c>
      <c r="CS34">
        <f>'COMBINED PREDICTIONS'!CS$2*'COMBINED PREDICTIONS'!CS35</f>
        <v>4860.7013428119662</v>
      </c>
      <c r="CT34">
        <f>'COMBINED PREDICTIONS'!CT$2*'COMBINED PREDICTIONS'!CT35</f>
        <v>4924.9574114786064</v>
      </c>
      <c r="CU34">
        <f>'COMBINED PREDICTIONS'!CU$2*'COMBINED PREDICTIONS'!CU35</f>
        <v>4947.8571756387255</v>
      </c>
      <c r="CV34">
        <f>'COMBINED PREDICTIONS'!CV$2*'COMBINED PREDICTIONS'!CV35</f>
        <v>4946.2570626197621</v>
      </c>
      <c r="CW34">
        <f>'COMBINED PREDICTIONS'!CW$2*'COMBINED PREDICTIONS'!CW35</f>
        <v>4954.4953341908667</v>
      </c>
    </row>
    <row r="36" spans="1:102" x14ac:dyDescent="0.25">
      <c r="A36" t="s">
        <v>623</v>
      </c>
      <c r="B36">
        <f>SUM(B2:B34)</f>
        <v>10735916.585170142</v>
      </c>
      <c r="C36">
        <f t="shared" ref="C36:BN36" si="0">SUM(C2:C34)</f>
        <v>10949005.691145428</v>
      </c>
      <c r="D36">
        <f t="shared" si="0"/>
        <v>10941437.764863372</v>
      </c>
      <c r="E36">
        <f t="shared" si="0"/>
        <v>11021720.086906675</v>
      </c>
      <c r="F36">
        <f t="shared" si="0"/>
        <v>10486685.651014972</v>
      </c>
      <c r="G36">
        <f t="shared" si="0"/>
        <v>10878741.693256333</v>
      </c>
      <c r="H36">
        <f t="shared" si="0"/>
        <v>11334730.700120348</v>
      </c>
      <c r="I36">
        <f t="shared" si="0"/>
        <v>11460412.677583382</v>
      </c>
      <c r="J36">
        <f t="shared" si="0"/>
        <v>12668449.09443512</v>
      </c>
      <c r="K36">
        <f t="shared" si="0"/>
        <v>13369001.029177055</v>
      </c>
      <c r="L36">
        <f t="shared" si="0"/>
        <v>13916822.678682504</v>
      </c>
      <c r="M36">
        <f t="shared" si="0"/>
        <v>14307979.898995867</v>
      </c>
      <c r="N36">
        <f t="shared" si="0"/>
        <v>14888648.875856098</v>
      </c>
      <c r="O36">
        <f t="shared" si="0"/>
        <v>15100352.429083817</v>
      </c>
      <c r="P36">
        <f t="shared" si="0"/>
        <v>15093388.313432747</v>
      </c>
      <c r="Q36">
        <f t="shared" si="0"/>
        <v>15174266.39971829</v>
      </c>
      <c r="R36">
        <f t="shared" si="0"/>
        <v>14639100.307205707</v>
      </c>
      <c r="S36">
        <f t="shared" si="0"/>
        <v>15030951.105226977</v>
      </c>
      <c r="T36">
        <f t="shared" si="0"/>
        <v>15486959.051103985</v>
      </c>
      <c r="U36">
        <f t="shared" si="0"/>
        <v>15612725.472222498</v>
      </c>
      <c r="V36">
        <f t="shared" si="0"/>
        <v>16820549.836452644</v>
      </c>
      <c r="W36">
        <f t="shared" si="0"/>
        <v>17521091.942689236</v>
      </c>
      <c r="X36">
        <f t="shared" si="0"/>
        <v>18068943.56265587</v>
      </c>
      <c r="Y36">
        <f t="shared" si="0"/>
        <v>18460118.760501087</v>
      </c>
      <c r="Z36">
        <f t="shared" si="0"/>
        <v>19040775.996911548</v>
      </c>
      <c r="AA36">
        <f t="shared" si="0"/>
        <v>19252471.738535676</v>
      </c>
      <c r="AB36">
        <f t="shared" si="0"/>
        <v>19245509.905185774</v>
      </c>
      <c r="AC36">
        <f t="shared" si="0"/>
        <v>19326391.139346737</v>
      </c>
      <c r="AD36">
        <f t="shared" si="0"/>
        <v>18791224.663527478</v>
      </c>
      <c r="AE36">
        <f t="shared" si="0"/>
        <v>19183074.438148022</v>
      </c>
      <c r="AF36">
        <f t="shared" si="0"/>
        <v>19639082.388132941</v>
      </c>
      <c r="AG36">
        <f t="shared" si="0"/>
        <v>19764849.217074804</v>
      </c>
      <c r="AH36">
        <f t="shared" si="0"/>
        <v>20972672.466815833</v>
      </c>
      <c r="AI36">
        <f t="shared" si="0"/>
        <v>21673214.540971667</v>
      </c>
      <c r="AJ36">
        <f t="shared" si="0"/>
        <v>22221066.317141134</v>
      </c>
      <c r="AK36">
        <f t="shared" si="0"/>
        <v>22612241.603490163</v>
      </c>
      <c r="AL36">
        <f t="shared" si="0"/>
        <v>23192898.776968136</v>
      </c>
      <c r="AM36">
        <f t="shared" si="0"/>
        <v>23404594.479459763</v>
      </c>
      <c r="AN36">
        <f t="shared" si="0"/>
        <v>23397632.65885346</v>
      </c>
      <c r="AO36">
        <f t="shared" si="0"/>
        <v>23478513.909031983</v>
      </c>
      <c r="AP36">
        <f t="shared" si="0"/>
        <v>22943347.430817597</v>
      </c>
      <c r="AQ36">
        <f t="shared" si="0"/>
        <v>23335197.200187903</v>
      </c>
      <c r="AR36">
        <f t="shared" si="0"/>
        <v>23791205.150358252</v>
      </c>
      <c r="AS36">
        <f t="shared" si="0"/>
        <v>23916971.981435817</v>
      </c>
      <c r="AT36">
        <f t="shared" si="0"/>
        <v>25124795.225119185</v>
      </c>
      <c r="AU36">
        <f t="shared" si="0"/>
        <v>25825337.299109515</v>
      </c>
      <c r="AV36">
        <f t="shared" si="0"/>
        <v>26373189.076143254</v>
      </c>
      <c r="AW36">
        <f t="shared" si="0"/>
        <v>26764364.362970218</v>
      </c>
      <c r="AX36">
        <f t="shared" si="0"/>
        <v>27345021.536101777</v>
      </c>
      <c r="AY36">
        <f t="shared" si="0"/>
        <v>27556717.238380764</v>
      </c>
      <c r="AZ36">
        <f t="shared" si="0"/>
        <v>27549755.417845353</v>
      </c>
      <c r="BA36">
        <f t="shared" si="0"/>
        <v>27630636.66811122</v>
      </c>
      <c r="BB36">
        <f t="shared" si="0"/>
        <v>27095470.189883363</v>
      </c>
      <c r="BC36">
        <f t="shared" si="0"/>
        <v>27487319.959224902</v>
      </c>
      <c r="BD36">
        <f t="shared" si="0"/>
        <v>27943327.909396369</v>
      </c>
      <c r="BE36">
        <f t="shared" si="0"/>
        <v>28069094.740485616</v>
      </c>
      <c r="BF36">
        <f t="shared" si="0"/>
        <v>29276917.984136436</v>
      </c>
      <c r="BG36">
        <f t="shared" si="0"/>
        <v>29977460.058125794</v>
      </c>
      <c r="BH36">
        <f t="shared" si="0"/>
        <v>30525311.835164167</v>
      </c>
      <c r="BI36">
        <f t="shared" si="0"/>
        <v>30916487.121993728</v>
      </c>
      <c r="BJ36">
        <f t="shared" si="0"/>
        <v>31497144.295123424</v>
      </c>
      <c r="BK36">
        <f t="shared" si="0"/>
        <v>31708839.997401267</v>
      </c>
      <c r="BL36">
        <f t="shared" si="0"/>
        <v>31701878.176866222</v>
      </c>
      <c r="BM36">
        <f t="shared" si="0"/>
        <v>31782759.427132566</v>
      </c>
      <c r="BN36">
        <f t="shared" si="0"/>
        <v>31247592.948904652</v>
      </c>
      <c r="BO36">
        <f t="shared" ref="BO36:CW36" si="1">SUM(BO2:BO34)</f>
        <v>31639442.71824602</v>
      </c>
      <c r="BP36">
        <f t="shared" si="1"/>
        <v>32095450.668417487</v>
      </c>
      <c r="BQ36">
        <f t="shared" si="1"/>
        <v>32221217.499506801</v>
      </c>
      <c r="BR36">
        <f t="shared" si="1"/>
        <v>33429040.743157424</v>
      </c>
      <c r="BS36">
        <f t="shared" si="1"/>
        <v>34129582.8171468</v>
      </c>
      <c r="BT36">
        <f t="shared" si="1"/>
        <v>34677434.594185181</v>
      </c>
      <c r="BU36">
        <f t="shared" si="1"/>
        <v>35068609.881014749</v>
      </c>
      <c r="BV36">
        <f t="shared" si="1"/>
        <v>35649267.054144442</v>
      </c>
      <c r="BW36">
        <f t="shared" si="1"/>
        <v>35860962.756422289</v>
      </c>
      <c r="BX36">
        <f t="shared" si="1"/>
        <v>35854000.935887255</v>
      </c>
      <c r="BY36">
        <f t="shared" si="1"/>
        <v>35934882.186153598</v>
      </c>
      <c r="BZ36">
        <f t="shared" si="1"/>
        <v>35399715.707925662</v>
      </c>
      <c r="CA36">
        <f t="shared" si="1"/>
        <v>35791565.477267042</v>
      </c>
      <c r="CB36">
        <f t="shared" si="1"/>
        <v>36247573.427438498</v>
      </c>
      <c r="CC36">
        <f t="shared" si="1"/>
        <v>36373340.258527815</v>
      </c>
      <c r="CD36">
        <f t="shared" si="1"/>
        <v>37581163.50217846</v>
      </c>
      <c r="CE36">
        <f t="shared" si="1"/>
        <v>38281705.5761678</v>
      </c>
      <c r="CF36">
        <f t="shared" si="1"/>
        <v>38829557.353206195</v>
      </c>
      <c r="CG36">
        <f t="shared" si="1"/>
        <v>39220732.640035786</v>
      </c>
      <c r="CH36">
        <f t="shared" si="1"/>
        <v>39801389.813165449</v>
      </c>
      <c r="CI36">
        <f t="shared" si="1"/>
        <v>40013085.51544328</v>
      </c>
      <c r="CJ36">
        <f t="shared" si="1"/>
        <v>40006123.694908269</v>
      </c>
      <c r="CK36">
        <f t="shared" si="1"/>
        <v>40087004.945174627</v>
      </c>
      <c r="CL36">
        <f t="shared" si="1"/>
        <v>39551838.466946691</v>
      </c>
      <c r="CM36">
        <f t="shared" si="1"/>
        <v>39943688.236288071</v>
      </c>
      <c r="CN36">
        <f t="shared" si="1"/>
        <v>40399696.186459526</v>
      </c>
      <c r="CO36">
        <f t="shared" si="1"/>
        <v>40525463.017548859</v>
      </c>
      <c r="CP36">
        <f t="shared" si="1"/>
        <v>41733286.261199497</v>
      </c>
      <c r="CQ36">
        <f t="shared" si="1"/>
        <v>42433828.335188858</v>
      </c>
      <c r="CR36">
        <f t="shared" si="1"/>
        <v>42981680.112227254</v>
      </c>
      <c r="CS36">
        <f t="shared" si="1"/>
        <v>43372855.399056815</v>
      </c>
      <c r="CT36">
        <f t="shared" si="1"/>
        <v>43953512.572186507</v>
      </c>
      <c r="CU36">
        <f t="shared" si="1"/>
        <v>44165208.274464346</v>
      </c>
      <c r="CV36">
        <f t="shared" si="1"/>
        <v>44158246.453929313</v>
      </c>
      <c r="CW36">
        <f t="shared" si="1"/>
        <v>44239127.704195641</v>
      </c>
      <c r="CX36" t="b" cm="1">
        <f t="array" ref="CX36">AND(ROUND(B36:CW36,5)=ROUND((B37:CW37),5))</f>
        <v>1</v>
      </c>
    </row>
    <row r="37" spans="1:102" s="5" customFormat="1" x14ac:dyDescent="0.25">
      <c r="A37" s="5" t="s">
        <v>622</v>
      </c>
      <c r="B37" s="5">
        <v>10735916.58517014</v>
      </c>
      <c r="C37" s="5">
        <v>10949005.691145428</v>
      </c>
      <c r="D37" s="5">
        <v>10941437.764863368</v>
      </c>
      <c r="E37" s="5">
        <v>11021720.08690667</v>
      </c>
      <c r="F37" s="5">
        <v>10486685.651014976</v>
      </c>
      <c r="G37" s="5">
        <v>10878741.69325633</v>
      </c>
      <c r="H37" s="5">
        <v>11334730.700120343</v>
      </c>
      <c r="I37" s="5">
        <v>11460412.677583387</v>
      </c>
      <c r="J37" s="5">
        <v>12668449.094435122</v>
      </c>
      <c r="K37" s="5">
        <v>13369001.029177055</v>
      </c>
      <c r="L37" s="5">
        <v>13916822.678682504</v>
      </c>
      <c r="M37" s="5">
        <v>14307979.898995861</v>
      </c>
      <c r="N37" s="5">
        <v>14888648.875856098</v>
      </c>
      <c r="O37" s="5">
        <v>15100352.42908382</v>
      </c>
      <c r="P37" s="5">
        <v>15093388.313432746</v>
      </c>
      <c r="Q37" s="5">
        <v>15174266.399718294</v>
      </c>
      <c r="R37" s="5">
        <v>14639100.307205705</v>
      </c>
      <c r="S37" s="5">
        <v>15030951.105226971</v>
      </c>
      <c r="T37" s="5">
        <v>15486959.051103987</v>
      </c>
      <c r="U37" s="5">
        <v>15612725.4722225</v>
      </c>
      <c r="V37" s="5">
        <v>16820549.836452644</v>
      </c>
      <c r="W37" s="5">
        <v>17521091.942689236</v>
      </c>
      <c r="X37" s="5">
        <v>18068943.562655874</v>
      </c>
      <c r="Y37" s="5">
        <v>18460118.760501087</v>
      </c>
      <c r="Z37" s="5">
        <v>19040775.996911541</v>
      </c>
      <c r="AA37" s="5">
        <v>19252471.738535676</v>
      </c>
      <c r="AB37" s="5">
        <v>19245509.905185774</v>
      </c>
      <c r="AC37" s="5">
        <v>19326391.13934673</v>
      </c>
      <c r="AD37" s="5">
        <v>18791224.663527474</v>
      </c>
      <c r="AE37" s="5">
        <v>19183074.438148014</v>
      </c>
      <c r="AF37" s="5">
        <v>19639082.388132937</v>
      </c>
      <c r="AG37" s="5">
        <v>19764849.2170748</v>
      </c>
      <c r="AH37" s="5">
        <v>20972672.466815829</v>
      </c>
      <c r="AI37" s="5">
        <v>21673214.540971667</v>
      </c>
      <c r="AJ37" s="5">
        <v>22221066.317141134</v>
      </c>
      <c r="AK37" s="5">
        <v>22612241.603490166</v>
      </c>
      <c r="AL37" s="5">
        <v>23192898.776968133</v>
      </c>
      <c r="AM37" s="5">
        <v>23404594.47945977</v>
      </c>
      <c r="AN37" s="5">
        <v>23397632.65885346</v>
      </c>
      <c r="AO37" s="5">
        <v>23478513.90903198</v>
      </c>
      <c r="AP37" s="5">
        <v>22943347.430817597</v>
      </c>
      <c r="AQ37" s="5">
        <v>23335197.200187892</v>
      </c>
      <c r="AR37" s="5">
        <v>23791205.150358256</v>
      </c>
      <c r="AS37" s="5">
        <v>23916971.981435817</v>
      </c>
      <c r="AT37" s="5">
        <v>25124795.225119185</v>
      </c>
      <c r="AU37" s="5">
        <v>25825337.299109515</v>
      </c>
      <c r="AV37" s="5">
        <v>26373189.076143254</v>
      </c>
      <c r="AW37" s="5">
        <v>26764364.362970222</v>
      </c>
      <c r="AX37" s="5">
        <v>27345021.536101773</v>
      </c>
      <c r="AY37" s="5">
        <v>27556717.238380767</v>
      </c>
      <c r="AZ37" s="5">
        <v>27549755.417845353</v>
      </c>
      <c r="BA37" s="5">
        <v>27630636.66811122</v>
      </c>
      <c r="BB37" s="5">
        <v>27095470.18988337</v>
      </c>
      <c r="BC37" s="5">
        <v>27487319.959224898</v>
      </c>
      <c r="BD37" s="5">
        <v>27943327.909396365</v>
      </c>
      <c r="BE37" s="5">
        <v>28069094.740485616</v>
      </c>
      <c r="BF37" s="5">
        <v>29276917.984136429</v>
      </c>
      <c r="BG37" s="5">
        <v>29977460.058125798</v>
      </c>
      <c r="BH37" s="5">
        <v>30525311.835164167</v>
      </c>
      <c r="BI37" s="5">
        <v>30916487.121993724</v>
      </c>
      <c r="BJ37" s="5">
        <v>31497144.295123421</v>
      </c>
      <c r="BK37" s="5">
        <v>31708839.997401267</v>
      </c>
      <c r="BL37" s="5">
        <v>31701878.17686623</v>
      </c>
      <c r="BM37" s="5">
        <v>31782759.427132566</v>
      </c>
      <c r="BN37" s="5">
        <v>31247592.948904641</v>
      </c>
      <c r="BO37" s="5">
        <v>31639442.718246013</v>
      </c>
      <c r="BP37" s="5">
        <v>32095450.668417484</v>
      </c>
      <c r="BQ37" s="5">
        <v>32221217.499506798</v>
      </c>
      <c r="BR37" s="5">
        <v>33429040.743157435</v>
      </c>
      <c r="BS37" s="5">
        <v>34129582.8171468</v>
      </c>
      <c r="BT37" s="5">
        <v>34677434.594185188</v>
      </c>
      <c r="BU37" s="5">
        <v>35068609.881014757</v>
      </c>
      <c r="BV37" s="5">
        <v>35649267.054144442</v>
      </c>
      <c r="BW37" s="5">
        <v>35860962.756422281</v>
      </c>
      <c r="BX37" s="5">
        <v>35854000.935887247</v>
      </c>
      <c r="BY37" s="5">
        <v>35934882.186153583</v>
      </c>
      <c r="BZ37" s="5">
        <v>35399715.707925662</v>
      </c>
      <c r="CA37" s="5">
        <v>35791565.477267034</v>
      </c>
      <c r="CB37" s="5">
        <v>36247573.427438505</v>
      </c>
      <c r="CC37" s="5">
        <v>36373340.258527815</v>
      </c>
      <c r="CD37" s="5">
        <v>37581163.502178453</v>
      </c>
      <c r="CE37" s="5">
        <v>38281705.576167814</v>
      </c>
      <c r="CF37" s="5">
        <v>38829557.35320621</v>
      </c>
      <c r="CG37" s="5">
        <v>39220732.640035778</v>
      </c>
      <c r="CH37" s="5">
        <v>39801389.813165464</v>
      </c>
      <c r="CI37" s="5">
        <v>40013085.515443303</v>
      </c>
      <c r="CJ37" s="5">
        <v>40006123.694908269</v>
      </c>
      <c r="CK37" s="5">
        <v>40087004.945174612</v>
      </c>
      <c r="CL37" s="5">
        <v>39551838.466946691</v>
      </c>
      <c r="CM37" s="5">
        <v>39943688.236288063</v>
      </c>
      <c r="CN37" s="5">
        <v>40399696.186459534</v>
      </c>
      <c r="CO37" s="5">
        <v>40525463.017548852</v>
      </c>
      <c r="CP37" s="5">
        <v>41733286.261199489</v>
      </c>
      <c r="CQ37" s="5">
        <v>42433828.335188851</v>
      </c>
      <c r="CR37" s="5">
        <v>42981680.112227246</v>
      </c>
      <c r="CS37" s="5">
        <v>43372855.399056815</v>
      </c>
      <c r="CT37" s="5">
        <v>43953512.5721865</v>
      </c>
      <c r="CU37" s="5">
        <v>44165208.274464339</v>
      </c>
      <c r="CV37" s="5">
        <v>44158246.453929305</v>
      </c>
      <c r="CW37" s="5">
        <v>44239127.704195648</v>
      </c>
    </row>
  </sheetData>
  <conditionalFormatting sqref="B36:CW36">
    <cfRule type="expression" dxfId="0" priority="1">
      <formula>B36=B37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7"/>
  <sheetViews>
    <sheetView topLeftCell="Y1" workbookViewId="0">
      <selection activeCell="C21" sqref="C21"/>
    </sheetView>
  </sheetViews>
  <sheetFormatPr defaultRowHeight="15" x14ac:dyDescent="0.25"/>
  <sheetData>
    <row r="17" spans="2:2" x14ac:dyDescent="0.25">
      <c r="B17" t="s">
        <v>615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249977111117893"/>
  </sheetPr>
  <dimension ref="A1"/>
  <sheetViews>
    <sheetView topLeftCell="C1"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4EB1-DD8C-43C6-B673-EB60307C21D9}">
  <sheetPr>
    <tabColor theme="5" tint="0.79998168889431442"/>
  </sheetPr>
  <dimension ref="A1:CW35"/>
  <sheetViews>
    <sheetView workbookViewId="0">
      <selection activeCell="A3" sqref="A3:CW35"/>
    </sheetView>
  </sheetViews>
  <sheetFormatPr defaultRowHeight="15" x14ac:dyDescent="0.25"/>
  <sheetData>
    <row r="1" spans="1:101" ht="15.75" customHeight="1" x14ac:dyDescent="0.25">
      <c r="A1" t="s">
        <v>620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  <c r="AE1">
        <v>2051</v>
      </c>
      <c r="AF1">
        <v>2052</v>
      </c>
      <c r="AG1">
        <v>2053</v>
      </c>
      <c r="AH1">
        <v>2054</v>
      </c>
      <c r="AI1">
        <v>2055</v>
      </c>
      <c r="AJ1">
        <v>2056</v>
      </c>
      <c r="AK1">
        <v>2057</v>
      </c>
      <c r="AL1">
        <v>2058</v>
      </c>
      <c r="AM1">
        <v>2059</v>
      </c>
      <c r="AN1">
        <v>2060</v>
      </c>
      <c r="AO1">
        <v>2061</v>
      </c>
      <c r="AP1">
        <v>2062</v>
      </c>
      <c r="AQ1">
        <v>2063</v>
      </c>
      <c r="AR1">
        <v>2064</v>
      </c>
      <c r="AS1">
        <v>2065</v>
      </c>
      <c r="AT1">
        <v>2066</v>
      </c>
      <c r="AU1">
        <v>2067</v>
      </c>
      <c r="AV1">
        <v>2068</v>
      </c>
      <c r="AW1">
        <v>2069</v>
      </c>
      <c r="AX1">
        <v>2070</v>
      </c>
      <c r="AY1">
        <v>2071</v>
      </c>
      <c r="AZ1">
        <v>2072</v>
      </c>
      <c r="BA1">
        <v>2073</v>
      </c>
      <c r="BB1">
        <v>2074</v>
      </c>
      <c r="BC1">
        <v>2075</v>
      </c>
      <c r="BD1">
        <v>2076</v>
      </c>
      <c r="BE1">
        <v>2077</v>
      </c>
      <c r="BF1">
        <v>2078</v>
      </c>
      <c r="BG1">
        <v>2079</v>
      </c>
      <c r="BH1">
        <v>2080</v>
      </c>
      <c r="BI1">
        <v>2081</v>
      </c>
      <c r="BJ1">
        <v>2082</v>
      </c>
      <c r="BK1">
        <v>2083</v>
      </c>
      <c r="BL1">
        <v>2084</v>
      </c>
      <c r="BM1">
        <v>2085</v>
      </c>
      <c r="BN1">
        <v>2086</v>
      </c>
      <c r="BO1">
        <v>2087</v>
      </c>
      <c r="BP1">
        <v>2088</v>
      </c>
      <c r="BQ1">
        <v>2089</v>
      </c>
      <c r="BR1">
        <v>2090</v>
      </c>
      <c r="BS1">
        <v>2091</v>
      </c>
      <c r="BT1">
        <v>2092</v>
      </c>
      <c r="BU1">
        <v>2093</v>
      </c>
      <c r="BV1">
        <v>2094</v>
      </c>
      <c r="BW1">
        <v>2095</v>
      </c>
      <c r="BX1">
        <v>2096</v>
      </c>
      <c r="BY1">
        <v>2097</v>
      </c>
      <c r="BZ1">
        <v>2098</v>
      </c>
      <c r="CA1">
        <v>2099</v>
      </c>
      <c r="CB1">
        <v>2100</v>
      </c>
      <c r="CC1">
        <v>2101</v>
      </c>
      <c r="CD1">
        <v>2102</v>
      </c>
      <c r="CE1">
        <v>2103</v>
      </c>
      <c r="CF1">
        <v>2104</v>
      </c>
      <c r="CG1">
        <v>2105</v>
      </c>
      <c r="CH1">
        <v>2106</v>
      </c>
      <c r="CI1">
        <v>2107</v>
      </c>
      <c r="CJ1">
        <v>2108</v>
      </c>
      <c r="CK1">
        <v>2109</v>
      </c>
      <c r="CL1">
        <v>2110</v>
      </c>
      <c r="CM1">
        <v>2111</v>
      </c>
      <c r="CN1">
        <v>2112</v>
      </c>
      <c r="CO1">
        <v>2113</v>
      </c>
      <c r="CP1">
        <v>2114</v>
      </c>
      <c r="CQ1">
        <v>2115</v>
      </c>
      <c r="CR1">
        <v>2116</v>
      </c>
      <c r="CS1">
        <v>2117</v>
      </c>
      <c r="CT1">
        <v>2118</v>
      </c>
      <c r="CU1">
        <v>2119</v>
      </c>
      <c r="CV1">
        <v>2120</v>
      </c>
      <c r="CW1">
        <v>2121</v>
      </c>
    </row>
    <row r="2" spans="1:101" s="5" customFormat="1" x14ac:dyDescent="0.25">
      <c r="A2" s="5" t="s">
        <v>622</v>
      </c>
      <c r="B2" s="5">
        <v>10735916.58517014</v>
      </c>
      <c r="C2" s="5">
        <v>10949005.691145428</v>
      </c>
      <c r="D2" s="5">
        <v>10941437.764863368</v>
      </c>
      <c r="E2" s="5">
        <v>11021720.08690667</v>
      </c>
      <c r="F2" s="5">
        <v>10486685.651014976</v>
      </c>
      <c r="G2" s="5">
        <v>10878741.69325633</v>
      </c>
      <c r="H2" s="5">
        <v>11334730.700120343</v>
      </c>
      <c r="I2" s="5">
        <v>11460412.677583387</v>
      </c>
      <c r="J2" s="5">
        <v>12668449.094435122</v>
      </c>
      <c r="K2" s="5">
        <v>13369001.029177055</v>
      </c>
      <c r="L2" s="5">
        <v>13916822.678682504</v>
      </c>
      <c r="M2" s="5">
        <v>14307979.898995861</v>
      </c>
      <c r="N2" s="5">
        <v>14888648.875856098</v>
      </c>
      <c r="O2" s="5">
        <v>15100352.42908382</v>
      </c>
      <c r="P2" s="5">
        <v>15093388.313432746</v>
      </c>
      <c r="Q2" s="5">
        <v>15174266.399718294</v>
      </c>
      <c r="R2" s="5">
        <v>14639100.307205705</v>
      </c>
      <c r="S2" s="5">
        <v>15030951.105226971</v>
      </c>
      <c r="T2" s="5">
        <v>15486959.051103987</v>
      </c>
      <c r="U2" s="5">
        <v>15612725.4722225</v>
      </c>
      <c r="V2" s="5">
        <v>16820549.836452644</v>
      </c>
      <c r="W2" s="5">
        <v>17521091.942689236</v>
      </c>
      <c r="X2" s="5">
        <v>18068943.562655874</v>
      </c>
      <c r="Y2" s="5">
        <v>18460118.760501087</v>
      </c>
      <c r="Z2" s="5">
        <v>19040775.996911541</v>
      </c>
      <c r="AA2" s="5">
        <v>19252471.738535676</v>
      </c>
      <c r="AB2" s="5">
        <v>19245509.905185774</v>
      </c>
      <c r="AC2" s="5">
        <v>19326391.13934673</v>
      </c>
      <c r="AD2" s="5">
        <v>18791224.663527474</v>
      </c>
      <c r="AE2" s="5">
        <v>19183074.438148014</v>
      </c>
      <c r="AF2" s="5">
        <v>19639082.388132937</v>
      </c>
      <c r="AG2" s="5">
        <v>19764849.2170748</v>
      </c>
      <c r="AH2" s="5">
        <v>20972672.466815829</v>
      </c>
      <c r="AI2" s="5">
        <v>21673214.540971667</v>
      </c>
      <c r="AJ2" s="5">
        <v>22221066.317141134</v>
      </c>
      <c r="AK2" s="5">
        <v>22612241.603490166</v>
      </c>
      <c r="AL2" s="5">
        <v>23192898.776968133</v>
      </c>
      <c r="AM2" s="5">
        <v>23404594.47945977</v>
      </c>
      <c r="AN2" s="5">
        <v>23397632.65885346</v>
      </c>
      <c r="AO2" s="5">
        <v>23478513.90903198</v>
      </c>
      <c r="AP2" s="5">
        <v>22943347.430817597</v>
      </c>
      <c r="AQ2" s="5">
        <v>23335197.200187892</v>
      </c>
      <c r="AR2" s="5">
        <v>23791205.150358256</v>
      </c>
      <c r="AS2" s="5">
        <v>23916971.981435817</v>
      </c>
      <c r="AT2" s="5">
        <v>25124795.225119185</v>
      </c>
      <c r="AU2" s="5">
        <v>25825337.299109515</v>
      </c>
      <c r="AV2" s="5">
        <v>26373189.076143254</v>
      </c>
      <c r="AW2" s="5">
        <v>26764364.362970222</v>
      </c>
      <c r="AX2" s="5">
        <v>27345021.536101773</v>
      </c>
      <c r="AY2" s="5">
        <v>27556717.238380767</v>
      </c>
      <c r="AZ2" s="5">
        <v>27549755.417845353</v>
      </c>
      <c r="BA2" s="5">
        <v>27630636.66811122</v>
      </c>
      <c r="BB2" s="5">
        <v>27095470.18988337</v>
      </c>
      <c r="BC2" s="5">
        <v>27487319.959224898</v>
      </c>
      <c r="BD2" s="5">
        <v>27943327.909396365</v>
      </c>
      <c r="BE2" s="5">
        <v>28069094.740485616</v>
      </c>
      <c r="BF2" s="5">
        <v>29276917.984136429</v>
      </c>
      <c r="BG2" s="5">
        <v>29977460.058125798</v>
      </c>
      <c r="BH2" s="5">
        <v>30525311.835164167</v>
      </c>
      <c r="BI2" s="5">
        <v>30916487.121993724</v>
      </c>
      <c r="BJ2" s="5">
        <v>31497144.295123421</v>
      </c>
      <c r="BK2" s="5">
        <v>31708839.997401267</v>
      </c>
      <c r="BL2" s="5">
        <v>31701878.17686623</v>
      </c>
      <c r="BM2" s="5">
        <v>31782759.427132566</v>
      </c>
      <c r="BN2" s="5">
        <v>31247592.948904641</v>
      </c>
      <c r="BO2" s="5">
        <v>31639442.718246013</v>
      </c>
      <c r="BP2" s="5">
        <v>32095450.668417484</v>
      </c>
      <c r="BQ2" s="5">
        <v>32221217.499506798</v>
      </c>
      <c r="BR2" s="5">
        <v>33429040.743157435</v>
      </c>
      <c r="BS2" s="5">
        <v>34129582.8171468</v>
      </c>
      <c r="BT2" s="5">
        <v>34677434.594185188</v>
      </c>
      <c r="BU2" s="5">
        <v>35068609.881014757</v>
      </c>
      <c r="BV2" s="5">
        <v>35649267.054144442</v>
      </c>
      <c r="BW2" s="5">
        <v>35860962.756422281</v>
      </c>
      <c r="BX2" s="5">
        <v>35854000.935887247</v>
      </c>
      <c r="BY2" s="5">
        <v>35934882.186153583</v>
      </c>
      <c r="BZ2" s="5">
        <v>35399715.707925662</v>
      </c>
      <c r="CA2" s="5">
        <v>35791565.477267034</v>
      </c>
      <c r="CB2" s="5">
        <v>36247573.427438505</v>
      </c>
      <c r="CC2" s="5">
        <v>36373340.258527815</v>
      </c>
      <c r="CD2" s="5">
        <v>37581163.502178453</v>
      </c>
      <c r="CE2" s="5">
        <v>38281705.576167814</v>
      </c>
      <c r="CF2" s="5">
        <v>38829557.35320621</v>
      </c>
      <c r="CG2" s="5">
        <v>39220732.640035778</v>
      </c>
      <c r="CH2" s="5">
        <v>39801389.813165464</v>
      </c>
      <c r="CI2" s="5">
        <v>40013085.515443303</v>
      </c>
      <c r="CJ2" s="5">
        <v>40006123.694908269</v>
      </c>
      <c r="CK2" s="5">
        <v>40087004.945174612</v>
      </c>
      <c r="CL2" s="5">
        <v>39551838.466946691</v>
      </c>
      <c r="CM2" s="5">
        <v>39943688.236288063</v>
      </c>
      <c r="CN2" s="5">
        <v>40399696.186459534</v>
      </c>
      <c r="CO2" s="5">
        <v>40525463.017548852</v>
      </c>
      <c r="CP2" s="5">
        <v>41733286.261199489</v>
      </c>
      <c r="CQ2" s="5">
        <v>42433828.335188851</v>
      </c>
      <c r="CR2" s="5">
        <v>42981680.112227246</v>
      </c>
      <c r="CS2" s="5">
        <v>43372855.399056815</v>
      </c>
      <c r="CT2" s="5">
        <v>43953512.5721865</v>
      </c>
      <c r="CU2" s="5">
        <v>44165208.274464339</v>
      </c>
      <c r="CV2" s="5">
        <v>44158246.453929305</v>
      </c>
      <c r="CW2" s="5">
        <v>44239127.704195648</v>
      </c>
    </row>
    <row r="3" spans="1:101" x14ac:dyDescent="0.25">
      <c r="A3" t="s">
        <v>12</v>
      </c>
      <c r="B3">
        <v>2.4915004432514893E-2</v>
      </c>
      <c r="C3">
        <v>2.4910806261652797E-2</v>
      </c>
      <c r="D3">
        <v>2.4906609505333445E-2</v>
      </c>
      <c r="E3">
        <v>2.4902414162842026E-2</v>
      </c>
      <c r="F3">
        <v>2.4898220233464212E-2</v>
      </c>
      <c r="G3">
        <v>2.4894027716486158E-2</v>
      </c>
      <c r="H3">
        <v>2.4889836611194496E-2</v>
      </c>
      <c r="I3">
        <v>2.488564691687634E-2</v>
      </c>
      <c r="J3">
        <v>2.4881458632819282E-2</v>
      </c>
      <c r="K3">
        <v>2.4877271758311403E-2</v>
      </c>
      <c r="L3">
        <v>2.4873086292641251E-2</v>
      </c>
      <c r="M3">
        <v>2.4868902235097867E-2</v>
      </c>
      <c r="N3">
        <v>2.4864719584970746E-2</v>
      </c>
      <c r="O3">
        <v>2.4860538341549884E-2</v>
      </c>
      <c r="P3">
        <v>2.4856358504125743E-2</v>
      </c>
      <c r="Q3">
        <v>2.4852180071989274E-2</v>
      </c>
      <c r="R3">
        <v>2.4848003044431889E-2</v>
      </c>
      <c r="S3">
        <v>2.4843827420745486E-2</v>
      </c>
      <c r="T3">
        <v>2.4839653200222432E-2</v>
      </c>
      <c r="U3">
        <v>2.4835480382155578E-2</v>
      </c>
      <c r="V3">
        <v>2.483130896583825E-2</v>
      </c>
      <c r="W3">
        <v>2.4827138950564237E-2</v>
      </c>
      <c r="X3">
        <v>2.4822970335627817E-2</v>
      </c>
      <c r="Y3">
        <v>2.4818803120323727E-2</v>
      </c>
      <c r="Z3">
        <v>2.4814637303947191E-2</v>
      </c>
      <c r="AA3">
        <v>2.48104728857939E-2</v>
      </c>
      <c r="AB3">
        <v>2.4806309865160019E-2</v>
      </c>
      <c r="AC3">
        <v>2.4802148241342182E-2</v>
      </c>
      <c r="AD3">
        <v>2.4797988013637501E-2</v>
      </c>
      <c r="AE3">
        <v>2.4793829181343555E-2</v>
      </c>
      <c r="AF3">
        <v>2.4789671743758391E-2</v>
      </c>
      <c r="AG3">
        <v>2.4785515700180533E-2</v>
      </c>
      <c r="AH3">
        <v>2.4781361049908975E-2</v>
      </c>
      <c r="AI3">
        <v>2.477720779224318E-2</v>
      </c>
      <c r="AJ3">
        <v>2.4773055926483083E-2</v>
      </c>
      <c r="AK3">
        <v>2.4768905451929075E-2</v>
      </c>
      <c r="AL3">
        <v>2.4764756367882029E-2</v>
      </c>
      <c r="AM3">
        <v>2.4760608673643287E-2</v>
      </c>
      <c r="AN3">
        <v>2.4756462368514653E-2</v>
      </c>
      <c r="AO3">
        <v>2.47523174517984E-2</v>
      </c>
      <c r="AP3">
        <v>2.4748173922797274E-2</v>
      </c>
      <c r="AQ3">
        <v>2.4744031780814475E-2</v>
      </c>
      <c r="AR3">
        <v>2.4739891025153678E-2</v>
      </c>
      <c r="AS3">
        <v>2.4735751655119025E-2</v>
      </c>
      <c r="AT3">
        <v>2.4731613670015123E-2</v>
      </c>
      <c r="AU3">
        <v>2.4727477069147047E-2</v>
      </c>
      <c r="AV3">
        <v>2.4723341851820322E-2</v>
      </c>
      <c r="AW3">
        <v>2.4719208017340955E-2</v>
      </c>
      <c r="AX3">
        <v>2.4715075565015406E-2</v>
      </c>
      <c r="AY3">
        <v>2.4710944494150608E-2</v>
      </c>
      <c r="AZ3">
        <v>2.4706814804053949E-2</v>
      </c>
      <c r="BA3">
        <v>2.4702686494033291E-2</v>
      </c>
      <c r="BB3">
        <v>2.4698559563396939E-2</v>
      </c>
      <c r="BC3">
        <v>2.469443401145368E-2</v>
      </c>
      <c r="BD3">
        <v>2.4690309837512747E-2</v>
      </c>
      <c r="BE3">
        <v>2.468618704088385E-2</v>
      </c>
      <c r="BF3">
        <v>2.4682065620877151E-2</v>
      </c>
      <c r="BG3">
        <v>2.4677945576803275E-2</v>
      </c>
      <c r="BH3">
        <v>2.4673826907973297E-2</v>
      </c>
      <c r="BI3">
        <v>2.4669709613698767E-2</v>
      </c>
      <c r="BJ3">
        <v>2.4665593693291687E-2</v>
      </c>
      <c r="BK3">
        <v>2.4661479146064522E-2</v>
      </c>
      <c r="BL3">
        <v>2.465736597133019E-2</v>
      </c>
      <c r="BM3">
        <v>2.4653254168402073E-2</v>
      </c>
      <c r="BN3">
        <v>2.4649143736594003E-2</v>
      </c>
      <c r="BO3">
        <v>2.4645034675220279E-2</v>
      </c>
      <c r="BP3">
        <v>2.464092698359565E-2</v>
      </c>
      <c r="BQ3">
        <v>2.4636820661035327E-2</v>
      </c>
      <c r="BR3">
        <v>2.4632715706854973E-2</v>
      </c>
      <c r="BS3">
        <v>2.4628612120370715E-2</v>
      </c>
      <c r="BT3">
        <v>2.4624509900899118E-2</v>
      </c>
      <c r="BU3">
        <v>2.4620409047757225E-2</v>
      </c>
      <c r="BV3">
        <v>2.4616309560262516E-2</v>
      </c>
      <c r="BW3">
        <v>2.4612211437732935E-2</v>
      </c>
      <c r="BX3">
        <v>2.4608114679486884E-2</v>
      </c>
      <c r="BY3">
        <v>2.4604019284843195E-2</v>
      </c>
      <c r="BZ3">
        <v>2.4599925253121185E-2</v>
      </c>
      <c r="CA3">
        <v>2.4595832583640606E-2</v>
      </c>
      <c r="CB3">
        <v>2.4591741275721665E-2</v>
      </c>
      <c r="CC3">
        <v>2.4587651328685022E-2</v>
      </c>
      <c r="CD3">
        <v>2.4583562741851795E-2</v>
      </c>
      <c r="CE3">
        <v>2.4579475514543536E-2</v>
      </c>
      <c r="CF3">
        <v>2.4575389646082271E-2</v>
      </c>
      <c r="CG3">
        <v>2.4571305135790457E-2</v>
      </c>
      <c r="CH3">
        <v>2.4567221982991015E-2</v>
      </c>
      <c r="CI3">
        <v>2.456314018700731E-2</v>
      </c>
      <c r="CJ3">
        <v>2.4559059747163162E-2</v>
      </c>
      <c r="CK3">
        <v>2.4554980662782826E-2</v>
      </c>
      <c r="CL3">
        <v>2.455090293319102E-2</v>
      </c>
      <c r="CM3">
        <v>2.4546826557712908E-2</v>
      </c>
      <c r="CN3">
        <v>2.4542751535674097E-2</v>
      </c>
      <c r="CO3">
        <v>2.4538677866400647E-2</v>
      </c>
      <c r="CP3">
        <v>2.4534605549219071E-2</v>
      </c>
      <c r="CQ3">
        <v>2.4530534583456307E-2</v>
      </c>
      <c r="CR3">
        <v>2.452646496843976E-2</v>
      </c>
      <c r="CS3">
        <v>2.4522396703497273E-2</v>
      </c>
      <c r="CT3">
        <v>2.4518329787957142E-2</v>
      </c>
      <c r="CU3">
        <v>2.4514264221148104E-2</v>
      </c>
      <c r="CV3">
        <v>2.451020000239934E-2</v>
      </c>
      <c r="CW3">
        <v>2.4506137131040471E-2</v>
      </c>
    </row>
    <row r="4" spans="1:101" x14ac:dyDescent="0.25">
      <c r="A4" t="s">
        <v>16</v>
      </c>
      <c r="B4">
        <v>4.250629665407471E-2</v>
      </c>
      <c r="C4">
        <v>4.2499134355687328E-2</v>
      </c>
      <c r="D4">
        <v>4.2491974470583616E-2</v>
      </c>
      <c r="E4">
        <v>4.2484816997544077E-2</v>
      </c>
      <c r="F4">
        <v>4.2477661935350026E-2</v>
      </c>
      <c r="G4">
        <v>4.2470509282783619E-2</v>
      </c>
      <c r="H4">
        <v>4.2463359038627795E-2</v>
      </c>
      <c r="I4">
        <v>4.2456211201666344E-2</v>
      </c>
      <c r="J4">
        <v>4.2449065770683865E-2</v>
      </c>
      <c r="K4">
        <v>4.2441922744465774E-2</v>
      </c>
      <c r="L4">
        <v>4.2434782121798305E-2</v>
      </c>
      <c r="M4">
        <v>4.2427643901468519E-2</v>
      </c>
      <c r="N4">
        <v>4.2420508082264261E-2</v>
      </c>
      <c r="O4">
        <v>4.2413374662974235E-2</v>
      </c>
      <c r="P4">
        <v>4.2406243642387924E-2</v>
      </c>
      <c r="Q4">
        <v>4.239911501929565E-2</v>
      </c>
      <c r="R4">
        <v>4.2391988792488532E-2</v>
      </c>
      <c r="S4">
        <v>4.2384864960758509E-2</v>
      </c>
      <c r="T4">
        <v>4.2377743522898324E-2</v>
      </c>
      <c r="U4">
        <v>4.2370624477701541E-2</v>
      </c>
      <c r="V4">
        <v>4.2363507823962525E-2</v>
      </c>
      <c r="W4">
        <v>4.235639356047647E-2</v>
      </c>
      <c r="X4">
        <v>4.234928168603936E-2</v>
      </c>
      <c r="Y4">
        <v>4.234217219944799E-2</v>
      </c>
      <c r="Z4">
        <v>4.2335065099499962E-2</v>
      </c>
      <c r="AA4">
        <v>4.2327960384993694E-2</v>
      </c>
      <c r="AB4">
        <v>4.2320858054728405E-2</v>
      </c>
      <c r="AC4">
        <v>4.2313758107504124E-2</v>
      </c>
      <c r="AD4">
        <v>4.2306660542121677E-2</v>
      </c>
      <c r="AE4">
        <v>4.2299565357382704E-2</v>
      </c>
      <c r="AF4">
        <v>4.2292472552089636E-2</v>
      </c>
      <c r="AG4">
        <v>4.2285382125045713E-2</v>
      </c>
      <c r="AH4">
        <v>4.2278294075054991E-2</v>
      </c>
      <c r="AI4">
        <v>4.2271208400922314E-2</v>
      </c>
      <c r="AJ4">
        <v>4.2264125101453325E-2</v>
      </c>
      <c r="AK4">
        <v>4.2257044175454471E-2</v>
      </c>
      <c r="AL4">
        <v>4.2249965621732992E-2</v>
      </c>
      <c r="AM4">
        <v>4.2242889439096945E-2</v>
      </c>
      <c r="AN4">
        <v>4.2235815626355172E-2</v>
      </c>
      <c r="AO4">
        <v>4.222874418231732E-2</v>
      </c>
      <c r="AP4">
        <v>4.2221675105793825E-2</v>
      </c>
      <c r="AQ4">
        <v>4.2214608395595918E-2</v>
      </c>
      <c r="AR4">
        <v>4.2207544050535631E-2</v>
      </c>
      <c r="AS4">
        <v>4.2200482069425796E-2</v>
      </c>
      <c r="AT4">
        <v>4.2193422451080029E-2</v>
      </c>
      <c r="AU4">
        <v>4.2186365194312757E-2</v>
      </c>
      <c r="AV4">
        <v>4.2179310297939171E-2</v>
      </c>
      <c r="AW4">
        <v>4.2172257760775274E-2</v>
      </c>
      <c r="AX4">
        <v>4.2165207581637866E-2</v>
      </c>
      <c r="AY4">
        <v>4.2158159759344525E-2</v>
      </c>
      <c r="AZ4">
        <v>4.2151114292713635E-2</v>
      </c>
      <c r="BA4">
        <v>4.2144071180564346E-2</v>
      </c>
      <c r="BB4">
        <v>4.2137030421716612E-2</v>
      </c>
      <c r="BC4">
        <v>4.212999201499118E-2</v>
      </c>
      <c r="BD4">
        <v>4.212295595920957E-2</v>
      </c>
      <c r="BE4">
        <v>4.2115922253194105E-2</v>
      </c>
      <c r="BF4">
        <v>4.2108890895767886E-2</v>
      </c>
      <c r="BG4">
        <v>4.2101861885754807E-2</v>
      </c>
      <c r="BH4">
        <v>4.2094835221979529E-2</v>
      </c>
      <c r="BI4">
        <v>4.2087810903267513E-2</v>
      </c>
      <c r="BJ4">
        <v>4.2080788928445002E-2</v>
      </c>
      <c r="BK4">
        <v>4.207376929633902E-2</v>
      </c>
      <c r="BL4">
        <v>4.2066752005777377E-2</v>
      </c>
      <c r="BM4">
        <v>4.2059737055588665E-2</v>
      </c>
      <c r="BN4">
        <v>4.2052724444602244E-2</v>
      </c>
      <c r="BO4">
        <v>4.204571417164827E-2</v>
      </c>
      <c r="BP4">
        <v>4.203870623555768E-2</v>
      </c>
      <c r="BQ4">
        <v>4.2031700635162178E-2</v>
      </c>
      <c r="BR4">
        <v>4.2024697369294248E-2</v>
      </c>
      <c r="BS4">
        <v>4.2017696436787169E-2</v>
      </c>
      <c r="BT4">
        <v>4.2010697836474979E-2</v>
      </c>
      <c r="BU4">
        <v>4.2003701567192492E-2</v>
      </c>
      <c r="BV4">
        <v>4.1996707627775312E-2</v>
      </c>
      <c r="BW4">
        <v>4.1989716017059815E-2</v>
      </c>
      <c r="BX4">
        <v>4.1982726733883147E-2</v>
      </c>
      <c r="BY4">
        <v>4.1975739777083215E-2</v>
      </c>
      <c r="BZ4">
        <v>4.1968755145498735E-2</v>
      </c>
      <c r="CA4">
        <v>4.1961772837969154E-2</v>
      </c>
      <c r="CB4">
        <v>4.1954792853334727E-2</v>
      </c>
      <c r="CC4">
        <v>4.1947815190436458E-2</v>
      </c>
      <c r="CD4">
        <v>4.1940839848116133E-2</v>
      </c>
      <c r="CE4">
        <v>4.1933866825216298E-2</v>
      </c>
      <c r="CF4">
        <v>4.192689612058028E-2</v>
      </c>
      <c r="CG4">
        <v>4.1919927733052163E-2</v>
      </c>
      <c r="CH4">
        <v>4.1912961661476816E-2</v>
      </c>
      <c r="CI4">
        <v>4.1905997904699864E-2</v>
      </c>
      <c r="CJ4">
        <v>4.1899036461567701E-2</v>
      </c>
      <c r="CK4">
        <v>4.189207733092748E-2</v>
      </c>
      <c r="CL4">
        <v>4.1885120511627134E-2</v>
      </c>
      <c r="CM4">
        <v>4.187816600251535E-2</v>
      </c>
      <c r="CN4">
        <v>4.187121380244159E-2</v>
      </c>
      <c r="CO4">
        <v>4.1864263910256064E-2</v>
      </c>
      <c r="CP4">
        <v>4.1857316324809768E-2</v>
      </c>
      <c r="CQ4">
        <v>4.185037104495444E-2</v>
      </c>
      <c r="CR4">
        <v>4.1843428069542582E-2</v>
      </c>
      <c r="CS4">
        <v>4.1836487397427471E-2</v>
      </c>
      <c r="CT4">
        <v>4.1829549027463137E-2</v>
      </c>
      <c r="CU4">
        <v>4.1822612958504368E-2</v>
      </c>
      <c r="CV4">
        <v>4.1815679189406714E-2</v>
      </c>
      <c r="CW4">
        <v>4.1808747719026478E-2</v>
      </c>
    </row>
    <row r="5" spans="1:101" x14ac:dyDescent="0.25">
      <c r="A5" t="s">
        <v>17</v>
      </c>
      <c r="B5">
        <v>0.20985408129057037</v>
      </c>
      <c r="C5">
        <v>0.20981872094007348</v>
      </c>
      <c r="D5">
        <v>0.20978337250398615</v>
      </c>
      <c r="E5">
        <v>0.20974803597628772</v>
      </c>
      <c r="F5">
        <v>0.20971271135096153</v>
      </c>
      <c r="G5">
        <v>0.20967739862199505</v>
      </c>
      <c r="H5">
        <v>0.20964209778337964</v>
      </c>
      <c r="I5">
        <v>0.20960680882911087</v>
      </c>
      <c r="J5">
        <v>0.20957153175318829</v>
      </c>
      <c r="K5">
        <v>0.20953626654961549</v>
      </c>
      <c r="L5">
        <v>0.20950101321240008</v>
      </c>
      <c r="M5">
        <v>0.20946577173555378</v>
      </c>
      <c r="N5">
        <v>0.20943054211309217</v>
      </c>
      <c r="O5">
        <v>0.20939532433903502</v>
      </c>
      <c r="P5">
        <v>0.20936011840740604</v>
      </c>
      <c r="Q5">
        <v>0.20932492431223301</v>
      </c>
      <c r="R5">
        <v>0.20928974204754774</v>
      </c>
      <c r="S5">
        <v>0.20925457160738589</v>
      </c>
      <c r="T5">
        <v>0.20921941298578733</v>
      </c>
      <c r="U5">
        <v>0.20918426617679581</v>
      </c>
      <c r="V5">
        <v>0.20914913117445919</v>
      </c>
      <c r="W5">
        <v>0.20911400797282917</v>
      </c>
      <c r="X5">
        <v>0.20907889656596162</v>
      </c>
      <c r="Y5">
        <v>0.20904379694791628</v>
      </c>
      <c r="Z5">
        <v>0.2090087091127569</v>
      </c>
      <c r="AA5">
        <v>0.20897363305455127</v>
      </c>
      <c r="AB5">
        <v>0.2089385687673711</v>
      </c>
      <c r="AC5">
        <v>0.2089035162452921</v>
      </c>
      <c r="AD5">
        <v>0.20886847548239398</v>
      </c>
      <c r="AE5">
        <v>0.20883344647276036</v>
      </c>
      <c r="AF5">
        <v>0.20879842921047889</v>
      </c>
      <c r="AG5">
        <v>0.20876342368964115</v>
      </c>
      <c r="AH5">
        <v>0.2087284299043427</v>
      </c>
      <c r="AI5">
        <v>0.20869344784868307</v>
      </c>
      <c r="AJ5">
        <v>0.20865847751676572</v>
      </c>
      <c r="AK5">
        <v>0.20862351890269804</v>
      </c>
      <c r="AL5">
        <v>0.20858857200059139</v>
      </c>
      <c r="AM5">
        <v>0.2085536368045611</v>
      </c>
      <c r="AN5">
        <v>0.20851871330872643</v>
      </c>
      <c r="AO5">
        <v>0.20848380150721055</v>
      </c>
      <c r="AP5">
        <v>0.20844890139414063</v>
      </c>
      <c r="AQ5">
        <v>0.20841401296364767</v>
      </c>
      <c r="AR5">
        <v>0.20837913620986667</v>
      </c>
      <c r="AS5">
        <v>0.20834427112693657</v>
      </c>
      <c r="AT5">
        <v>0.20830941770900019</v>
      </c>
      <c r="AU5">
        <v>0.20827457595020429</v>
      </c>
      <c r="AV5">
        <v>0.20823974584469951</v>
      </c>
      <c r="AW5">
        <v>0.20820492738664043</v>
      </c>
      <c r="AX5">
        <v>0.20817012057018555</v>
      </c>
      <c r="AY5">
        <v>0.20813532538949728</v>
      </c>
      <c r="AZ5">
        <v>0.20810054183874191</v>
      </c>
      <c r="BA5">
        <v>0.20806576991208964</v>
      </c>
      <c r="BB5">
        <v>0.20803100960371454</v>
      </c>
      <c r="BC5">
        <v>0.20799626090779461</v>
      </c>
      <c r="BD5">
        <v>0.20796152381851168</v>
      </c>
      <c r="BE5">
        <v>0.20792679833005157</v>
      </c>
      <c r="BF5">
        <v>0.2078920844366039</v>
      </c>
      <c r="BG5">
        <v>0.20785738213236221</v>
      </c>
      <c r="BH5">
        <v>0.20782269141152385</v>
      </c>
      <c r="BI5">
        <v>0.20778801226829011</v>
      </c>
      <c r="BJ5">
        <v>0.20775334469686613</v>
      </c>
      <c r="BK5">
        <v>0.20771868869146093</v>
      </c>
      <c r="BL5">
        <v>0.20768404424628739</v>
      </c>
      <c r="BM5">
        <v>0.20764941135556225</v>
      </c>
      <c r="BN5">
        <v>0.20761479001350605</v>
      </c>
      <c r="BO5">
        <v>0.20758018021434324</v>
      </c>
      <c r="BP5">
        <v>0.20754558195230213</v>
      </c>
      <c r="BQ5">
        <v>0.20751099522161487</v>
      </c>
      <c r="BR5">
        <v>0.20747642001651742</v>
      </c>
      <c r="BS5">
        <v>0.20744185633124967</v>
      </c>
      <c r="BT5">
        <v>0.20740730416005518</v>
      </c>
      <c r="BU5">
        <v>0.20737276349718148</v>
      </c>
      <c r="BV5">
        <v>0.20733823433687992</v>
      </c>
      <c r="BW5">
        <v>0.20730371667340566</v>
      </c>
      <c r="BX5">
        <v>0.20726921050101771</v>
      </c>
      <c r="BY5">
        <v>0.20723471581397879</v>
      </c>
      <c r="BZ5">
        <v>0.20720023260655557</v>
      </c>
      <c r="CA5">
        <v>0.20716576087301847</v>
      </c>
      <c r="CB5">
        <v>0.20713130060764176</v>
      </c>
      <c r="CC5">
        <v>0.2070968518047035</v>
      </c>
      <c r="CD5">
        <v>0.20706241445848558</v>
      </c>
      <c r="CE5">
        <v>0.20702798856327359</v>
      </c>
      <c r="CF5">
        <v>0.20699357411335703</v>
      </c>
      <c r="CG5">
        <v>0.20695917110302919</v>
      </c>
      <c r="CH5">
        <v>0.20692477952658708</v>
      </c>
      <c r="CI5">
        <v>0.20689039937833162</v>
      </c>
      <c r="CJ5">
        <v>0.20685603065256739</v>
      </c>
      <c r="CK5">
        <v>0.2068216733436028</v>
      </c>
      <c r="CL5">
        <v>0.20678732744575007</v>
      </c>
      <c r="CM5">
        <v>0.20675299295332517</v>
      </c>
      <c r="CN5">
        <v>0.20671866986064782</v>
      </c>
      <c r="CO5">
        <v>0.20668435816204159</v>
      </c>
      <c r="CP5">
        <v>0.2066500578518338</v>
      </c>
      <c r="CQ5">
        <v>0.2066157689243554</v>
      </c>
      <c r="CR5">
        <v>0.20658149137394127</v>
      </c>
      <c r="CS5">
        <v>0.20654722519492999</v>
      </c>
      <c r="CT5">
        <v>0.20651297038166386</v>
      </c>
      <c r="CU5">
        <v>0.20647872692848898</v>
      </c>
      <c r="CV5">
        <v>0.20644449482975524</v>
      </c>
      <c r="CW5">
        <v>0.2064102740798161</v>
      </c>
    </row>
    <row r="6" spans="1:101" x14ac:dyDescent="0.25">
      <c r="A6" t="s">
        <v>18</v>
      </c>
      <c r="B6">
        <v>3.3440438633206195E-3</v>
      </c>
      <c r="C6">
        <v>3.3434803929208215E-3</v>
      </c>
      <c r="D6">
        <v>3.3429171123782234E-3</v>
      </c>
      <c r="E6">
        <v>3.3423540215968849E-3</v>
      </c>
      <c r="F6">
        <v>3.3417911204809301E-3</v>
      </c>
      <c r="G6">
        <v>3.3412284089345485E-3</v>
      </c>
      <c r="H6">
        <v>3.3406658868619923E-3</v>
      </c>
      <c r="I6">
        <v>3.3401035541675804E-3</v>
      </c>
      <c r="J6">
        <v>3.3395414107556952E-3</v>
      </c>
      <c r="K6">
        <v>3.3389794565307825E-3</v>
      </c>
      <c r="L6">
        <v>3.3384176913973536E-3</v>
      </c>
      <c r="M6">
        <v>3.3378561152599849E-3</v>
      </c>
      <c r="N6">
        <v>3.3372947280233137E-3</v>
      </c>
      <c r="O6">
        <v>3.3367335295920448E-3</v>
      </c>
      <c r="P6">
        <v>3.3361725198709459E-3</v>
      </c>
      <c r="Q6">
        <v>3.3356116987648481E-3</v>
      </c>
      <c r="R6">
        <v>3.335051066178648E-3</v>
      </c>
      <c r="S6">
        <v>3.3344906220173043E-3</v>
      </c>
      <c r="T6">
        <v>3.3339303661858405E-3</v>
      </c>
      <c r="U6">
        <v>3.3333702985893442E-3</v>
      </c>
      <c r="V6">
        <v>3.3328104191329665E-3</v>
      </c>
      <c r="W6">
        <v>3.3322507277219219E-3</v>
      </c>
      <c r="X6">
        <v>3.3316912242614895E-3</v>
      </c>
      <c r="Y6">
        <v>3.3311319086570105E-3</v>
      </c>
      <c r="Z6">
        <v>3.3305727808138905E-3</v>
      </c>
      <c r="AA6">
        <v>3.3300138406375988E-3</v>
      </c>
      <c r="AB6">
        <v>3.3294550880336683E-3</v>
      </c>
      <c r="AC6">
        <v>3.3288965229076946E-3</v>
      </c>
      <c r="AD6">
        <v>3.3283381451653373E-3</v>
      </c>
      <c r="AE6">
        <v>3.3277799547123182E-3</v>
      </c>
      <c r="AF6">
        <v>3.3272219514544235E-3</v>
      </c>
      <c r="AG6">
        <v>3.3266641352975019E-3</v>
      </c>
      <c r="AH6">
        <v>3.3261065061474661E-3</v>
      </c>
      <c r="AI6">
        <v>3.3255490639102908E-3</v>
      </c>
      <c r="AJ6">
        <v>3.3249918084920149E-3</v>
      </c>
      <c r="AK6">
        <v>3.3244347397987381E-3</v>
      </c>
      <c r="AL6">
        <v>3.3238778577366259E-3</v>
      </c>
      <c r="AM6">
        <v>3.3233211622119047E-3</v>
      </c>
      <c r="AN6">
        <v>3.3227646531308638E-3</v>
      </c>
      <c r="AO6">
        <v>3.3222083303998565E-3</v>
      </c>
      <c r="AP6">
        <v>3.3216521939252977E-3</v>
      </c>
      <c r="AQ6">
        <v>3.3210962436136652E-3</v>
      </c>
      <c r="AR6">
        <v>3.3205404793714994E-3</v>
      </c>
      <c r="AS6">
        <v>3.3199849011054032E-3</v>
      </c>
      <c r="AT6">
        <v>3.3194295087220428E-3</v>
      </c>
      <c r="AU6">
        <v>3.3188743021281457E-3</v>
      </c>
      <c r="AV6">
        <v>3.3183192812305021E-3</v>
      </c>
      <c r="AW6">
        <v>3.3177644459359648E-3</v>
      </c>
      <c r="AX6">
        <v>3.3172097961514488E-3</v>
      </c>
      <c r="AY6">
        <v>3.316655331783931E-3</v>
      </c>
      <c r="AZ6">
        <v>3.3161010527404514E-3</v>
      </c>
      <c r="BA6">
        <v>3.3155469589281118E-3</v>
      </c>
      <c r="BB6">
        <v>3.3149930502540748E-3</v>
      </c>
      <c r="BC6">
        <v>3.3144393266255666E-3</v>
      </c>
      <c r="BD6">
        <v>3.3138857879498745E-3</v>
      </c>
      <c r="BE6">
        <v>3.3133324341343487E-3</v>
      </c>
      <c r="BF6">
        <v>3.3127792650863995E-3</v>
      </c>
      <c r="BG6">
        <v>3.3122262807135021E-3</v>
      </c>
      <c r="BH6">
        <v>3.3116734809231891E-3</v>
      </c>
      <c r="BI6">
        <v>3.3111208656230588E-3</v>
      </c>
      <c r="BJ6">
        <v>3.3105684347207688E-3</v>
      </c>
      <c r="BK6">
        <v>3.3100161881240396E-3</v>
      </c>
      <c r="BL6">
        <v>3.3094641257406529E-3</v>
      </c>
      <c r="BM6">
        <v>3.3089122474784516E-3</v>
      </c>
      <c r="BN6">
        <v>3.3083605532453399E-3</v>
      </c>
      <c r="BO6">
        <v>3.307809042949284E-3</v>
      </c>
      <c r="BP6">
        <v>3.3072577164983108E-3</v>
      </c>
      <c r="BQ6">
        <v>3.3067065738005097E-3</v>
      </c>
      <c r="BR6">
        <v>3.3061556147640303E-3</v>
      </c>
      <c r="BS6">
        <v>3.3056048392970838E-3</v>
      </c>
      <c r="BT6">
        <v>3.3050542473079419E-3</v>
      </c>
      <c r="BU6">
        <v>3.3045038387049378E-3</v>
      </c>
      <c r="BV6">
        <v>3.303953613396467E-3</v>
      </c>
      <c r="BW6">
        <v>3.303403571290984E-3</v>
      </c>
      <c r="BX6">
        <v>3.3028537122970058E-3</v>
      </c>
      <c r="BY6">
        <v>3.3023040363231088E-3</v>
      </c>
      <c r="BZ6">
        <v>3.3017545432779314E-3</v>
      </c>
      <c r="CA6">
        <v>3.3012052330701727E-3</v>
      </c>
      <c r="CB6">
        <v>3.3006561056085925E-3</v>
      </c>
      <c r="CC6">
        <v>3.3001071608020106E-3</v>
      </c>
      <c r="CD6">
        <v>3.299558398559309E-3</v>
      </c>
      <c r="CE6">
        <v>3.2990098187894276E-3</v>
      </c>
      <c r="CF6">
        <v>3.2984614214013699E-3</v>
      </c>
      <c r="CG6">
        <v>3.2979132063041985E-3</v>
      </c>
      <c r="CH6">
        <v>3.2973651734070357E-3</v>
      </c>
      <c r="CI6">
        <v>3.2968173226190652E-3</v>
      </c>
      <c r="CJ6">
        <v>3.2962696538495319E-3</v>
      </c>
      <c r="CK6">
        <v>3.2957221670077384E-3</v>
      </c>
      <c r="CL6">
        <v>3.2951748620030498E-3</v>
      </c>
      <c r="CM6">
        <v>3.2946277387448904E-3</v>
      </c>
      <c r="CN6">
        <v>3.2940807971427451E-3</v>
      </c>
      <c r="CO6">
        <v>3.2935340371061583E-3</v>
      </c>
      <c r="CP6">
        <v>3.2929874585447363E-3</v>
      </c>
      <c r="CQ6">
        <v>3.292441061368142E-3</v>
      </c>
      <c r="CR6">
        <v>3.2918948454861009E-3</v>
      </c>
      <c r="CS6">
        <v>3.2913488108083978E-3</v>
      </c>
      <c r="CT6">
        <v>3.2908029572448773E-3</v>
      </c>
      <c r="CU6">
        <v>3.2902572847054437E-3</v>
      </c>
      <c r="CV6">
        <v>3.2897117931000616E-3</v>
      </c>
      <c r="CW6">
        <v>3.2891664823387536E-3</v>
      </c>
    </row>
    <row r="7" spans="1:101" x14ac:dyDescent="0.25">
      <c r="A7" t="s">
        <v>19</v>
      </c>
      <c r="B7">
        <v>7.5970370198636519E-2</v>
      </c>
      <c r="C7">
        <v>7.5957569213775597E-2</v>
      </c>
      <c r="D7">
        <v>7.5944772542112224E-2</v>
      </c>
      <c r="E7">
        <v>7.5931980181466782E-2</v>
      </c>
      <c r="F7">
        <v>7.5919192129661195E-2</v>
      </c>
      <c r="G7">
        <v>7.5906408384518814E-2</v>
      </c>
      <c r="H7">
        <v>7.5893628943864422E-2</v>
      </c>
      <c r="I7">
        <v>7.5880853805524326E-2</v>
      </c>
      <c r="J7">
        <v>7.5868082967326264E-2</v>
      </c>
      <c r="K7">
        <v>7.5855316427099459E-2</v>
      </c>
      <c r="L7">
        <v>7.5842554182674563E-2</v>
      </c>
      <c r="M7">
        <v>7.5829796231883725E-2</v>
      </c>
      <c r="N7">
        <v>7.5817042572560514E-2</v>
      </c>
      <c r="O7">
        <v>7.5804293202539966E-2</v>
      </c>
      <c r="P7">
        <v>7.5791548119658603E-2</v>
      </c>
      <c r="Q7">
        <v>7.5778807321754377E-2</v>
      </c>
      <c r="R7">
        <v>7.5766070806666697E-2</v>
      </c>
      <c r="S7">
        <v>7.5753338572236414E-2</v>
      </c>
      <c r="T7">
        <v>7.574061061630584E-2</v>
      </c>
      <c r="U7">
        <v>7.5727886936718752E-2</v>
      </c>
      <c r="V7">
        <v>7.5715167531320349E-2</v>
      </c>
      <c r="W7">
        <v>7.5702452397957282E-2</v>
      </c>
      <c r="X7">
        <v>7.5689741534477675E-2</v>
      </c>
      <c r="Y7">
        <v>7.5677034938731069E-2</v>
      </c>
      <c r="Z7">
        <v>7.5664332608568446E-2</v>
      </c>
      <c r="AA7">
        <v>7.5651634541842247E-2</v>
      </c>
      <c r="AB7">
        <v>7.5638940736406368E-2</v>
      </c>
      <c r="AC7">
        <v>7.5626251190116109E-2</v>
      </c>
      <c r="AD7">
        <v>7.5613565900828225E-2</v>
      </c>
      <c r="AE7">
        <v>7.5600884866400916E-2</v>
      </c>
      <c r="AF7">
        <v>7.5588208084693811E-2</v>
      </c>
      <c r="AG7">
        <v>7.5575535553567968E-2</v>
      </c>
      <c r="AH7">
        <v>7.5562867270885903E-2</v>
      </c>
      <c r="AI7">
        <v>7.5550203234511545E-2</v>
      </c>
      <c r="AJ7">
        <v>7.5537543442310257E-2</v>
      </c>
      <c r="AK7">
        <v>7.5524887892148826E-2</v>
      </c>
      <c r="AL7">
        <v>7.5512236581895473E-2</v>
      </c>
      <c r="AM7">
        <v>7.5499589509419873E-2</v>
      </c>
      <c r="AN7">
        <v>7.5486946672593092E-2</v>
      </c>
      <c r="AO7">
        <v>7.5474308069287635E-2</v>
      </c>
      <c r="AP7">
        <v>7.5461673697377454E-2</v>
      </c>
      <c r="AQ7">
        <v>7.544904355473786E-2</v>
      </c>
      <c r="AR7">
        <v>7.5436417639245662E-2</v>
      </c>
      <c r="AS7">
        <v>7.5423795948779043E-2</v>
      </c>
      <c r="AT7">
        <v>7.5411178481217617E-2</v>
      </c>
      <c r="AU7">
        <v>7.5398565234442452E-2</v>
      </c>
      <c r="AV7">
        <v>7.5385956206335952E-2</v>
      </c>
      <c r="AW7">
        <v>7.5373351394782004E-2</v>
      </c>
      <c r="AX7">
        <v>7.5360750797665896E-2</v>
      </c>
      <c r="AY7">
        <v>7.5348154412874332E-2</v>
      </c>
      <c r="AZ7">
        <v>7.533556223829542E-2</v>
      </c>
      <c r="BA7">
        <v>7.532297427181868E-2</v>
      </c>
      <c r="BB7">
        <v>7.5310390511335035E-2</v>
      </c>
      <c r="BC7">
        <v>7.5297810954736838E-2</v>
      </c>
      <c r="BD7">
        <v>7.528523559991783E-2</v>
      </c>
      <c r="BE7">
        <v>7.527266444477318E-2</v>
      </c>
      <c r="BF7">
        <v>7.5260097487199432E-2</v>
      </c>
      <c r="BG7">
        <v>7.5247534725094573E-2</v>
      </c>
      <c r="BH7">
        <v>7.5234976156357949E-2</v>
      </c>
      <c r="BI7">
        <v>7.5222421778890353E-2</v>
      </c>
      <c r="BJ7">
        <v>7.5209871590593932E-2</v>
      </c>
      <c r="BK7">
        <v>7.5197325589372296E-2</v>
      </c>
      <c r="BL7">
        <v>7.5184783773130384E-2</v>
      </c>
      <c r="BM7">
        <v>7.5172246139774593E-2</v>
      </c>
      <c r="BN7">
        <v>7.5159712687212665E-2</v>
      </c>
      <c r="BO7">
        <v>7.514718341335376E-2</v>
      </c>
      <c r="BP7">
        <v>7.5134658316108438E-2</v>
      </c>
      <c r="BQ7">
        <v>7.5122137393388647E-2</v>
      </c>
      <c r="BR7">
        <v>7.5109620643107722E-2</v>
      </c>
      <c r="BS7">
        <v>7.5097108063180401E-2</v>
      </c>
      <c r="BT7">
        <v>7.5084599651522796E-2</v>
      </c>
      <c r="BU7">
        <v>7.5072095406052405E-2</v>
      </c>
      <c r="BV7">
        <v>7.505959532468813E-2</v>
      </c>
      <c r="BW7">
        <v>7.5047099405350245E-2</v>
      </c>
      <c r="BX7">
        <v>7.5034607645960441E-2</v>
      </c>
      <c r="BY7">
        <v>7.5022120044441726E-2</v>
      </c>
      <c r="BZ7">
        <v>7.5009636598718551E-2</v>
      </c>
      <c r="CA7">
        <v>7.4997157306716716E-2</v>
      </c>
      <c r="CB7">
        <v>7.498468216636342E-2</v>
      </c>
      <c r="CC7">
        <v>7.4972211175587236E-2</v>
      </c>
      <c r="CD7">
        <v>7.4959744332318112E-2</v>
      </c>
      <c r="CE7">
        <v>7.4947281634487356E-2</v>
      </c>
      <c r="CF7">
        <v>7.493482308002769E-2</v>
      </c>
      <c r="CG7">
        <v>7.4922368666873171E-2</v>
      </c>
      <c r="CH7">
        <v>7.4909918392959254E-2</v>
      </c>
      <c r="CI7">
        <v>7.4897472256222758E-2</v>
      </c>
      <c r="CJ7">
        <v>7.48850302546019E-2</v>
      </c>
      <c r="CK7">
        <v>7.4872592386036191E-2</v>
      </c>
      <c r="CL7">
        <v>7.4860158648466596E-2</v>
      </c>
      <c r="CM7">
        <v>7.4847729039835387E-2</v>
      </c>
      <c r="CN7">
        <v>7.483530355808625E-2</v>
      </c>
      <c r="CO7">
        <v>7.482288220116419E-2</v>
      </c>
      <c r="CP7">
        <v>7.4810464967015641E-2</v>
      </c>
      <c r="CQ7">
        <v>7.4798051853588315E-2</v>
      </c>
      <c r="CR7">
        <v>7.4785642858831339E-2</v>
      </c>
      <c r="CS7">
        <v>7.4773237980695198E-2</v>
      </c>
      <c r="CT7">
        <v>7.476083721713174E-2</v>
      </c>
      <c r="CU7">
        <v>7.4748440566094143E-2</v>
      </c>
      <c r="CV7">
        <v>7.4736048025536975E-2</v>
      </c>
      <c r="CW7">
        <v>7.4723659593416134E-2</v>
      </c>
    </row>
    <row r="8" spans="1:101" x14ac:dyDescent="0.25">
      <c r="A8" t="s">
        <v>21</v>
      </c>
      <c r="B8">
        <v>1.7755654587441026E-2</v>
      </c>
      <c r="C8">
        <v>1.7752662764905801E-2</v>
      </c>
      <c r="D8">
        <v>1.7749671950443139E-2</v>
      </c>
      <c r="E8">
        <v>1.7746682143543628E-2</v>
      </c>
      <c r="F8">
        <v>1.7743693343698207E-2</v>
      </c>
      <c r="G8">
        <v>1.7740705550398153E-2</v>
      </c>
      <c r="H8">
        <v>1.7737718763135082E-2</v>
      </c>
      <c r="I8">
        <v>1.773473298140096E-2</v>
      </c>
      <c r="J8">
        <v>1.7731748204688095E-2</v>
      </c>
      <c r="K8">
        <v>1.7728764432489125E-2</v>
      </c>
      <c r="L8">
        <v>1.7725781664297047E-2</v>
      </c>
      <c r="M8">
        <v>1.772279989960519E-2</v>
      </c>
      <c r="N8">
        <v>1.7719819137907218E-2</v>
      </c>
      <c r="O8">
        <v>1.7716839378697141E-2</v>
      </c>
      <c r="P8">
        <v>1.7713860621469318E-2</v>
      </c>
      <c r="Q8">
        <v>1.7710882865718432E-2</v>
      </c>
      <c r="R8">
        <v>1.770790611093952E-2</v>
      </c>
      <c r="S8">
        <v>1.7704930356627947E-2</v>
      </c>
      <c r="T8">
        <v>1.7701955602279423E-2</v>
      </c>
      <c r="U8">
        <v>1.7698981847389994E-2</v>
      </c>
      <c r="V8">
        <v>1.7696009091456053E-2</v>
      </c>
      <c r="W8">
        <v>1.7693037333974319E-2</v>
      </c>
      <c r="X8">
        <v>1.7690066574441863E-2</v>
      </c>
      <c r="Y8">
        <v>1.7687096812356078E-2</v>
      </c>
      <c r="Z8">
        <v>1.7684128047214701E-2</v>
      </c>
      <c r="AA8">
        <v>1.7681160278515812E-2</v>
      </c>
      <c r="AB8">
        <v>1.7678193505757819E-2</v>
      </c>
      <c r="AC8">
        <v>1.7675227728439477E-2</v>
      </c>
      <c r="AD8">
        <v>1.7672262946059867E-2</v>
      </c>
      <c r="AE8">
        <v>1.766929915811841E-2</v>
      </c>
      <c r="AF8">
        <v>1.7666336364114864E-2</v>
      </c>
      <c r="AG8">
        <v>1.7663374563549317E-2</v>
      </c>
      <c r="AH8">
        <v>1.7660413755922203E-2</v>
      </c>
      <c r="AI8">
        <v>1.7657453940734282E-2</v>
      </c>
      <c r="AJ8">
        <v>1.7654495117486652E-2</v>
      </c>
      <c r="AK8">
        <v>1.7651537285680738E-2</v>
      </c>
      <c r="AL8">
        <v>1.7648580444818315E-2</v>
      </c>
      <c r="AM8">
        <v>1.7645624594401475E-2</v>
      </c>
      <c r="AN8">
        <v>1.764266973393265E-2</v>
      </c>
      <c r="AO8">
        <v>1.7639715862914615E-2</v>
      </c>
      <c r="AP8">
        <v>1.763676298085046E-2</v>
      </c>
      <c r="AQ8">
        <v>1.7633811087243621E-2</v>
      </c>
      <c r="AR8">
        <v>1.763086018159786E-2</v>
      </c>
      <c r="AS8">
        <v>1.7627910263417274E-2</v>
      </c>
      <c r="AT8">
        <v>1.7624961332206288E-2</v>
      </c>
      <c r="AU8">
        <v>1.7622013387469666E-2</v>
      </c>
      <c r="AV8">
        <v>1.7619066428712499E-2</v>
      </c>
      <c r="AW8">
        <v>1.7616120455440202E-2</v>
      </c>
      <c r="AX8">
        <v>1.7613175467158532E-2</v>
      </c>
      <c r="AY8">
        <v>1.7610231463373573E-2</v>
      </c>
      <c r="AZ8">
        <v>1.7607288443591738E-2</v>
      </c>
      <c r="BA8">
        <v>1.7604346407319772E-2</v>
      </c>
      <c r="BB8">
        <v>1.760140535406474E-2</v>
      </c>
      <c r="BC8">
        <v>1.7598465283334048E-2</v>
      </c>
      <c r="BD8">
        <v>1.7595526194635426E-2</v>
      </c>
      <c r="BE8">
        <v>1.7592588087476938E-2</v>
      </c>
      <c r="BF8">
        <v>1.7589650961366967E-2</v>
      </c>
      <c r="BG8">
        <v>1.7586714815814235E-2</v>
      </c>
      <c r="BH8">
        <v>1.7583779650327785E-2</v>
      </c>
      <c r="BI8">
        <v>1.7580845464416985E-2</v>
      </c>
      <c r="BJ8">
        <v>1.7577912257591536E-2</v>
      </c>
      <c r="BK8">
        <v>1.7574980029361469E-2</v>
      </c>
      <c r="BL8">
        <v>1.7572048779237136E-2</v>
      </c>
      <c r="BM8">
        <v>1.7569118506729216E-2</v>
      </c>
      <c r="BN8">
        <v>1.7566189211348716E-2</v>
      </c>
      <c r="BO8">
        <v>1.7563260892606968E-2</v>
      </c>
      <c r="BP8">
        <v>1.7560333550015635E-2</v>
      </c>
      <c r="BQ8">
        <v>1.7557407183086692E-2</v>
      </c>
      <c r="BR8">
        <v>1.7554481791332458E-2</v>
      </c>
      <c r="BS8">
        <v>1.7551557374265562E-2</v>
      </c>
      <c r="BT8">
        <v>1.7548633931398966E-2</v>
      </c>
      <c r="BU8">
        <v>1.7545711462245948E-2</v>
      </c>
      <c r="BV8">
        <v>1.7542789966320121E-2</v>
      </c>
      <c r="BW8">
        <v>1.7539869443135413E-2</v>
      </c>
      <c r="BX8">
        <v>1.7536949892206083E-2</v>
      </c>
      <c r="BY8">
        <v>1.7534031313046705E-2</v>
      </c>
      <c r="BZ8">
        <v>1.7531113705172185E-2</v>
      </c>
      <c r="CA8">
        <v>1.7528197068097745E-2</v>
      </c>
      <c r="CB8">
        <v>1.7525281401338931E-2</v>
      </c>
      <c r="CC8">
        <v>1.7522366704411613E-2</v>
      </c>
      <c r="CD8">
        <v>1.7519452976831985E-2</v>
      </c>
      <c r="CE8">
        <v>1.7516540218116557E-2</v>
      </c>
      <c r="CF8">
        <v>1.751362842778216E-2</v>
      </c>
      <c r="CG8">
        <v>1.7510717605345956E-2</v>
      </c>
      <c r="CH8">
        <v>1.750780775032542E-2</v>
      </c>
      <c r="CI8">
        <v>1.7504898862238352E-2</v>
      </c>
      <c r="CJ8">
        <v>1.7501990940602865E-2</v>
      </c>
      <c r="CK8">
        <v>1.7499083984937394E-2</v>
      </c>
      <c r="CL8">
        <v>1.7496177994760706E-2</v>
      </c>
      <c r="CM8">
        <v>1.7493272969591869E-2</v>
      </c>
      <c r="CN8">
        <v>1.7490368908950289E-2</v>
      </c>
      <c r="CO8">
        <v>1.7487465812355673E-2</v>
      </c>
      <c r="CP8">
        <v>1.7484563679328064E-2</v>
      </c>
      <c r="CQ8">
        <v>1.7481662509387812E-2</v>
      </c>
      <c r="CR8">
        <v>1.7478762302055584E-2</v>
      </c>
      <c r="CS8">
        <v>1.7475863056852371E-2</v>
      </c>
      <c r="CT8">
        <v>1.7472964773299484E-2</v>
      </c>
      <c r="CU8">
        <v>1.7470067450918548E-2</v>
      </c>
      <c r="CV8">
        <v>1.7467171089231504E-2</v>
      </c>
      <c r="CW8">
        <v>1.7464275687760607E-2</v>
      </c>
    </row>
    <row r="9" spans="1:101" x14ac:dyDescent="0.25">
      <c r="A9" t="s">
        <v>22</v>
      </c>
      <c r="B9">
        <v>1.5589131563837637E-3</v>
      </c>
      <c r="C9">
        <v>1.5586504799789734E-3</v>
      </c>
      <c r="D9">
        <v>1.5583878920810625E-3</v>
      </c>
      <c r="E9">
        <v>1.5581253926453059E-3</v>
      </c>
      <c r="F9">
        <v>1.5578629816270085E-3</v>
      </c>
      <c r="G9">
        <v>1.5576006589815058E-3</v>
      </c>
      <c r="H9">
        <v>1.5573384246641625E-3</v>
      </c>
      <c r="I9">
        <v>1.5570762786303743E-3</v>
      </c>
      <c r="J9">
        <v>1.5568142208355663E-3</v>
      </c>
      <c r="K9">
        <v>1.556552251235194E-3</v>
      </c>
      <c r="L9">
        <v>1.5562903697847424E-3</v>
      </c>
      <c r="M9">
        <v>1.5560285764397274E-3</v>
      </c>
      <c r="N9">
        <v>1.5557668711556935E-3</v>
      </c>
      <c r="O9">
        <v>1.555505253888216E-3</v>
      </c>
      <c r="P9">
        <v>1.5552437245928998E-3</v>
      </c>
      <c r="Q9">
        <v>1.5549822832253799E-3</v>
      </c>
      <c r="R9">
        <v>1.5547209297413209E-3</v>
      </c>
      <c r="S9">
        <v>1.554459664096417E-3</v>
      </c>
      <c r="T9">
        <v>1.5541984862463927E-3</v>
      </c>
      <c r="U9">
        <v>1.5539373961470015E-3</v>
      </c>
      <c r="V9">
        <v>1.5536763937540278E-3</v>
      </c>
      <c r="W9">
        <v>1.5534154790232844E-3</v>
      </c>
      <c r="X9">
        <v>1.5531546519106148E-3</v>
      </c>
      <c r="Y9">
        <v>1.5528939123718912E-3</v>
      </c>
      <c r="Z9">
        <v>1.5526332603630164E-3</v>
      </c>
      <c r="AA9">
        <v>1.5523726958399221E-3</v>
      </c>
      <c r="AB9">
        <v>1.5521122187585701E-3</v>
      </c>
      <c r="AC9">
        <v>1.5518518290749512E-3</v>
      </c>
      <c r="AD9">
        <v>1.5515915267450863E-3</v>
      </c>
      <c r="AE9">
        <v>1.5513313117250251E-3</v>
      </c>
      <c r="AF9">
        <v>1.5510711839708477E-3</v>
      </c>
      <c r="AG9">
        <v>1.5508111434386625E-3</v>
      </c>
      <c r="AH9">
        <v>1.5505511900846085E-3</v>
      </c>
      <c r="AI9">
        <v>1.5502913238648532E-3</v>
      </c>
      <c r="AJ9">
        <v>1.5500315447355946E-3</v>
      </c>
      <c r="AK9">
        <v>1.5497718526530583E-3</v>
      </c>
      <c r="AL9">
        <v>1.5495122475735008E-3</v>
      </c>
      <c r="AM9">
        <v>1.5492527294532074E-3</v>
      </c>
      <c r="AN9">
        <v>1.5489932982484921E-3</v>
      </c>
      <c r="AO9">
        <v>1.5487339539156993E-3</v>
      </c>
      <c r="AP9">
        <v>1.5484746964112019E-3</v>
      </c>
      <c r="AQ9">
        <v>1.548215525691402E-3</v>
      </c>
      <c r="AR9">
        <v>1.5479564417127307E-3</v>
      </c>
      <c r="AS9">
        <v>1.547697444431649E-3</v>
      </c>
      <c r="AT9">
        <v>1.5474385338046465E-3</v>
      </c>
      <c r="AU9">
        <v>1.5471797097882422E-3</v>
      </c>
      <c r="AV9">
        <v>1.5469209723389834E-3</v>
      </c>
      <c r="AW9">
        <v>1.5466623214134476E-3</v>
      </c>
      <c r="AX9">
        <v>1.5464037569682407E-3</v>
      </c>
      <c r="AY9">
        <v>1.5461452789599973E-3</v>
      </c>
      <c r="AZ9">
        <v>1.5458868873453821E-3</v>
      </c>
      <c r="BA9">
        <v>1.5456285820810876E-3</v>
      </c>
      <c r="BB9">
        <v>1.5453703631238356E-3</v>
      </c>
      <c r="BC9">
        <v>1.5451122304303772E-3</v>
      </c>
      <c r="BD9">
        <v>1.5448541839574921E-3</v>
      </c>
      <c r="BE9">
        <v>1.5445962236619885E-3</v>
      </c>
      <c r="BF9">
        <v>1.5443383495007043E-3</v>
      </c>
      <c r="BG9">
        <v>1.5440805614305056E-3</v>
      </c>
      <c r="BH9">
        <v>1.5438228594082872E-3</v>
      </c>
      <c r="BI9">
        <v>1.5435652433909732E-3</v>
      </c>
      <c r="BJ9">
        <v>1.5433077133355159E-3</v>
      </c>
      <c r="BK9">
        <v>1.5430502691988967E-3</v>
      </c>
      <c r="BL9">
        <v>1.5427929109381256E-3</v>
      </c>
      <c r="BM9">
        <v>1.5425356385102415E-3</v>
      </c>
      <c r="BN9">
        <v>1.5422784518723111E-3</v>
      </c>
      <c r="BO9">
        <v>1.5420213509814307E-3</v>
      </c>
      <c r="BP9">
        <v>1.5417643357947249E-3</v>
      </c>
      <c r="BQ9">
        <v>1.5415074062693464E-3</v>
      </c>
      <c r="BR9">
        <v>1.5412505623624774E-3</v>
      </c>
      <c r="BS9">
        <v>1.5409938040313283E-3</v>
      </c>
      <c r="BT9">
        <v>1.5407371312331369E-3</v>
      </c>
      <c r="BU9">
        <v>1.5404805439251711E-3</v>
      </c>
      <c r="BV9">
        <v>1.5402240420647262E-3</v>
      </c>
      <c r="BW9">
        <v>1.5399676256091265E-3</v>
      </c>
      <c r="BX9">
        <v>1.5397112945157248E-3</v>
      </c>
      <c r="BY9">
        <v>1.5394550487419013E-3</v>
      </c>
      <c r="BZ9">
        <v>1.5391988882450657E-3</v>
      </c>
      <c r="CA9">
        <v>1.5389428129826555E-3</v>
      </c>
      <c r="CB9">
        <v>1.5386868229121367E-3</v>
      </c>
      <c r="CC9">
        <v>1.5384309179910037E-3</v>
      </c>
      <c r="CD9">
        <v>1.5381750981767787E-3</v>
      </c>
      <c r="CE9">
        <v>1.5379193634270124E-3</v>
      </c>
      <c r="CF9">
        <v>1.5376637136992842E-3</v>
      </c>
      <c r="CG9">
        <v>1.5374081489512009E-3</v>
      </c>
      <c r="CH9">
        <v>1.5371526691403978E-3</v>
      </c>
      <c r="CI9">
        <v>1.5368972742245387E-3</v>
      </c>
      <c r="CJ9">
        <v>1.5366419641613153E-3</v>
      </c>
      <c r="CK9">
        <v>1.5363867389084468E-3</v>
      </c>
      <c r="CL9">
        <v>1.5361315984236817E-3</v>
      </c>
      <c r="CM9">
        <v>1.5358765426647953E-3</v>
      </c>
      <c r="CN9">
        <v>1.5356215715895921E-3</v>
      </c>
      <c r="CO9">
        <v>1.5353666851559036E-3</v>
      </c>
      <c r="CP9">
        <v>1.5351118833215902E-3</v>
      </c>
      <c r="CQ9">
        <v>1.5348571660445394E-3</v>
      </c>
      <c r="CR9">
        <v>1.5346025332826671E-3</v>
      </c>
      <c r="CS9">
        <v>1.5343479849939171E-3</v>
      </c>
      <c r="CT9">
        <v>1.5340935211362611E-3</v>
      </c>
      <c r="CU9">
        <v>1.533839141667699E-3</v>
      </c>
      <c r="CV9">
        <v>1.533584846546258E-3</v>
      </c>
      <c r="CW9">
        <v>1.5333306357299928E-3</v>
      </c>
    </row>
    <row r="10" spans="1:101" x14ac:dyDescent="0.25">
      <c r="A10" t="s">
        <v>24</v>
      </c>
      <c r="B10">
        <v>2.3788750551049179E-3</v>
      </c>
      <c r="C10">
        <v>2.3784742153632292E-3</v>
      </c>
      <c r="D10">
        <v>2.3780735106815379E-3</v>
      </c>
      <c r="E10">
        <v>2.3776729409915949E-3</v>
      </c>
      <c r="F10">
        <v>2.3772725062251965E-3</v>
      </c>
      <c r="G10">
        <v>2.3768722063141848E-3</v>
      </c>
      <c r="H10">
        <v>2.376472041190447E-3</v>
      </c>
      <c r="I10">
        <v>2.3760720107859185E-3</v>
      </c>
      <c r="J10">
        <v>2.3756721150325778E-3</v>
      </c>
      <c r="K10">
        <v>2.3752723538624514E-3</v>
      </c>
      <c r="L10">
        <v>2.3748727272076102E-3</v>
      </c>
      <c r="M10">
        <v>2.3744732350001714E-3</v>
      </c>
      <c r="N10">
        <v>2.3740738771722975E-3</v>
      </c>
      <c r="O10">
        <v>2.373674653656197E-3</v>
      </c>
      <c r="P10">
        <v>2.3732755643841238E-3</v>
      </c>
      <c r="Q10">
        <v>2.372876609288377E-3</v>
      </c>
      <c r="R10">
        <v>2.3724777883013023E-3</v>
      </c>
      <c r="S10">
        <v>2.3720791013552896E-3</v>
      </c>
      <c r="T10">
        <v>2.3716805483827751E-3</v>
      </c>
      <c r="U10">
        <v>2.3712821293162397E-3</v>
      </c>
      <c r="V10">
        <v>2.3708838440882102E-3</v>
      </c>
      <c r="W10">
        <v>2.3704856926312586E-3</v>
      </c>
      <c r="X10">
        <v>2.3700876748780032E-3</v>
      </c>
      <c r="Y10">
        <v>2.3696897907611049E-3</v>
      </c>
      <c r="Z10">
        <v>2.3692920402132722E-3</v>
      </c>
      <c r="AA10">
        <v>2.3688944231672576E-3</v>
      </c>
      <c r="AB10">
        <v>2.3684969395558601E-3</v>
      </c>
      <c r="AC10">
        <v>2.3680995893119216E-3</v>
      </c>
      <c r="AD10">
        <v>2.3677023723683317E-3</v>
      </c>
      <c r="AE10">
        <v>2.3673052886580221E-3</v>
      </c>
      <c r="AF10">
        <v>2.3669083381139717E-3</v>
      </c>
      <c r="AG10">
        <v>2.3665115206692039E-3</v>
      </c>
      <c r="AH10">
        <v>2.3661148362567864E-3</v>
      </c>
      <c r="AI10">
        <v>2.3657182848098321E-3</v>
      </c>
      <c r="AJ10">
        <v>2.3653218662614993E-3</v>
      </c>
      <c r="AK10">
        <v>2.36492558054499E-3</v>
      </c>
      <c r="AL10">
        <v>2.364529427593551E-3</v>
      </c>
      <c r="AM10">
        <v>2.3641334073404756E-3</v>
      </c>
      <c r="AN10">
        <v>2.3637375197190997E-3</v>
      </c>
      <c r="AO10">
        <v>2.3633417646628046E-3</v>
      </c>
      <c r="AP10">
        <v>2.3629461421050169E-3</v>
      </c>
      <c r="AQ10">
        <v>2.3625506519792065E-3</v>
      </c>
      <c r="AR10">
        <v>2.3621552942188883E-3</v>
      </c>
      <c r="AS10">
        <v>2.3617600687576225E-3</v>
      </c>
      <c r="AT10">
        <v>2.3613649755290125E-3</v>
      </c>
      <c r="AU10">
        <v>2.3609700144667078E-3</v>
      </c>
      <c r="AV10">
        <v>2.3605751855043998E-3</v>
      </c>
      <c r="AW10">
        <v>2.3601804885758268E-3</v>
      </c>
      <c r="AX10">
        <v>2.3597859236147694E-3</v>
      </c>
      <c r="AY10">
        <v>2.3593914905550542E-3</v>
      </c>
      <c r="AZ10">
        <v>2.3589971893305506E-3</v>
      </c>
      <c r="BA10">
        <v>2.3586030198751735E-3</v>
      </c>
      <c r="BB10">
        <v>2.3582089821228801E-3</v>
      </c>
      <c r="BC10">
        <v>2.3578150760076738E-3</v>
      </c>
      <c r="BD10">
        <v>2.3574213014636008E-3</v>
      </c>
      <c r="BE10">
        <v>2.3570276584247516E-3</v>
      </c>
      <c r="BF10">
        <v>2.356634146825261E-3</v>
      </c>
      <c r="BG10">
        <v>2.3562407665993082E-3</v>
      </c>
      <c r="BH10">
        <v>2.3558475176811149E-3</v>
      </c>
      <c r="BI10">
        <v>2.3554544000049474E-3</v>
      </c>
      <c r="BJ10">
        <v>2.3550614135051172E-3</v>
      </c>
      <c r="BK10">
        <v>2.3546685581159773E-3</v>
      </c>
      <c r="BL10">
        <v>2.3542758337719259E-3</v>
      </c>
      <c r="BM10">
        <v>2.3538832404074055E-3</v>
      </c>
      <c r="BN10">
        <v>2.3534907779569005E-3</v>
      </c>
      <c r="BO10">
        <v>2.3530984463549405E-3</v>
      </c>
      <c r="BP10">
        <v>2.3527062455360984E-3</v>
      </c>
      <c r="BQ10">
        <v>2.3523141754349902E-3</v>
      </c>
      <c r="BR10">
        <v>2.3519222359862759E-3</v>
      </c>
      <c r="BS10">
        <v>2.3515304271246595E-3</v>
      </c>
      <c r="BT10">
        <v>2.3511387487848874E-3</v>
      </c>
      <c r="BU10">
        <v>2.3507472009017504E-3</v>
      </c>
      <c r="BV10">
        <v>2.3503557834100822E-3</v>
      </c>
      <c r="BW10">
        <v>2.3499644962447601E-3</v>
      </c>
      <c r="BX10">
        <v>2.3495733393407055E-3</v>
      </c>
      <c r="BY10">
        <v>2.3491823126328814E-3</v>
      </c>
      <c r="BZ10">
        <v>2.3487914160562951E-3</v>
      </c>
      <c r="CA10">
        <v>2.3484006495459978E-3</v>
      </c>
      <c r="CB10">
        <v>2.3480100130370825E-3</v>
      </c>
      <c r="CC10">
        <v>2.3476195064646866E-3</v>
      </c>
      <c r="CD10">
        <v>2.3472291297639905E-3</v>
      </c>
      <c r="CE10">
        <v>2.3468388828702161E-3</v>
      </c>
      <c r="CF10">
        <v>2.346448765718631E-3</v>
      </c>
      <c r="CG10">
        <v>2.3460587782445437E-3</v>
      </c>
      <c r="CH10">
        <v>2.3456689203833064E-3</v>
      </c>
      <c r="CI10">
        <v>2.345279192070315E-3</v>
      </c>
      <c r="CJ10">
        <v>2.3448895932410073E-3</v>
      </c>
      <c r="CK10">
        <v>2.3445001238308638E-3</v>
      </c>
      <c r="CL10">
        <v>2.3441107837754091E-3</v>
      </c>
      <c r="CM10">
        <v>2.34372157301021E-3</v>
      </c>
      <c r="CN10">
        <v>2.3433324914708753E-3</v>
      </c>
      <c r="CO10">
        <v>2.3429435390930581E-3</v>
      </c>
      <c r="CP10">
        <v>2.3425547158124533E-3</v>
      </c>
      <c r="CQ10">
        <v>2.3421660215647978E-3</v>
      </c>
      <c r="CR10">
        <v>2.3417774562858725E-3</v>
      </c>
      <c r="CS10">
        <v>2.3413890199115005E-3</v>
      </c>
      <c r="CT10">
        <v>2.3410007123775469E-3</v>
      </c>
      <c r="CU10">
        <v>2.3406125336199197E-3</v>
      </c>
      <c r="CV10">
        <v>2.3402244835745703E-3</v>
      </c>
      <c r="CW10">
        <v>2.33983656217749E-3</v>
      </c>
    </row>
    <row r="11" spans="1:101" x14ac:dyDescent="0.25">
      <c r="A11" t="s">
        <v>25</v>
      </c>
      <c r="B11">
        <v>9.8174343227136571E-2</v>
      </c>
      <c r="C11">
        <v>9.8157800879401583E-2</v>
      </c>
      <c r="D11">
        <v>9.814126410548879E-2</v>
      </c>
      <c r="E11">
        <v>9.8124732902581571E-2</v>
      </c>
      <c r="F11">
        <v>9.8108207267865233E-2</v>
      </c>
      <c r="G11">
        <v>9.8091687198526942E-2</v>
      </c>
      <c r="H11">
        <v>9.8075172691755752E-2</v>
      </c>
      <c r="I11">
        <v>9.8058663744742661E-2</v>
      </c>
      <c r="J11">
        <v>9.8042160354680497E-2</v>
      </c>
      <c r="K11">
        <v>9.8025662518764045E-2</v>
      </c>
      <c r="L11">
        <v>9.800917023418991E-2</v>
      </c>
      <c r="M11">
        <v>9.7992683498156638E-2</v>
      </c>
      <c r="N11">
        <v>9.7976202307864621E-2</v>
      </c>
      <c r="O11">
        <v>9.7959726660516139E-2</v>
      </c>
      <c r="P11">
        <v>9.7943256553315372E-2</v>
      </c>
      <c r="Q11">
        <v>9.7926791983468375E-2</v>
      </c>
      <c r="R11">
        <v>9.7910332948183104E-2</v>
      </c>
      <c r="S11">
        <v>9.7893879444669304E-2</v>
      </c>
      <c r="T11">
        <v>9.7877431470138707E-2</v>
      </c>
      <c r="U11">
        <v>9.7860989021804845E-2</v>
      </c>
      <c r="V11">
        <v>9.7844552096883142E-2</v>
      </c>
      <c r="W11">
        <v>9.782812069259092E-2</v>
      </c>
      <c r="X11">
        <v>9.7811694806147334E-2</v>
      </c>
      <c r="Y11">
        <v>9.7795274434773399E-2</v>
      </c>
      <c r="Z11">
        <v>9.7778859575692045E-2</v>
      </c>
      <c r="AA11">
        <v>9.7762450226128006E-2</v>
      </c>
      <c r="AB11">
        <v>9.7746046383307944E-2</v>
      </c>
      <c r="AC11">
        <v>9.7729648044460313E-2</v>
      </c>
      <c r="AD11">
        <v>9.7713255206815494E-2</v>
      </c>
      <c r="AE11">
        <v>9.7696867867605647E-2</v>
      </c>
      <c r="AF11">
        <v>9.7680486024064872E-2</v>
      </c>
      <c r="AG11">
        <v>9.7664109673429075E-2</v>
      </c>
      <c r="AH11">
        <v>9.7647738812936008E-2</v>
      </c>
      <c r="AI11">
        <v>9.7631373439825322E-2</v>
      </c>
      <c r="AJ11">
        <v>9.7615013551338489E-2</v>
      </c>
      <c r="AK11">
        <v>9.7598659144718811E-2</v>
      </c>
      <c r="AL11">
        <v>9.7582310217211449E-2</v>
      </c>
      <c r="AM11">
        <v>9.7565966766063425E-2</v>
      </c>
      <c r="AN11">
        <v>9.7549628788523607E-2</v>
      </c>
      <c r="AO11">
        <v>9.753329628184268E-2</v>
      </c>
      <c r="AP11">
        <v>9.7516969243273216E-2</v>
      </c>
      <c r="AQ11">
        <v>9.7500647670069551E-2</v>
      </c>
      <c r="AR11">
        <v>9.7484331559487922E-2</v>
      </c>
      <c r="AS11">
        <v>9.7468020908786382E-2</v>
      </c>
      <c r="AT11">
        <v>9.7451715715224818E-2</v>
      </c>
      <c r="AU11">
        <v>9.7435415976064976E-2</v>
      </c>
      <c r="AV11">
        <v>9.7419121688570379E-2</v>
      </c>
      <c r="AW11">
        <v>9.7402832850006407E-2</v>
      </c>
      <c r="AX11">
        <v>9.7386549457640303E-2</v>
      </c>
      <c r="AY11">
        <v>9.7370271508741071E-2</v>
      </c>
      <c r="AZ11">
        <v>9.7353999000579616E-2</v>
      </c>
      <c r="BA11">
        <v>9.733773193042862E-2</v>
      </c>
      <c r="BB11">
        <v>9.7321470295562554E-2</v>
      </c>
      <c r="BC11">
        <v>9.7305214093257791E-2</v>
      </c>
      <c r="BD11">
        <v>9.7288963320792468E-2</v>
      </c>
      <c r="BE11">
        <v>9.7272717975446565E-2</v>
      </c>
      <c r="BF11">
        <v>9.7256478054501855E-2</v>
      </c>
      <c r="BG11">
        <v>9.7240243555241967E-2</v>
      </c>
      <c r="BH11">
        <v>9.7224014474952283E-2</v>
      </c>
      <c r="BI11">
        <v>9.7207790810920056E-2</v>
      </c>
      <c r="BJ11">
        <v>9.71915725604343E-2</v>
      </c>
      <c r="BK11">
        <v>9.7175359720785878E-2</v>
      </c>
      <c r="BL11">
        <v>9.7159152289267442E-2</v>
      </c>
      <c r="BM11">
        <v>9.7142950263173461E-2</v>
      </c>
      <c r="BN11">
        <v>9.7126753639800181E-2</v>
      </c>
      <c r="BO11">
        <v>9.7110562416445667E-2</v>
      </c>
      <c r="BP11">
        <v>9.7094376590409801E-2</v>
      </c>
      <c r="BQ11">
        <v>9.707819615899424E-2</v>
      </c>
      <c r="BR11">
        <v>9.7062021119502476E-2</v>
      </c>
      <c r="BS11">
        <v>9.7045851469239747E-2</v>
      </c>
      <c r="BT11">
        <v>9.7029687205513124E-2</v>
      </c>
      <c r="BU11">
        <v>9.701352832563144E-2</v>
      </c>
      <c r="BV11">
        <v>9.6997374826905361E-2</v>
      </c>
      <c r="BW11">
        <v>9.6981226706647328E-2</v>
      </c>
      <c r="BX11">
        <v>9.6965083962171558E-2</v>
      </c>
      <c r="BY11">
        <v>9.6948946590794047E-2</v>
      </c>
      <c r="BZ11">
        <v>9.6932814589832619E-2</v>
      </c>
      <c r="CA11">
        <v>9.6916687956606851E-2</v>
      </c>
      <c r="CB11">
        <v>9.6900566688438092E-2</v>
      </c>
      <c r="CC11">
        <v>9.6884450782649525E-2</v>
      </c>
      <c r="CD11">
        <v>9.6868340236566083E-2</v>
      </c>
      <c r="CE11">
        <v>9.6852235047514446E-2</v>
      </c>
      <c r="CF11">
        <v>9.683613521282311E-2</v>
      </c>
      <c r="CG11">
        <v>9.6820040729822338E-2</v>
      </c>
      <c r="CH11">
        <v>9.6803951595844179E-2</v>
      </c>
      <c r="CI11">
        <v>9.6787867808222433E-2</v>
      </c>
      <c r="CJ11">
        <v>9.6771789364292704E-2</v>
      </c>
      <c r="CK11">
        <v>9.6755716261392302E-2</v>
      </c>
      <c r="CL11">
        <v>9.6739648496860384E-2</v>
      </c>
      <c r="CM11">
        <v>9.672358606803784E-2</v>
      </c>
      <c r="CN11">
        <v>9.6707528972267295E-2</v>
      </c>
      <c r="CO11">
        <v>9.6691477206893195E-2</v>
      </c>
      <c r="CP11">
        <v>9.667543076926173E-2</v>
      </c>
      <c r="CQ11">
        <v>9.6659389656720801E-2</v>
      </c>
      <c r="CR11">
        <v>9.6643353866620152E-2</v>
      </c>
      <c r="CS11">
        <v>9.6627323396311207E-2</v>
      </c>
      <c r="CT11">
        <v>9.6611298243147223E-2</v>
      </c>
      <c r="CU11">
        <v>9.6595278404483148E-2</v>
      </c>
      <c r="CV11">
        <v>9.6579263877675736E-2</v>
      </c>
      <c r="CW11">
        <v>9.6563254660083434E-2</v>
      </c>
    </row>
    <row r="12" spans="1:101" x14ac:dyDescent="0.25">
      <c r="A12" t="s">
        <v>26</v>
      </c>
      <c r="B12">
        <v>1.7921958751291236E-2</v>
      </c>
      <c r="C12">
        <v>1.7918938906553696E-2</v>
      </c>
      <c r="D12">
        <v>1.7915920079330589E-2</v>
      </c>
      <c r="E12">
        <v>1.7912902269107741E-2</v>
      </c>
      <c r="F12">
        <v>1.7909885475371316E-2</v>
      </c>
      <c r="G12">
        <v>1.7906869697607828E-2</v>
      </c>
      <c r="H12">
        <v>1.7903854935304137E-2</v>
      </c>
      <c r="I12">
        <v>1.790084118794744E-2</v>
      </c>
      <c r="J12">
        <v>1.7897828455025296E-2</v>
      </c>
      <c r="K12">
        <v>1.7894816736025592E-2</v>
      </c>
      <c r="L12">
        <v>1.7891806030436577E-2</v>
      </c>
      <c r="M12">
        <v>1.7888796337746826E-2</v>
      </c>
      <c r="N12">
        <v>1.7885787657445269E-2</v>
      </c>
      <c r="O12">
        <v>1.7882779989021175E-2</v>
      </c>
      <c r="P12">
        <v>1.7879773331964163E-2</v>
      </c>
      <c r="Q12">
        <v>1.787676768576419E-2</v>
      </c>
      <c r="R12">
        <v>1.7873763049911558E-2</v>
      </c>
      <c r="S12">
        <v>1.7870759423896907E-2</v>
      </c>
      <c r="T12">
        <v>1.7867756807211223E-2</v>
      </c>
      <c r="U12">
        <v>1.7864755199345835E-2</v>
      </c>
      <c r="V12">
        <v>1.7861754599792414E-2</v>
      </c>
      <c r="W12">
        <v>1.7858755008042973E-2</v>
      </c>
      <c r="X12">
        <v>1.7855756423589862E-2</v>
      </c>
      <c r="Y12">
        <v>1.785275884592577E-2</v>
      </c>
      <c r="Z12">
        <v>1.7849762274543737E-2</v>
      </c>
      <c r="AA12">
        <v>1.7846766708937135E-2</v>
      </c>
      <c r="AB12">
        <v>1.7843772148599675E-2</v>
      </c>
      <c r="AC12">
        <v>1.7840778593025415E-2</v>
      </c>
      <c r="AD12">
        <v>1.7837786041708749E-2</v>
      </c>
      <c r="AE12">
        <v>1.7834794494144407E-2</v>
      </c>
      <c r="AF12">
        <v>1.783180394982746E-2</v>
      </c>
      <c r="AG12">
        <v>1.7828814408253318E-2</v>
      </c>
      <c r="AH12">
        <v>1.7825825868917733E-2</v>
      </c>
      <c r="AI12">
        <v>1.7822838331316787E-2</v>
      </c>
      <c r="AJ12">
        <v>1.7819851794946908E-2</v>
      </c>
      <c r="AK12">
        <v>1.7816866259304853E-2</v>
      </c>
      <c r="AL12">
        <v>1.7813881723887724E-2</v>
      </c>
      <c r="AM12">
        <v>1.7810898188192956E-2</v>
      </c>
      <c r="AN12">
        <v>1.7807915651718322E-2</v>
      </c>
      <c r="AO12">
        <v>1.7804934113961932E-2</v>
      </c>
      <c r="AP12">
        <v>1.7801953574422227E-2</v>
      </c>
      <c r="AQ12">
        <v>1.7798974032597992E-2</v>
      </c>
      <c r="AR12">
        <v>1.7795995487988336E-2</v>
      </c>
      <c r="AS12">
        <v>1.779301794009272E-2</v>
      </c>
      <c r="AT12">
        <v>1.7790041388410921E-2</v>
      </c>
      <c r="AU12">
        <v>1.7787065832443067E-2</v>
      </c>
      <c r="AV12">
        <v>1.778409127168961E-2</v>
      </c>
      <c r="AW12">
        <v>1.7781117705651339E-2</v>
      </c>
      <c r="AX12">
        <v>1.7778145133829377E-2</v>
      </c>
      <c r="AY12">
        <v>1.7775173555725183E-2</v>
      </c>
      <c r="AZ12">
        <v>1.7772202970840544E-2</v>
      </c>
      <c r="BA12">
        <v>1.7769233378677592E-2</v>
      </c>
      <c r="BB12">
        <v>1.7766264778738768E-2</v>
      </c>
      <c r="BC12">
        <v>1.7763297170526868E-2</v>
      </c>
      <c r="BD12">
        <v>1.7760330553545013E-2</v>
      </c>
      <c r="BE12">
        <v>1.7757364927296654E-2</v>
      </c>
      <c r="BF12">
        <v>1.7754400291285576E-2</v>
      </c>
      <c r="BG12">
        <v>1.7751436645015894E-2</v>
      </c>
      <c r="BH12">
        <v>1.774847398799205E-2</v>
      </c>
      <c r="BI12">
        <v>1.7745512319718822E-2</v>
      </c>
      <c r="BJ12">
        <v>1.7742551639701325E-2</v>
      </c>
      <c r="BK12">
        <v>1.7739591947444986E-2</v>
      </c>
      <c r="BL12">
        <v>1.7736633242455582E-2</v>
      </c>
      <c r="BM12">
        <v>1.7733675524239205E-2</v>
      </c>
      <c r="BN12">
        <v>1.7730718792302282E-2</v>
      </c>
      <c r="BO12">
        <v>1.7727763046151566E-2</v>
      </c>
      <c r="BP12">
        <v>1.7724808285294148E-2</v>
      </c>
      <c r="BQ12">
        <v>1.7721854509237436E-2</v>
      </c>
      <c r="BR12">
        <v>1.7718901717489174E-2</v>
      </c>
      <c r="BS12">
        <v>1.7715949909557435E-2</v>
      </c>
      <c r="BT12">
        <v>1.7712999084950609E-2</v>
      </c>
      <c r="BU12">
        <v>1.7710049243177421E-2</v>
      </c>
      <c r="BV12">
        <v>1.770710038374693E-2</v>
      </c>
      <c r="BW12">
        <v>1.7704152506168507E-2</v>
      </c>
      <c r="BX12">
        <v>1.7701205609951868E-2</v>
      </c>
      <c r="BY12">
        <v>1.7698259694607033E-2</v>
      </c>
      <c r="BZ12">
        <v>1.7695314759644361E-2</v>
      </c>
      <c r="CA12">
        <v>1.7692370804574545E-2</v>
      </c>
      <c r="CB12">
        <v>1.7689427828908588E-2</v>
      </c>
      <c r="CC12">
        <v>1.7686485832157827E-2</v>
      </c>
      <c r="CD12">
        <v>1.7683544813833923E-2</v>
      </c>
      <c r="CE12">
        <v>1.7680604773448856E-2</v>
      </c>
      <c r="CF12">
        <v>1.7677665710514934E-2</v>
      </c>
      <c r="CG12">
        <v>1.7674727624544799E-2</v>
      </c>
      <c r="CH12">
        <v>1.7671790515051397E-2</v>
      </c>
      <c r="CI12">
        <v>1.766885438154802E-2</v>
      </c>
      <c r="CJ12">
        <v>1.7665919223548265E-2</v>
      </c>
      <c r="CK12">
        <v>1.7662985040566063E-2</v>
      </c>
      <c r="CL12">
        <v>1.7660051832115661E-2</v>
      </c>
      <c r="CM12">
        <v>1.7657119597711636E-2</v>
      </c>
      <c r="CN12">
        <v>1.7654188336868878E-2</v>
      </c>
      <c r="CO12">
        <v>1.7651258049102607E-2</v>
      </c>
      <c r="CP12">
        <v>1.7648328733928367E-2</v>
      </c>
      <c r="CQ12">
        <v>1.7645400390862011E-2</v>
      </c>
      <c r="CR12">
        <v>1.7642473019419725E-2</v>
      </c>
      <c r="CS12">
        <v>1.7639546619118009E-2</v>
      </c>
      <c r="CT12">
        <v>1.7636621189473692E-2</v>
      </c>
      <c r="CU12">
        <v>1.7633696730003912E-2</v>
      </c>
      <c r="CV12">
        <v>1.7630773240226143E-2</v>
      </c>
      <c r="CW12">
        <v>1.7627850719658156E-2</v>
      </c>
    </row>
    <row r="13" spans="1:101" x14ac:dyDescent="0.25">
      <c r="A13" t="s">
        <v>28</v>
      </c>
      <c r="B13">
        <v>0.34386941277484939</v>
      </c>
      <c r="C13">
        <v>0.34397997058432034</v>
      </c>
      <c r="D13">
        <v>0.34409049114215184</v>
      </c>
      <c r="E13">
        <v>0.34420097446716835</v>
      </c>
      <c r="F13">
        <v>0.34431142057818148</v>
      </c>
      <c r="G13">
        <v>0.34442182949399019</v>
      </c>
      <c r="H13">
        <v>0.3445322012333808</v>
      </c>
      <c r="I13">
        <v>0.34464253581512699</v>
      </c>
      <c r="J13">
        <v>0.34475283325798972</v>
      </c>
      <c r="K13">
        <v>0.34486309358071748</v>
      </c>
      <c r="L13">
        <v>0.34497331680204607</v>
      </c>
      <c r="M13">
        <v>0.34508350294069851</v>
      </c>
      <c r="N13">
        <v>0.34519365201538554</v>
      </c>
      <c r="O13">
        <v>0.34530376404480506</v>
      </c>
      <c r="P13">
        <v>0.34541383904764256</v>
      </c>
      <c r="Q13">
        <v>0.34552387704257087</v>
      </c>
      <c r="R13">
        <v>0.34563387804825024</v>
      </c>
      <c r="S13">
        <v>0.34574384208332853</v>
      </c>
      <c r="T13">
        <v>0.34585376916644084</v>
      </c>
      <c r="U13">
        <v>0.34596365931620993</v>
      </c>
      <c r="V13">
        <v>0.34607351255124602</v>
      </c>
      <c r="W13">
        <v>0.34618332889014686</v>
      </c>
      <c r="X13">
        <v>0.34629310835149746</v>
      </c>
      <c r="Y13">
        <v>0.34640285095387074</v>
      </c>
      <c r="Z13">
        <v>0.34651255671582681</v>
      </c>
      <c r="AA13">
        <v>0.3466222256559135</v>
      </c>
      <c r="AB13">
        <v>0.34673185779266619</v>
      </c>
      <c r="AC13">
        <v>0.34684145314460779</v>
      </c>
      <c r="AD13">
        <v>0.34695101173024867</v>
      </c>
      <c r="AE13">
        <v>0.34706053356808703</v>
      </c>
      <c r="AF13">
        <v>0.34717001867660846</v>
      </c>
      <c r="AG13">
        <v>0.34727946707428609</v>
      </c>
      <c r="AH13">
        <v>0.34738887877958102</v>
      </c>
      <c r="AI13">
        <v>0.34749825381094163</v>
      </c>
      <c r="AJ13">
        <v>0.34760759218680398</v>
      </c>
      <c r="AK13">
        <v>0.34771689392559196</v>
      </c>
      <c r="AL13">
        <v>0.34782615904571695</v>
      </c>
      <c r="AM13">
        <v>0.34793538756557801</v>
      </c>
      <c r="AN13">
        <v>0.34804457950356193</v>
      </c>
      <c r="AO13">
        <v>0.34815373487804324</v>
      </c>
      <c r="AP13">
        <v>0.34826285370738397</v>
      </c>
      <c r="AQ13">
        <v>0.3483719360099341</v>
      </c>
      <c r="AR13">
        <v>0.34848098180403103</v>
      </c>
      <c r="AS13">
        <v>0.34858999110800021</v>
      </c>
      <c r="AT13">
        <v>0.3486989639401547</v>
      </c>
      <c r="AU13">
        <v>0.34880790031879516</v>
      </c>
      <c r="AV13">
        <v>0.34891680026221028</v>
      </c>
      <c r="AW13">
        <v>0.34902566378867628</v>
      </c>
      <c r="AX13">
        <v>0.34913449091645721</v>
      </c>
      <c r="AY13">
        <v>0.34924328166380503</v>
      </c>
      <c r="AZ13">
        <v>0.34935203604895948</v>
      </c>
      <c r="BA13">
        <v>0.34946075409014793</v>
      </c>
      <c r="BB13">
        <v>0.34956943580558575</v>
      </c>
      <c r="BC13">
        <v>0.34967808121347604</v>
      </c>
      <c r="BD13">
        <v>0.34978669033200982</v>
      </c>
      <c r="BE13">
        <v>0.34989526317936587</v>
      </c>
      <c r="BF13">
        <v>0.35000379977371099</v>
      </c>
      <c r="BG13">
        <v>0.35011230013319961</v>
      </c>
      <c r="BH13">
        <v>0.35022076427597421</v>
      </c>
      <c r="BI13">
        <v>0.35032919222016518</v>
      </c>
      <c r="BJ13">
        <v>0.35043758398389058</v>
      </c>
      <c r="BK13">
        <v>0.35054593958525676</v>
      </c>
      <c r="BL13">
        <v>0.3506542590423577</v>
      </c>
      <c r="BM13">
        <v>0.35076254237327537</v>
      </c>
      <c r="BN13">
        <v>0.3508707895960797</v>
      </c>
      <c r="BO13">
        <v>0.35097900072882859</v>
      </c>
      <c r="BP13">
        <v>0.35108717578956783</v>
      </c>
      <c r="BQ13">
        <v>0.35119531479633137</v>
      </c>
      <c r="BR13">
        <v>0.35130341776714091</v>
      </c>
      <c r="BS13">
        <v>0.35141148472000622</v>
      </c>
      <c r="BT13">
        <v>0.35151951567292511</v>
      </c>
      <c r="BU13">
        <v>0.35162751064388337</v>
      </c>
      <c r="BV13">
        <v>0.35173546965085489</v>
      </c>
      <c r="BW13">
        <v>0.35184339271180143</v>
      </c>
      <c r="BX13">
        <v>0.35195127984467295</v>
      </c>
      <c r="BY13">
        <v>0.35205913106740733</v>
      </c>
      <c r="BZ13">
        <v>0.35216694639793061</v>
      </c>
      <c r="CA13">
        <v>0.35227472585415681</v>
      </c>
      <c r="CB13">
        <v>0.35238246945398821</v>
      </c>
      <c r="CC13">
        <v>0.35249017721531495</v>
      </c>
      <c r="CD13">
        <v>0.35259784915601539</v>
      </c>
      <c r="CE13">
        <v>0.35270548529395601</v>
      </c>
      <c r="CF13">
        <v>0.35281308564699138</v>
      </c>
      <c r="CG13">
        <v>0.35292065023296409</v>
      </c>
      <c r="CH13">
        <v>0.35302817906970524</v>
      </c>
      <c r="CI13">
        <v>0.35313567217503361</v>
      </c>
      <c r="CJ13">
        <v>0.35324312956675641</v>
      </c>
      <c r="CK13">
        <v>0.35335055126266901</v>
      </c>
      <c r="CL13">
        <v>0.35345793728055491</v>
      </c>
      <c r="CM13">
        <v>0.35356528763818562</v>
      </c>
      <c r="CN13">
        <v>0.35367260235332132</v>
      </c>
      <c r="CO13">
        <v>0.35377988144370998</v>
      </c>
      <c r="CP13">
        <v>0.35388712492708785</v>
      </c>
      <c r="CQ13">
        <v>0.35399433282117959</v>
      </c>
      <c r="CR13">
        <v>0.35410150514369793</v>
      </c>
      <c r="CS13">
        <v>0.3542086419123438</v>
      </c>
      <c r="CT13">
        <v>0.35431574314480668</v>
      </c>
      <c r="CU13">
        <v>0.35442280885876409</v>
      </c>
      <c r="CV13">
        <v>0.35452983907188179</v>
      </c>
      <c r="CW13">
        <v>0.35463683380181388</v>
      </c>
    </row>
    <row r="14" spans="1:101" x14ac:dyDescent="0.25">
      <c r="A14" t="s">
        <v>29</v>
      </c>
      <c r="B14">
        <v>3.8341855272482919E-2</v>
      </c>
      <c r="C14">
        <v>3.8335394681233995E-2</v>
      </c>
      <c r="D14">
        <v>3.8328936266833695E-2</v>
      </c>
      <c r="E14">
        <v>3.8322480028181997E-2</v>
      </c>
      <c r="F14">
        <v>3.8316025964179608E-2</v>
      </c>
      <c r="G14">
        <v>3.8309574073728002E-2</v>
      </c>
      <c r="H14">
        <v>3.8303124355729357E-2</v>
      </c>
      <c r="I14">
        <v>3.8296676809086619E-2</v>
      </c>
      <c r="J14">
        <v>3.8290231432703457E-2</v>
      </c>
      <c r="K14">
        <v>3.828378822548429E-2</v>
      </c>
      <c r="L14">
        <v>3.8277347186334264E-2</v>
      </c>
      <c r="M14">
        <v>3.8270908314159274E-2</v>
      </c>
      <c r="N14">
        <v>3.8264471607865926E-2</v>
      </c>
      <c r="O14">
        <v>3.8258037066361592E-2</v>
      </c>
      <c r="P14">
        <v>3.8251604688554361E-2</v>
      </c>
      <c r="Q14">
        <v>3.8245174473353058E-2</v>
      </c>
      <c r="R14">
        <v>3.8238746419667249E-2</v>
      </c>
      <c r="S14">
        <v>3.8232320526407217E-2</v>
      </c>
      <c r="T14">
        <v>3.8225896792483997E-2</v>
      </c>
      <c r="U14">
        <v>3.8219475216809351E-2</v>
      </c>
      <c r="V14">
        <v>3.8213055798295752E-2</v>
      </c>
      <c r="W14">
        <v>3.8206638535856437E-2</v>
      </c>
      <c r="X14">
        <v>3.8200223428405344E-2</v>
      </c>
      <c r="Y14">
        <v>3.8193810474857155E-2</v>
      </c>
      <c r="Z14">
        <v>3.8187399674127279E-2</v>
      </c>
      <c r="AA14">
        <v>3.8180991025131852E-2</v>
      </c>
      <c r="AB14">
        <v>3.8174584526787729E-2</v>
      </c>
      <c r="AC14">
        <v>3.816818017801251E-2</v>
      </c>
      <c r="AD14">
        <v>3.8161777977724506E-2</v>
      </c>
      <c r="AE14">
        <v>3.8155377924842755E-2</v>
      </c>
      <c r="AF14">
        <v>3.8148980018287031E-2</v>
      </c>
      <c r="AG14">
        <v>3.8142584256977821E-2</v>
      </c>
      <c r="AH14">
        <v>3.8136190639836337E-2</v>
      </c>
      <c r="AI14">
        <v>3.8129799165784524E-2</v>
      </c>
      <c r="AJ14">
        <v>3.8123409833745042E-2</v>
      </c>
      <c r="AK14">
        <v>3.8117022642641267E-2</v>
      </c>
      <c r="AL14">
        <v>3.8110637591397309E-2</v>
      </c>
      <c r="AM14">
        <v>3.8104254678937986E-2</v>
      </c>
      <c r="AN14">
        <v>3.8097873904188846E-2</v>
      </c>
      <c r="AO14">
        <v>3.8091495266076157E-2</v>
      </c>
      <c r="AP14">
        <v>3.808511876352691E-2</v>
      </c>
      <c r="AQ14">
        <v>3.8078744395468787E-2</v>
      </c>
      <c r="AR14">
        <v>3.8072372160830217E-2</v>
      </c>
      <c r="AS14">
        <v>3.8066002058540341E-2</v>
      </c>
      <c r="AT14">
        <v>3.8059634087529007E-2</v>
      </c>
      <c r="AU14">
        <v>3.8053268246726786E-2</v>
      </c>
      <c r="AV14">
        <v>3.8046904535064964E-2</v>
      </c>
      <c r="AW14">
        <v>3.8040542951475541E-2</v>
      </c>
      <c r="AX14">
        <v>3.8034183494891231E-2</v>
      </c>
      <c r="AY14">
        <v>3.8027826164245451E-2</v>
      </c>
      <c r="AZ14">
        <v>3.8021470958472359E-2</v>
      </c>
      <c r="BA14">
        <v>3.8015117876506799E-2</v>
      </c>
      <c r="BB14">
        <v>3.8008766917284324E-2</v>
      </c>
      <c r="BC14">
        <v>3.8002418079741224E-2</v>
      </c>
      <c r="BD14">
        <v>3.7996071362814486E-2</v>
      </c>
      <c r="BE14">
        <v>3.7989726765441795E-2</v>
      </c>
      <c r="BF14">
        <v>3.7983384286561568E-2</v>
      </c>
      <c r="BG14">
        <v>3.7977043925112919E-2</v>
      </c>
      <c r="BH14">
        <v>3.797070568003566E-2</v>
      </c>
      <c r="BI14">
        <v>3.7964369550270327E-2</v>
      </c>
      <c r="BJ14">
        <v>3.7958035534758162E-2</v>
      </c>
      <c r="BK14">
        <v>3.7951703632441103E-2</v>
      </c>
      <c r="BL14">
        <v>3.7945373842261799E-2</v>
      </c>
      <c r="BM14">
        <v>3.7939046163163612E-2</v>
      </c>
      <c r="BN14">
        <v>3.7932720594090592E-2</v>
      </c>
      <c r="BO14">
        <v>3.7926397133987509E-2</v>
      </c>
      <c r="BP14">
        <v>3.7920075781799831E-2</v>
      </c>
      <c r="BQ14">
        <v>3.7913756536473726E-2</v>
      </c>
      <c r="BR14">
        <v>3.7907439396956073E-2</v>
      </c>
      <c r="BS14">
        <v>3.7901124362194435E-2</v>
      </c>
      <c r="BT14">
        <v>3.7894811431137099E-2</v>
      </c>
      <c r="BU14">
        <v>3.7888500602733029E-2</v>
      </c>
      <c r="BV14">
        <v>3.7882191875931906E-2</v>
      </c>
      <c r="BW14">
        <v>3.7875885249684105E-2</v>
      </c>
      <c r="BX14">
        <v>3.7869580722940714E-2</v>
      </c>
      <c r="BY14">
        <v>3.7863278294653489E-2</v>
      </c>
      <c r="BZ14">
        <v>3.78569779637749E-2</v>
      </c>
      <c r="CA14">
        <v>3.7850679729258124E-2</v>
      </c>
      <c r="CB14">
        <v>3.7844383590057019E-2</v>
      </c>
      <c r="CC14">
        <v>3.7838089545126151E-2</v>
      </c>
      <c r="CD14">
        <v>3.7831797593420778E-2</v>
      </c>
      <c r="CE14">
        <v>3.7825507733896833E-2</v>
      </c>
      <c r="CF14">
        <v>3.7819219965510971E-2</v>
      </c>
      <c r="CG14">
        <v>3.7812934287220532E-2</v>
      </c>
      <c r="CH14">
        <v>3.780665069798355E-2</v>
      </c>
      <c r="CI14">
        <v>3.7800369196758735E-2</v>
      </c>
      <c r="CJ14">
        <v>3.7794089782505522E-2</v>
      </c>
      <c r="CK14">
        <v>3.7787812454184E-2</v>
      </c>
      <c r="CL14">
        <v>3.7781537210754973E-2</v>
      </c>
      <c r="CM14">
        <v>3.7775264051179931E-2</v>
      </c>
      <c r="CN14">
        <v>3.7768992974421045E-2</v>
      </c>
      <c r="CO14">
        <v>3.7762723979441186E-2</v>
      </c>
      <c r="CP14">
        <v>3.7756457065203919E-2</v>
      </c>
      <c r="CQ14">
        <v>3.7750192230673468E-2</v>
      </c>
      <c r="CR14">
        <v>3.7743929474814773E-2</v>
      </c>
      <c r="CS14">
        <v>3.7737668796593446E-2</v>
      </c>
      <c r="CT14">
        <v>3.7731410194975799E-2</v>
      </c>
      <c r="CU14">
        <v>3.7725153668928813E-2</v>
      </c>
      <c r="CV14">
        <v>3.7718899217420165E-2</v>
      </c>
      <c r="CW14">
        <v>3.7712646839418211E-2</v>
      </c>
    </row>
    <row r="15" spans="1:101" x14ac:dyDescent="0.25">
      <c r="A15" t="s">
        <v>30</v>
      </c>
      <c r="B15">
        <v>1.4717919034886964E-2</v>
      </c>
      <c r="C15">
        <v>1.4715439069891964E-2</v>
      </c>
      <c r="D15">
        <v>1.4712959940502897E-2</v>
      </c>
      <c r="E15">
        <v>1.4710481646297508E-2</v>
      </c>
      <c r="F15">
        <v>1.4708004186853826E-2</v>
      </c>
      <c r="G15">
        <v>1.4705527561750165E-2</v>
      </c>
      <c r="H15">
        <v>1.470305177056512E-2</v>
      </c>
      <c r="I15">
        <v>1.4700576812877572E-2</v>
      </c>
      <c r="J15">
        <v>1.4698102688266684E-2</v>
      </c>
      <c r="K15">
        <v>1.4695629396311907E-2</v>
      </c>
      <c r="L15">
        <v>1.4693156936592967E-2</v>
      </c>
      <c r="M15">
        <v>1.4690685308689883E-2</v>
      </c>
      <c r="N15">
        <v>1.4688214512182943E-2</v>
      </c>
      <c r="O15">
        <v>1.4685744546652732E-2</v>
      </c>
      <c r="P15">
        <v>1.4683275411680106E-2</v>
      </c>
      <c r="Q15">
        <v>1.4680807106846208E-2</v>
      </c>
      <c r="R15">
        <v>1.4678339631732464E-2</v>
      </c>
      <c r="S15">
        <v>1.4675872985920574E-2</v>
      </c>
      <c r="T15">
        <v>1.4673407168992528E-2</v>
      </c>
      <c r="U15">
        <v>1.4670942180530592E-2</v>
      </c>
      <c r="V15">
        <v>1.4668478020117311E-2</v>
      </c>
      <c r="W15">
        <v>1.4666014687335518E-2</v>
      </c>
      <c r="X15">
        <v>1.4663552181768319E-2</v>
      </c>
      <c r="Y15">
        <v>1.4661090502999101E-2</v>
      </c>
      <c r="Z15">
        <v>1.4658629650611531E-2</v>
      </c>
      <c r="AA15">
        <v>1.4656169624189558E-2</v>
      </c>
      <c r="AB15">
        <v>1.4653710423317409E-2</v>
      </c>
      <c r="AC15">
        <v>1.4651252047579588E-2</v>
      </c>
      <c r="AD15">
        <v>1.4648794496560884E-2</v>
      </c>
      <c r="AE15">
        <v>1.4646337769846352E-2</v>
      </c>
      <c r="AF15">
        <v>1.4643881867021339E-2</v>
      </c>
      <c r="AG15">
        <v>1.4641426787671462E-2</v>
      </c>
      <c r="AH15">
        <v>1.463897253138262E-2</v>
      </c>
      <c r="AI15">
        <v>1.4636519097740984E-2</v>
      </c>
      <c r="AJ15">
        <v>1.4634066486333013E-2</v>
      </c>
      <c r="AK15">
        <v>1.463161469674543E-2</v>
      </c>
      <c r="AL15">
        <v>1.4629163728565242E-2</v>
      </c>
      <c r="AM15">
        <v>1.4626713581379732E-2</v>
      </c>
      <c r="AN15">
        <v>1.4624264254776462E-2</v>
      </c>
      <c r="AO15">
        <v>1.4621815748343264E-2</v>
      </c>
      <c r="AP15">
        <v>1.4619368061668254E-2</v>
      </c>
      <c r="AQ15">
        <v>1.4616921194339815E-2</v>
      </c>
      <c r="AR15">
        <v>1.4614475145946609E-2</v>
      </c>
      <c r="AS15">
        <v>1.4612029916077577E-2</v>
      </c>
      <c r="AT15">
        <v>1.4609585504321931E-2</v>
      </c>
      <c r="AU15">
        <v>1.4607141910269163E-2</v>
      </c>
      <c r="AV15">
        <v>1.4604699133509027E-2</v>
      </c>
      <c r="AW15">
        <v>1.4602257173631566E-2</v>
      </c>
      <c r="AX15">
        <v>1.459981603022709E-2</v>
      </c>
      <c r="AY15">
        <v>1.4597375702886184E-2</v>
      </c>
      <c r="AZ15">
        <v>1.4594936191199705E-2</v>
      </c>
      <c r="BA15">
        <v>1.4592497494758789E-2</v>
      </c>
      <c r="BB15">
        <v>1.4590059613154837E-2</v>
      </c>
      <c r="BC15">
        <v>1.4587622545979529E-2</v>
      </c>
      <c r="BD15">
        <v>1.4585186292824816E-2</v>
      </c>
      <c r="BE15">
        <v>1.4582750853282922E-2</v>
      </c>
      <c r="BF15">
        <v>1.4580316226946343E-2</v>
      </c>
      <c r="BG15">
        <v>1.457788241340785E-2</v>
      </c>
      <c r="BH15">
        <v>1.4575449412260476E-2</v>
      </c>
      <c r="BI15">
        <v>1.4573017223097538E-2</v>
      </c>
      <c r="BJ15">
        <v>1.4570585845512617E-2</v>
      </c>
      <c r="BK15">
        <v>1.4568155279099567E-2</v>
      </c>
      <c r="BL15">
        <v>1.4565725523452514E-2</v>
      </c>
      <c r="BM15">
        <v>1.4563296578165855E-2</v>
      </c>
      <c r="BN15">
        <v>1.4560868442834255E-2</v>
      </c>
      <c r="BO15">
        <v>1.4558441117052649E-2</v>
      </c>
      <c r="BP15">
        <v>1.4556014600416245E-2</v>
      </c>
      <c r="BQ15">
        <v>1.455358889252052E-2</v>
      </c>
      <c r="BR15">
        <v>1.4551163992961221E-2</v>
      </c>
      <c r="BS15">
        <v>1.4548739901334363E-2</v>
      </c>
      <c r="BT15">
        <v>1.4546316617236229E-2</v>
      </c>
      <c r="BU15">
        <v>1.4543894140263372E-2</v>
      </c>
      <c r="BV15">
        <v>1.4541472470012617E-2</v>
      </c>
      <c r="BW15">
        <v>1.4539051606081054E-2</v>
      </c>
      <c r="BX15">
        <v>1.4536631548066043E-2</v>
      </c>
      <c r="BY15">
        <v>1.4534212295565209E-2</v>
      </c>
      <c r="BZ15">
        <v>1.4531793848176447E-2</v>
      </c>
      <c r="CA15">
        <v>1.4529376205497921E-2</v>
      </c>
      <c r="CB15">
        <v>1.452695936712806E-2</v>
      </c>
      <c r="CC15">
        <v>1.4524543332665559E-2</v>
      </c>
      <c r="CD15">
        <v>1.4522128101709388E-2</v>
      </c>
      <c r="CE15">
        <v>1.4519713673858771E-2</v>
      </c>
      <c r="CF15">
        <v>1.4517300048713209E-2</v>
      </c>
      <c r="CG15">
        <v>1.4514887225872462E-2</v>
      </c>
      <c r="CH15">
        <v>1.4512475204936563E-2</v>
      </c>
      <c r="CI15">
        <v>1.4510063985505806E-2</v>
      </c>
      <c r="CJ15">
        <v>1.4507653567180753E-2</v>
      </c>
      <c r="CK15">
        <v>1.4505243949562225E-2</v>
      </c>
      <c r="CL15">
        <v>1.450283513225132E-2</v>
      </c>
      <c r="CM15">
        <v>1.4500427114849388E-2</v>
      </c>
      <c r="CN15">
        <v>1.4498019896958056E-2</v>
      </c>
      <c r="CO15">
        <v>1.4495613478179207E-2</v>
      </c>
      <c r="CP15">
        <v>1.4493207858114992E-2</v>
      </c>
      <c r="CQ15">
        <v>1.4490803036367822E-2</v>
      </c>
      <c r="CR15">
        <v>1.4488399012540376E-2</v>
      </c>
      <c r="CS15">
        <v>1.4485995786235594E-2</v>
      </c>
      <c r="CT15">
        <v>1.4483593357056684E-2</v>
      </c>
      <c r="CU15">
        <v>1.4481191724607111E-2</v>
      </c>
      <c r="CV15">
        <v>1.4478790888490609E-2</v>
      </c>
      <c r="CW15">
        <v>1.4476390848311168E-2</v>
      </c>
    </row>
    <row r="16" spans="1:101" x14ac:dyDescent="0.25">
      <c r="A16" t="s">
        <v>31</v>
      </c>
      <c r="B16">
        <v>1.5930199939162171E-2</v>
      </c>
      <c r="C16">
        <v>1.5927515705194118E-2</v>
      </c>
      <c r="D16">
        <v>1.5924832375658924E-2</v>
      </c>
      <c r="E16">
        <v>1.5922149950099555E-2</v>
      </c>
      <c r="F16">
        <v>1.5919468428059282E-2</v>
      </c>
      <c r="G16">
        <v>1.5916787809081685E-2</v>
      </c>
      <c r="H16">
        <v>1.5914108092710648E-2</v>
      </c>
      <c r="I16">
        <v>1.5911429278490364E-2</v>
      </c>
      <c r="J16">
        <v>1.590875136596534E-2</v>
      </c>
      <c r="K16">
        <v>1.5906074354680378E-2</v>
      </c>
      <c r="L16">
        <v>1.5903398244180595E-2</v>
      </c>
      <c r="M16">
        <v>1.590072303401141E-2</v>
      </c>
      <c r="N16">
        <v>1.5898048723718548E-2</v>
      </c>
      <c r="O16">
        <v>1.5895375312848042E-2</v>
      </c>
      <c r="P16">
        <v>1.5892702800946224E-2</v>
      </c>
      <c r="Q16">
        <v>1.5890031187559741E-2</v>
      </c>
      <c r="R16">
        <v>1.5887360472235539E-2</v>
      </c>
      <c r="S16">
        <v>1.5884690654520861E-2</v>
      </c>
      <c r="T16">
        <v>1.5882021733963272E-2</v>
      </c>
      <c r="U16">
        <v>1.5879353710110625E-2</v>
      </c>
      <c r="V16">
        <v>1.5876686582511089E-2</v>
      </c>
      <c r="W16">
        <v>1.5874020350713124E-2</v>
      </c>
      <c r="X16">
        <v>1.5871355014265509E-2</v>
      </c>
      <c r="Y16">
        <v>1.5868690572717305E-2</v>
      </c>
      <c r="Z16">
        <v>1.5866027025617891E-2</v>
      </c>
      <c r="AA16">
        <v>1.5863364372516953E-2</v>
      </c>
      <c r="AB16">
        <v>1.5860702612964461E-2</v>
      </c>
      <c r="AC16">
        <v>1.58580417465107E-2</v>
      </c>
      <c r="AD16">
        <v>1.5855381772706262E-2</v>
      </c>
      <c r="AE16">
        <v>1.5852722691102022E-2</v>
      </c>
      <c r="AF16">
        <v>1.5850064501249171E-2</v>
      </c>
      <c r="AG16">
        <v>1.5847407202699199E-2</v>
      </c>
      <c r="AH16">
        <v>1.5844750795003887E-2</v>
      </c>
      <c r="AI16">
        <v>1.5842095277715334E-2</v>
      </c>
      <c r="AJ16">
        <v>1.5839440650385922E-2</v>
      </c>
      <c r="AK16">
        <v>1.5836786912568342E-2</v>
      </c>
      <c r="AL16">
        <v>1.5834134063815581E-2</v>
      </c>
      <c r="AM16">
        <v>1.5831482103680933E-2</v>
      </c>
      <c r="AN16">
        <v>1.5828831031717977E-2</v>
      </c>
      <c r="AO16">
        <v>1.5826180847480605E-2</v>
      </c>
      <c r="AP16">
        <v>1.5823531550523007E-2</v>
      </c>
      <c r="AQ16">
        <v>1.5820883140399655E-2</v>
      </c>
      <c r="AR16">
        <v>1.5818235616665337E-2</v>
      </c>
      <c r="AS16">
        <v>1.5815588978875136E-2</v>
      </c>
      <c r="AT16">
        <v>1.5812943226584421E-2</v>
      </c>
      <c r="AU16">
        <v>1.5810298359348877E-2</v>
      </c>
      <c r="AV16">
        <v>1.5807654376724468E-2</v>
      </c>
      <c r="AW16">
        <v>1.5805011278267469E-2</v>
      </c>
      <c r="AX16">
        <v>1.5802369063534438E-2</v>
      </c>
      <c r="AY16">
        <v>1.5799727732082252E-2</v>
      </c>
      <c r="AZ16">
        <v>1.5797087283468056E-2</v>
      </c>
      <c r="BA16">
        <v>1.5794447717249312E-2</v>
      </c>
      <c r="BB16">
        <v>1.5791809032983762E-2</v>
      </c>
      <c r="BC16">
        <v>1.5789171230229458E-2</v>
      </c>
      <c r="BD16">
        <v>1.5786534308544743E-2</v>
      </c>
      <c r="BE16">
        <v>1.5783898267488251E-2</v>
      </c>
      <c r="BF16">
        <v>1.5781263106618908E-2</v>
      </c>
      <c r="BG16">
        <v>1.5778628825495949E-2</v>
      </c>
      <c r="BH16">
        <v>1.5775995423678888E-2</v>
      </c>
      <c r="BI16">
        <v>1.5773362900727537E-2</v>
      </c>
      <c r="BJ16">
        <v>1.5770731256202004E-2</v>
      </c>
      <c r="BK16">
        <v>1.5768100489662689E-2</v>
      </c>
      <c r="BL16">
        <v>1.5765470600670291E-2</v>
      </c>
      <c r="BM16">
        <v>1.5762841588785798E-2</v>
      </c>
      <c r="BN16">
        <v>1.5760213453570482E-2</v>
      </c>
      <c r="BO16">
        <v>1.5757586194585917E-2</v>
      </c>
      <c r="BP16">
        <v>1.5754959811393975E-2</v>
      </c>
      <c r="BQ16">
        <v>1.5752334303556808E-2</v>
      </c>
      <c r="BR16">
        <v>1.5749709670636863E-2</v>
      </c>
      <c r="BS16">
        <v>1.5747085912196885E-2</v>
      </c>
      <c r="BT16">
        <v>1.5744463027799901E-2</v>
      </c>
      <c r="BU16">
        <v>1.5741841017009237E-2</v>
      </c>
      <c r="BV16">
        <v>1.5739219879388505E-2</v>
      </c>
      <c r="BW16">
        <v>1.5736599614501606E-2</v>
      </c>
      <c r="BX16">
        <v>1.5733980221912743E-2</v>
      </c>
      <c r="BY16">
        <v>1.5731361701186389E-2</v>
      </c>
      <c r="BZ16">
        <v>1.5728744051887331E-2</v>
      </c>
      <c r="CA16">
        <v>1.5726127273580619E-2</v>
      </c>
      <c r="CB16">
        <v>1.5723511365831621E-2</v>
      </c>
      <c r="CC16">
        <v>1.5720896328205967E-2</v>
      </c>
      <c r="CD16">
        <v>1.57182821602696E-2</v>
      </c>
      <c r="CE16">
        <v>1.571566886158873E-2</v>
      </c>
      <c r="CF16">
        <v>1.571305643172987E-2</v>
      </c>
      <c r="CG16">
        <v>1.571044487025982E-2</v>
      </c>
      <c r="CH16">
        <v>1.5707834176745657E-2</v>
      </c>
      <c r="CI16">
        <v>1.5705224350754762E-2</v>
      </c>
      <c r="CJ16">
        <v>1.5702615391854791E-2</v>
      </c>
      <c r="CK16">
        <v>1.570000729961369E-2</v>
      </c>
      <c r="CL16">
        <v>1.5697400073599693E-2</v>
      </c>
      <c r="CM16">
        <v>1.5694793713381321E-2</v>
      </c>
      <c r="CN16">
        <v>1.5692188218527386E-2</v>
      </c>
      <c r="CO16">
        <v>1.5689583588606976E-2</v>
      </c>
      <c r="CP16">
        <v>1.5686979823189475E-2</v>
      </c>
      <c r="CQ16">
        <v>1.5684376921844545E-2</v>
      </c>
      <c r="CR16">
        <v>1.568177488414214E-2</v>
      </c>
      <c r="CS16">
        <v>1.5679173709652494E-2</v>
      </c>
      <c r="CT16">
        <v>1.567657339794613E-2</v>
      </c>
      <c r="CU16">
        <v>1.5673973948593857E-2</v>
      </c>
      <c r="CV16">
        <v>1.5671375361166764E-2</v>
      </c>
      <c r="CW16">
        <v>1.5668777635236223E-2</v>
      </c>
    </row>
    <row r="17" spans="1:101" x14ac:dyDescent="0.25">
      <c r="A17" t="s">
        <v>33</v>
      </c>
      <c r="B17">
        <v>3.9430767154347061E-2</v>
      </c>
      <c r="C17">
        <v>3.9424123081768798E-2</v>
      </c>
      <c r="D17">
        <v>3.9417481247861839E-2</v>
      </c>
      <c r="E17">
        <v>3.9410841651494916E-2</v>
      </c>
      <c r="F17">
        <v>3.9404204291537535E-2</v>
      </c>
      <c r="G17">
        <v>3.939756916685995E-2</v>
      </c>
      <c r="H17">
        <v>3.939093627633318E-2</v>
      </c>
      <c r="I17">
        <v>3.9384305618828996E-2</v>
      </c>
      <c r="J17">
        <v>3.9377677193219954E-2</v>
      </c>
      <c r="K17">
        <v>3.9371050998379335E-2</v>
      </c>
      <c r="L17">
        <v>3.9364427033181208E-2</v>
      </c>
      <c r="M17">
        <v>3.9357805296500382E-2</v>
      </c>
      <c r="N17">
        <v>3.9351185787212424E-2</v>
      </c>
      <c r="O17">
        <v>3.9344568504193662E-2</v>
      </c>
      <c r="P17">
        <v>3.9337953446321176E-2</v>
      </c>
      <c r="Q17">
        <v>3.9331340612472815E-2</v>
      </c>
      <c r="R17">
        <v>3.9324730001527169E-2</v>
      </c>
      <c r="S17">
        <v>3.9318121612363567E-2</v>
      </c>
      <c r="T17">
        <v>3.9311515443862126E-2</v>
      </c>
      <c r="U17">
        <v>3.9304911494903692E-2</v>
      </c>
      <c r="V17">
        <v>3.9298309764369863E-2</v>
      </c>
      <c r="W17">
        <v>3.9291710251143003E-2</v>
      </c>
      <c r="X17">
        <v>3.9285112954106222E-2</v>
      </c>
      <c r="Y17">
        <v>3.9278517872143356E-2</v>
      </c>
      <c r="Z17">
        <v>3.9271925004139022E-2</v>
      </c>
      <c r="AA17">
        <v>3.9265334348978574E-2</v>
      </c>
      <c r="AB17">
        <v>3.9258745905548113E-2</v>
      </c>
      <c r="AC17">
        <v>3.9252159672734481E-2</v>
      </c>
      <c r="AD17">
        <v>3.9245575649425296E-2</v>
      </c>
      <c r="AE17">
        <v>3.9238993834508872E-2</v>
      </c>
      <c r="AF17">
        <v>3.9232414226874311E-2</v>
      </c>
      <c r="AG17">
        <v>3.9225836825411441E-2</v>
      </c>
      <c r="AH17">
        <v>3.9219261629010842E-2</v>
      </c>
      <c r="AI17">
        <v>3.9212688636563839E-2</v>
      </c>
      <c r="AJ17">
        <v>3.9206117846962499E-2</v>
      </c>
      <c r="AK17">
        <v>3.9199549259099617E-2</v>
      </c>
      <c r="AL17">
        <v>3.9192982871868738E-2</v>
      </c>
      <c r="AM17">
        <v>3.918641868416417E-2</v>
      </c>
      <c r="AN17">
        <v>3.917985669488093E-2</v>
      </c>
      <c r="AO17">
        <v>3.9173296902914788E-2</v>
      </c>
      <c r="AP17">
        <v>3.9166739307162267E-2</v>
      </c>
      <c r="AQ17">
        <v>3.9160183906520603E-2</v>
      </c>
      <c r="AR17">
        <v>3.9153630699887781E-2</v>
      </c>
      <c r="AS17">
        <v>3.9147079686162538E-2</v>
      </c>
      <c r="AT17">
        <v>3.9140530864244315E-2</v>
      </c>
      <c r="AU17">
        <v>3.9133984233033339E-2</v>
      </c>
      <c r="AV17">
        <v>3.9127439791430511E-2</v>
      </c>
      <c r="AW17">
        <v>3.9120897538337515E-2</v>
      </c>
      <c r="AX17">
        <v>3.9114357472656756E-2</v>
      </c>
      <c r="AY17">
        <v>3.9107819593291362E-2</v>
      </c>
      <c r="AZ17">
        <v>3.9101283899145217E-2</v>
      </c>
      <c r="BA17">
        <v>3.9094750389122912E-2</v>
      </c>
      <c r="BB17">
        <v>3.9088219062129774E-2</v>
      </c>
      <c r="BC17">
        <v>3.9081689917071886E-2</v>
      </c>
      <c r="BD17">
        <v>3.9075162952856034E-2</v>
      </c>
      <c r="BE17">
        <v>3.9068638168389749E-2</v>
      </c>
      <c r="BF17">
        <v>3.9062115562581282E-2</v>
      </c>
      <c r="BG17">
        <v>3.9055595134339628E-2</v>
      </c>
      <c r="BH17">
        <v>3.9049076882574488E-2</v>
      </c>
      <c r="BI17">
        <v>3.9042560806196308E-2</v>
      </c>
      <c r="BJ17">
        <v>3.9036046904116259E-2</v>
      </c>
      <c r="BK17">
        <v>3.9029535175246238E-2</v>
      </c>
      <c r="BL17">
        <v>3.9023025618498859E-2</v>
      </c>
      <c r="BM17">
        <v>3.9016518232787484E-2</v>
      </c>
      <c r="BN17">
        <v>3.9010013017026161E-2</v>
      </c>
      <c r="BO17">
        <v>3.9003509970129691E-2</v>
      </c>
      <c r="BP17">
        <v>3.8997009091013606E-2</v>
      </c>
      <c r="BQ17">
        <v>3.8990510378594134E-2</v>
      </c>
      <c r="BR17">
        <v>3.8984013831788247E-2</v>
      </c>
      <c r="BS17">
        <v>3.897751944951363E-2</v>
      </c>
      <c r="BT17">
        <v>3.8971027230688682E-2</v>
      </c>
      <c r="BU17">
        <v>3.8964537174232532E-2</v>
      </c>
      <c r="BV17">
        <v>3.895804927906503E-2</v>
      </c>
      <c r="BW17">
        <v>3.895156354410674E-2</v>
      </c>
      <c r="BX17">
        <v>3.8945079968278958E-2</v>
      </c>
      <c r="BY17">
        <v>3.8938598550503668E-2</v>
      </c>
      <c r="BZ17">
        <v>3.8932119289703596E-2</v>
      </c>
      <c r="CA17">
        <v>3.8925642184802191E-2</v>
      </c>
      <c r="CB17">
        <v>3.8919167234723592E-2</v>
      </c>
      <c r="CC17">
        <v>3.8912694438392681E-2</v>
      </c>
      <c r="CD17">
        <v>3.8906223794735038E-2</v>
      </c>
      <c r="CE17">
        <v>3.8899755302676961E-2</v>
      </c>
      <c r="CF17">
        <v>3.889328896114546E-2</v>
      </c>
      <c r="CG17">
        <v>3.8886824769068261E-2</v>
      </c>
      <c r="CH17">
        <v>3.8880362725373804E-2</v>
      </c>
      <c r="CI17">
        <v>3.8873902828991246E-2</v>
      </c>
      <c r="CJ17">
        <v>3.8867445078850454E-2</v>
      </c>
      <c r="CK17">
        <v>3.8860989473881988E-2</v>
      </c>
      <c r="CL17">
        <v>3.8854536013017131E-2</v>
      </c>
      <c r="CM17">
        <v>3.8848084695187891E-2</v>
      </c>
      <c r="CN17">
        <v>3.8841635519326963E-2</v>
      </c>
      <c r="CO17">
        <v>3.8835188484367754E-2</v>
      </c>
      <c r="CP17">
        <v>3.8828743589244402E-2</v>
      </c>
      <c r="CQ17">
        <v>3.8822300832891711E-2</v>
      </c>
      <c r="CR17">
        <v>3.8815860214245226E-2</v>
      </c>
      <c r="CS17">
        <v>3.8809421732241188E-2</v>
      </c>
      <c r="CT17">
        <v>3.8802985385816537E-2</v>
      </c>
      <c r="CU17">
        <v>3.8796551173908934E-2</v>
      </c>
      <c r="CV17">
        <v>3.8790119095456738E-2</v>
      </c>
      <c r="CW17">
        <v>3.8783689149398989E-2</v>
      </c>
    </row>
    <row r="18" spans="1:101" x14ac:dyDescent="0.25">
      <c r="A18" t="s">
        <v>34</v>
      </c>
      <c r="B18">
        <v>3.1826872717314859E-3</v>
      </c>
      <c r="C18">
        <v>3.1821509898695447E-3</v>
      </c>
      <c r="D18">
        <v>3.181614888703826E-3</v>
      </c>
      <c r="E18">
        <v>3.1810789681430184E-3</v>
      </c>
      <c r="F18">
        <v>3.1805432280958726E-3</v>
      </c>
      <c r="G18">
        <v>3.180007668471201E-3</v>
      </c>
      <c r="H18">
        <v>3.1794722891778761E-3</v>
      </c>
      <c r="I18">
        <v>3.1789370901248331E-3</v>
      </c>
      <c r="J18">
        <v>3.1784020712210684E-3</v>
      </c>
      <c r="K18">
        <v>3.1778672323756383E-3</v>
      </c>
      <c r="L18">
        <v>3.1773325734976623E-3</v>
      </c>
      <c r="M18">
        <v>3.1767980944963198E-3</v>
      </c>
      <c r="N18">
        <v>3.1762637952808511E-3</v>
      </c>
      <c r="O18">
        <v>3.1757296757605586E-3</v>
      </c>
      <c r="P18">
        <v>3.1751957358448044E-3</v>
      </c>
      <c r="Q18">
        <v>3.1746619754430125E-3</v>
      </c>
      <c r="R18">
        <v>3.174128394464668E-3</v>
      </c>
      <c r="S18">
        <v>3.173594992819316E-3</v>
      </c>
      <c r="T18">
        <v>3.1730617704165626E-3</v>
      </c>
      <c r="U18">
        <v>3.1725287271660747E-3</v>
      </c>
      <c r="V18">
        <v>3.1719958629775804E-3</v>
      </c>
      <c r="W18">
        <v>3.1714631777608679E-3</v>
      </c>
      <c r="X18">
        <v>3.1709306714257867E-3</v>
      </c>
      <c r="Y18">
        <v>3.1703983438822452E-3</v>
      </c>
      <c r="Z18">
        <v>3.1698661950402139E-3</v>
      </c>
      <c r="AA18">
        <v>3.1693342248097227E-3</v>
      </c>
      <c r="AB18">
        <v>3.168802433100863E-3</v>
      </c>
      <c r="AC18">
        <v>3.1682708198237861E-3</v>
      </c>
      <c r="AD18">
        <v>3.1677393848887027E-3</v>
      </c>
      <c r="AE18">
        <v>3.1672081282058846E-3</v>
      </c>
      <c r="AF18">
        <v>3.1666770496856637E-3</v>
      </c>
      <c r="AG18">
        <v>3.1661461492384318E-3</v>
      </c>
      <c r="AH18">
        <v>3.1656154267746413E-3</v>
      </c>
      <c r="AI18">
        <v>3.1650848822048039E-3</v>
      </c>
      <c r="AJ18">
        <v>3.1645545154394918E-3</v>
      </c>
      <c r="AK18">
        <v>3.1640243263893367E-3</v>
      </c>
      <c r="AL18">
        <v>3.1634943149650304E-3</v>
      </c>
      <c r="AM18">
        <v>3.162964481077325E-3</v>
      </c>
      <c r="AN18">
        <v>3.1624348246370318E-3</v>
      </c>
      <c r="AO18">
        <v>3.1619053455550217E-3</v>
      </c>
      <c r="AP18">
        <v>3.1613760437422265E-3</v>
      </c>
      <c r="AQ18">
        <v>3.1608469191096349E-3</v>
      </c>
      <c r="AR18">
        <v>3.1603179715682986E-3</v>
      </c>
      <c r="AS18">
        <v>3.1597892010293265E-3</v>
      </c>
      <c r="AT18">
        <v>3.1592606074038877E-3</v>
      </c>
      <c r="AU18">
        <v>3.1587321906032116E-3</v>
      </c>
      <c r="AV18">
        <v>3.1582039505385845E-3</v>
      </c>
      <c r="AW18">
        <v>3.1576758871213547E-3</v>
      </c>
      <c r="AX18">
        <v>3.1571480002629284E-3</v>
      </c>
      <c r="AY18">
        <v>3.1566202898747715E-3</v>
      </c>
      <c r="AZ18">
        <v>3.1560927558684092E-3</v>
      </c>
      <c r="BA18">
        <v>3.1555653981554252E-3</v>
      </c>
      <c r="BB18">
        <v>3.1550382166474623E-3</v>
      </c>
      <c r="BC18">
        <v>3.1545112112562231E-3</v>
      </c>
      <c r="BD18">
        <v>3.1539843818934685E-3</v>
      </c>
      <c r="BE18">
        <v>3.1534577284710193E-3</v>
      </c>
      <c r="BF18">
        <v>3.1529312509007536E-3</v>
      </c>
      <c r="BG18">
        <v>3.1524049490946103E-3</v>
      </c>
      <c r="BH18">
        <v>3.1518788229645848E-3</v>
      </c>
      <c r="BI18">
        <v>3.1513528724227331E-3</v>
      </c>
      <c r="BJ18">
        <v>3.1508270973811692E-3</v>
      </c>
      <c r="BK18">
        <v>3.150301497752066E-3</v>
      </c>
      <c r="BL18">
        <v>3.1497760734476542E-3</v>
      </c>
      <c r="BM18">
        <v>3.1492508243802244E-3</v>
      </c>
      <c r="BN18">
        <v>3.1487257504621245E-3</v>
      </c>
      <c r="BO18">
        <v>3.148200851605761E-3</v>
      </c>
      <c r="BP18">
        <v>3.1476761277235994E-3</v>
      </c>
      <c r="BQ18">
        <v>3.147151578728163E-3</v>
      </c>
      <c r="BR18">
        <v>3.146627204532034E-3</v>
      </c>
      <c r="BS18">
        <v>3.1461030050478527E-3</v>
      </c>
      <c r="BT18">
        <v>3.1455789801883164E-3</v>
      </c>
      <c r="BU18">
        <v>3.1450551298661824E-3</v>
      </c>
      <c r="BV18">
        <v>3.1445314539942644E-3</v>
      </c>
      <c r="BW18">
        <v>3.1440079524854359E-3</v>
      </c>
      <c r="BX18">
        <v>3.1434846252526277E-3</v>
      </c>
      <c r="BY18">
        <v>3.1429614722088273E-3</v>
      </c>
      <c r="BZ18">
        <v>3.1424384932670813E-3</v>
      </c>
      <c r="CA18">
        <v>3.1419156883404947E-3</v>
      </c>
      <c r="CB18">
        <v>3.1413930573422296E-3</v>
      </c>
      <c r="CC18">
        <v>3.1408706001855055E-3</v>
      </c>
      <c r="CD18">
        <v>3.1403483167836009E-3</v>
      </c>
      <c r="CE18">
        <v>3.13982620704985E-3</v>
      </c>
      <c r="CF18">
        <v>3.1393042708976462E-3</v>
      </c>
      <c r="CG18">
        <v>3.1387825082404399E-3</v>
      </c>
      <c r="CH18">
        <v>3.1382609189917398E-3</v>
      </c>
      <c r="CI18">
        <v>3.1377395030651109E-3</v>
      </c>
      <c r="CJ18">
        <v>3.1372182603741769E-3</v>
      </c>
      <c r="CK18">
        <v>3.136697190832617E-3</v>
      </c>
      <c r="CL18">
        <v>3.1361762943541696E-3</v>
      </c>
      <c r="CM18">
        <v>3.1356555708526293E-3</v>
      </c>
      <c r="CN18">
        <v>3.1351350202418488E-3</v>
      </c>
      <c r="CO18">
        <v>3.1346146424357374E-3</v>
      </c>
      <c r="CP18">
        <v>3.1340944373482618E-3</v>
      </c>
      <c r="CQ18">
        <v>3.1335744048934457E-3</v>
      </c>
      <c r="CR18">
        <v>3.133054544985369E-3</v>
      </c>
      <c r="CS18">
        <v>3.1325348575381704E-3</v>
      </c>
      <c r="CT18">
        <v>3.1320153424660444E-3</v>
      </c>
      <c r="CU18">
        <v>3.1314959996832422E-3</v>
      </c>
      <c r="CV18">
        <v>3.1309768291040733E-3</v>
      </c>
      <c r="CW18">
        <v>3.1304578306429022E-3</v>
      </c>
    </row>
    <row r="19" spans="1:101" x14ac:dyDescent="0.25">
      <c r="A19" t="s">
        <v>35</v>
      </c>
      <c r="B19">
        <v>1.3154758704641584E-2</v>
      </c>
      <c r="C19">
        <v>1.315254213169891E-2</v>
      </c>
      <c r="D19">
        <v>1.3150326305614159E-2</v>
      </c>
      <c r="E19">
        <v>1.3148111226009921E-2</v>
      </c>
      <c r="F19">
        <v>1.3145896892509043E-2</v>
      </c>
      <c r="G19">
        <v>1.3143683304734624E-2</v>
      </c>
      <c r="H19">
        <v>1.3141470462310016E-2</v>
      </c>
      <c r="I19">
        <v>1.3139258364858826E-2</v>
      </c>
      <c r="J19">
        <v>1.3137047012004915E-2</v>
      </c>
      <c r="K19">
        <v>1.3134836403372395E-2</v>
      </c>
      <c r="L19">
        <v>1.3132626538585634E-2</v>
      </c>
      <c r="M19">
        <v>1.3130417417269254E-2</v>
      </c>
      <c r="N19">
        <v>1.3128209039048121E-2</v>
      </c>
      <c r="O19">
        <v>1.312600140354736E-2</v>
      </c>
      <c r="P19">
        <v>1.3123794510392349E-2</v>
      </c>
      <c r="Q19">
        <v>1.3121588359208717E-2</v>
      </c>
      <c r="R19">
        <v>1.3119382949622343E-2</v>
      </c>
      <c r="S19">
        <v>1.3117178281259356E-2</v>
      </c>
      <c r="T19">
        <v>1.3114974353746141E-2</v>
      </c>
      <c r="U19">
        <v>1.3112771166709329E-2</v>
      </c>
      <c r="V19">
        <v>1.3110568719775806E-2</v>
      </c>
      <c r="W19">
        <v>1.3108367012572708E-2</v>
      </c>
      <c r="X19">
        <v>1.310616604472742E-2</v>
      </c>
      <c r="Y19">
        <v>1.3103965815867575E-2</v>
      </c>
      <c r="Z19">
        <v>1.3101766325621062E-2</v>
      </c>
      <c r="AA19">
        <v>1.3099567573616014E-2</v>
      </c>
      <c r="AB19">
        <v>1.3097369559480817E-2</v>
      </c>
      <c r="AC19">
        <v>1.3095172282844104E-2</v>
      </c>
      <c r="AD19">
        <v>1.3092975743334763E-2</v>
      </c>
      <c r="AE19">
        <v>1.3090779940581923E-2</v>
      </c>
      <c r="AF19">
        <v>1.3088584874214965E-2</v>
      </c>
      <c r="AG19">
        <v>1.3086390543863518E-2</v>
      </c>
      <c r="AH19">
        <v>1.3084196949157464E-2</v>
      </c>
      <c r="AI19">
        <v>1.3082004089726925E-2</v>
      </c>
      <c r="AJ19">
        <v>1.3079811965202279E-2</v>
      </c>
      <c r="AK19">
        <v>1.3077620575214145E-2</v>
      </c>
      <c r="AL19">
        <v>1.3075429919393394E-2</v>
      </c>
      <c r="AM19">
        <v>1.3073239997371141E-2</v>
      </c>
      <c r="AN19">
        <v>1.3071050808778751E-2</v>
      </c>
      <c r="AO19">
        <v>1.3068862353247836E-2</v>
      </c>
      <c r="AP19">
        <v>1.3066674630410252E-2</v>
      </c>
      <c r="AQ19">
        <v>1.3064487639898101E-2</v>
      </c>
      <c r="AR19">
        <v>1.3062301381343736E-2</v>
      </c>
      <c r="AS19">
        <v>1.306011585437975E-2</v>
      </c>
      <c r="AT19">
        <v>1.3057931058638988E-2</v>
      </c>
      <c r="AU19">
        <v>1.3055746993754537E-2</v>
      </c>
      <c r="AV19">
        <v>1.3053563659359729E-2</v>
      </c>
      <c r="AW19">
        <v>1.3051381055088141E-2</v>
      </c>
      <c r="AX19">
        <v>1.30491991805736E-2</v>
      </c>
      <c r="AY19">
        <v>1.3047018035450171E-2</v>
      </c>
      <c r="AZ19">
        <v>1.3044837619352167E-2</v>
      </c>
      <c r="BA19">
        <v>1.3042657931914149E-2</v>
      </c>
      <c r="BB19">
        <v>1.3040478972770914E-2</v>
      </c>
      <c r="BC19">
        <v>1.3038300741557507E-2</v>
      </c>
      <c r="BD19">
        <v>1.3036123237909219E-2</v>
      </c>
      <c r="BE19">
        <v>1.3033946461461584E-2</v>
      </c>
      <c r="BF19">
        <v>1.3031770411850375E-2</v>
      </c>
      <c r="BG19">
        <v>1.3029595088711614E-2</v>
      </c>
      <c r="BH19">
        <v>1.3027420491681563E-2</v>
      </c>
      <c r="BI19">
        <v>1.3025246620396726E-2</v>
      </c>
      <c r="BJ19">
        <v>1.302307347449385E-2</v>
      </c>
      <c r="BK19">
        <v>1.3020901053609927E-2</v>
      </c>
      <c r="BL19">
        <v>1.301872935738219E-2</v>
      </c>
      <c r="BM19">
        <v>1.3016558385448112E-2</v>
      </c>
      <c r="BN19">
        <v>1.3014388137445407E-2</v>
      </c>
      <c r="BO19">
        <v>1.3012218613012036E-2</v>
      </c>
      <c r="BP19">
        <v>1.3010049811786195E-2</v>
      </c>
      <c r="BQ19">
        <v>1.3007881733406326E-2</v>
      </c>
      <c r="BR19">
        <v>1.3005714377511109E-2</v>
      </c>
      <c r="BS19">
        <v>1.3003547743739468E-2</v>
      </c>
      <c r="BT19">
        <v>1.3001381831730564E-2</v>
      </c>
      <c r="BU19">
        <v>1.2999216641123797E-2</v>
      </c>
      <c r="BV19">
        <v>1.2997052171558816E-2</v>
      </c>
      <c r="BW19">
        <v>1.2994888422675498E-2</v>
      </c>
      <c r="BX19">
        <v>1.2992725394113972E-2</v>
      </c>
      <c r="BY19">
        <v>1.2990563085514596E-2</v>
      </c>
      <c r="BZ19">
        <v>1.2988401496517969E-2</v>
      </c>
      <c r="CA19">
        <v>1.2986240626764938E-2</v>
      </c>
      <c r="CB19">
        <v>1.2984080475896578E-2</v>
      </c>
      <c r="CC19">
        <v>1.2981921043554211E-2</v>
      </c>
      <c r="CD19">
        <v>1.2979762329379394E-2</v>
      </c>
      <c r="CE19">
        <v>1.297760433301392E-2</v>
      </c>
      <c r="CF19">
        <v>1.2975447054099823E-2</v>
      </c>
      <c r="CG19">
        <v>1.2973290492279377E-2</v>
      </c>
      <c r="CH19">
        <v>1.297113464719509E-2</v>
      </c>
      <c r="CI19">
        <v>1.2968979518489708E-2</v>
      </c>
      <c r="CJ19">
        <v>1.2966825105806219E-2</v>
      </c>
      <c r="CK19">
        <v>1.2964671408787841E-2</v>
      </c>
      <c r="CL19">
        <v>1.2962518427078034E-2</v>
      </c>
      <c r="CM19">
        <v>1.2960366160320492E-2</v>
      </c>
      <c r="CN19">
        <v>1.2958214608159151E-2</v>
      </c>
      <c r="CO19">
        <v>1.2956063770238174E-2</v>
      </c>
      <c r="CP19">
        <v>1.2953913646201971E-2</v>
      </c>
      <c r="CQ19">
        <v>1.295176423569518E-2</v>
      </c>
      <c r="CR19">
        <v>1.2949615538362677E-2</v>
      </c>
      <c r="CS19">
        <v>1.2947467553849573E-2</v>
      </c>
      <c r="CT19">
        <v>1.2945320281801219E-2</v>
      </c>
      <c r="CU19">
        <v>1.2943173721863195E-2</v>
      </c>
      <c r="CV19">
        <v>1.2941027873681323E-2</v>
      </c>
      <c r="CW19">
        <v>1.2938882736901648E-2</v>
      </c>
    </row>
    <row r="20" spans="1:101" x14ac:dyDescent="0.25">
      <c r="A20" t="s">
        <v>36</v>
      </c>
      <c r="B20">
        <v>2.0199445060001044E-6</v>
      </c>
      <c r="C20">
        <v>2.019604145949553E-6</v>
      </c>
      <c r="D20">
        <v>2.0192639005808132E-6</v>
      </c>
      <c r="E20">
        <v>2.018923769835933E-6</v>
      </c>
      <c r="F20">
        <v>2.0185837536569989E-6</v>
      </c>
      <c r="G20">
        <v>2.0182438519861373E-6</v>
      </c>
      <c r="H20">
        <v>2.0179040647655133E-6</v>
      </c>
      <c r="I20">
        <v>2.0175643919373301E-6</v>
      </c>
      <c r="J20">
        <v>2.0172248334438318E-6</v>
      </c>
      <c r="K20">
        <v>2.0168853892272991E-6</v>
      </c>
      <c r="L20">
        <v>2.0165460592300529E-6</v>
      </c>
      <c r="M20">
        <v>2.0162068433944529E-6</v>
      </c>
      <c r="N20">
        <v>2.0158677416628967E-6</v>
      </c>
      <c r="O20">
        <v>2.0155287539778212E-6</v>
      </c>
      <c r="P20">
        <v>2.0151898802817023E-6</v>
      </c>
      <c r="Q20">
        <v>2.0148511205170544E-6</v>
      </c>
      <c r="R20">
        <v>2.0145124746264309E-6</v>
      </c>
      <c r="S20">
        <v>2.014173942552422E-6</v>
      </c>
      <c r="T20">
        <v>2.0138355242376586E-6</v>
      </c>
      <c r="U20">
        <v>2.0134972196248092E-6</v>
      </c>
      <c r="V20">
        <v>2.0131590286565815E-6</v>
      </c>
      <c r="W20">
        <v>2.012820951275721E-6</v>
      </c>
      <c r="X20">
        <v>2.0124829874250115E-6</v>
      </c>
      <c r="Y20">
        <v>2.0121451370472758E-6</v>
      </c>
      <c r="Z20">
        <v>2.0118074000853747E-6</v>
      </c>
      <c r="AA20">
        <v>2.011469776482208E-6</v>
      </c>
      <c r="AB20">
        <v>2.0111322661807124E-6</v>
      </c>
      <c r="AC20">
        <v>2.0107948691238648E-6</v>
      </c>
      <c r="AD20">
        <v>2.0104575852546789E-6</v>
      </c>
      <c r="AE20">
        <v>2.0101204145162075E-6</v>
      </c>
      <c r="AF20">
        <v>2.0097833568515404E-6</v>
      </c>
      <c r="AG20">
        <v>2.0094464122038071E-6</v>
      </c>
      <c r="AH20">
        <v>2.0091095805161742E-6</v>
      </c>
      <c r="AI20">
        <v>2.0087728617318469E-6</v>
      </c>
      <c r="AJ20">
        <v>2.0084362557940684E-6</v>
      </c>
      <c r="AK20">
        <v>2.0080997626461194E-6</v>
      </c>
      <c r="AL20">
        <v>2.0077633822313192E-6</v>
      </c>
      <c r="AM20">
        <v>2.0074271144930248E-6</v>
      </c>
      <c r="AN20">
        <v>2.0070909593746314E-6</v>
      </c>
      <c r="AO20">
        <v>2.0067549168195721E-6</v>
      </c>
      <c r="AP20">
        <v>2.0064189867713171E-6</v>
      </c>
      <c r="AQ20">
        <v>2.0060831691733758E-6</v>
      </c>
      <c r="AR20">
        <v>2.0057474639692941E-6</v>
      </c>
      <c r="AS20">
        <v>2.0054118711026564E-6</v>
      </c>
      <c r="AT20">
        <v>2.005076390517085E-6</v>
      </c>
      <c r="AU20">
        <v>2.0047410221562395E-6</v>
      </c>
      <c r="AV20">
        <v>2.0044057659638171E-6</v>
      </c>
      <c r="AW20">
        <v>2.0040706218835528E-6</v>
      </c>
      <c r="AX20">
        <v>2.0037355898592194E-6</v>
      </c>
      <c r="AY20">
        <v>2.0034006698346277E-6</v>
      </c>
      <c r="AZ20">
        <v>2.0030658617536248E-6</v>
      </c>
      <c r="BA20">
        <v>2.0027311655600969E-6</v>
      </c>
      <c r="BB20">
        <v>2.0023965811979659E-6</v>
      </c>
      <c r="BC20">
        <v>2.0020621086111928E-6</v>
      </c>
      <c r="BD20">
        <v>2.0017277477437752E-6</v>
      </c>
      <c r="BE20">
        <v>2.001393498539748E-6</v>
      </c>
      <c r="BF20">
        <v>2.0010593609431845E-6</v>
      </c>
      <c r="BG20">
        <v>2.0007253348981941E-6</v>
      </c>
      <c r="BH20">
        <v>2.0003914203489244E-6</v>
      </c>
      <c r="BI20">
        <v>2.0000576172395591E-6</v>
      </c>
      <c r="BJ20">
        <v>1.9997239255143205E-6</v>
      </c>
      <c r="BK20">
        <v>1.9993903451174673E-6</v>
      </c>
      <c r="BL20">
        <v>1.9990568759932961E-6</v>
      </c>
      <c r="BM20">
        <v>1.9987235180861403E-6</v>
      </c>
      <c r="BN20">
        <v>1.9983902713403694E-6</v>
      </c>
      <c r="BO20">
        <v>1.9980571357003917E-6</v>
      </c>
      <c r="BP20">
        <v>1.9977241111106516E-6</v>
      </c>
      <c r="BQ20">
        <v>1.9973911975156307E-6</v>
      </c>
      <c r="BR20">
        <v>1.9970583948598477E-6</v>
      </c>
      <c r="BS20">
        <v>1.9967257030878585E-6</v>
      </c>
      <c r="BT20">
        <v>1.9963931221442547E-6</v>
      </c>
      <c r="BU20">
        <v>1.9960606519736668E-6</v>
      </c>
      <c r="BV20">
        <v>1.99572829252076E-6</v>
      </c>
      <c r="BW20">
        <v>1.9953960437302387E-6</v>
      </c>
      <c r="BX20">
        <v>1.9950639055468424E-6</v>
      </c>
      <c r="BY20">
        <v>1.9947318779153475E-6</v>
      </c>
      <c r="BZ20">
        <v>1.9943999607805677E-6</v>
      </c>
      <c r="CA20">
        <v>1.9940681540873532E-6</v>
      </c>
      <c r="CB20">
        <v>1.9937364577805918E-6</v>
      </c>
      <c r="CC20">
        <v>1.9934048718052059E-6</v>
      </c>
      <c r="CD20">
        <v>1.9930733961061566E-6</v>
      </c>
      <c r="CE20">
        <v>1.9927420306284402E-6</v>
      </c>
      <c r="CF20">
        <v>1.9924107753170902E-6</v>
      </c>
      <c r="CG20">
        <v>1.9920796301171768E-6</v>
      </c>
      <c r="CH20">
        <v>1.9917485949738065E-6</v>
      </c>
      <c r="CI20">
        <v>1.9914176698321219E-6</v>
      </c>
      <c r="CJ20">
        <v>1.9910868546373032E-6</v>
      </c>
      <c r="CK20">
        <v>1.9907561493345654E-6</v>
      </c>
      <c r="CL20">
        <v>1.9904255538691607E-6</v>
      </c>
      <c r="CM20">
        <v>1.9900950681863783E-6</v>
      </c>
      <c r="CN20">
        <v>1.989764692231543E-6</v>
      </c>
      <c r="CO20">
        <v>1.9894344259500154E-6</v>
      </c>
      <c r="CP20">
        <v>1.989104269287194E-6</v>
      </c>
      <c r="CQ20">
        <v>1.9887742221885116E-6</v>
      </c>
      <c r="CR20">
        <v>1.9884442845994385E-6</v>
      </c>
      <c r="CS20">
        <v>1.988114456465481E-6</v>
      </c>
      <c r="CT20">
        <v>1.9877847377321811E-6</v>
      </c>
      <c r="CU20">
        <v>1.9874551283451171E-6</v>
      </c>
      <c r="CV20">
        <v>1.9871256282499037E-6</v>
      </c>
      <c r="CW20">
        <v>1.9867962373921915E-6</v>
      </c>
    </row>
    <row r="21" spans="1:101" x14ac:dyDescent="0.25">
      <c r="A21" t="s">
        <v>38</v>
      </c>
      <c r="B21">
        <v>1.9847099952013098E-6</v>
      </c>
      <c r="C21">
        <v>1.9843755721553847E-6</v>
      </c>
      <c r="D21">
        <v>1.9840412617908408E-6</v>
      </c>
      <c r="E21">
        <v>1.9837070640507377E-6</v>
      </c>
      <c r="F21">
        <v>1.9833729788781715E-6</v>
      </c>
      <c r="G21">
        <v>1.983039006216279E-6</v>
      </c>
      <c r="H21">
        <v>1.9827051460082331E-6</v>
      </c>
      <c r="I21">
        <v>1.9823713981972461E-6</v>
      </c>
      <c r="J21">
        <v>1.9820377627265681E-6</v>
      </c>
      <c r="K21">
        <v>1.9817042395394882E-6</v>
      </c>
      <c r="L21">
        <v>1.9813708285793331E-6</v>
      </c>
      <c r="M21">
        <v>1.9810375297894672E-6</v>
      </c>
      <c r="N21">
        <v>1.9807043431132933E-6</v>
      </c>
      <c r="O21">
        <v>1.9803712684942527E-6</v>
      </c>
      <c r="P21">
        <v>1.9800383058758245E-6</v>
      </c>
      <c r="Q21">
        <v>1.9797054552015255E-6</v>
      </c>
      <c r="R21">
        <v>1.9793727164149108E-6</v>
      </c>
      <c r="S21">
        <v>1.9790400894595735E-6</v>
      </c>
      <c r="T21">
        <v>1.9787075742791439E-6</v>
      </c>
      <c r="U21">
        <v>1.9783751708172914E-6</v>
      </c>
      <c r="V21">
        <v>1.9780428790177222E-6</v>
      </c>
      <c r="W21">
        <v>1.977710698824181E-6</v>
      </c>
      <c r="X21">
        <v>1.9773786301804499E-6</v>
      </c>
      <c r="Y21">
        <v>1.9770466730303489E-6</v>
      </c>
      <c r="Z21">
        <v>1.9767148273177349E-6</v>
      </c>
      <c r="AA21">
        <v>1.976383092986504E-6</v>
      </c>
      <c r="AB21">
        <v>1.9760514699805889E-6</v>
      </c>
      <c r="AC21">
        <v>1.9757199582439605E-6</v>
      </c>
      <c r="AD21">
        <v>1.9753885577206273E-6</v>
      </c>
      <c r="AE21">
        <v>1.975057268354634E-6</v>
      </c>
      <c r="AF21">
        <v>1.9747260900900645E-6</v>
      </c>
      <c r="AG21">
        <v>1.9743950228710396E-6</v>
      </c>
      <c r="AH21">
        <v>1.9740640666417178E-6</v>
      </c>
      <c r="AI21">
        <v>1.9737332213462941E-6</v>
      </c>
      <c r="AJ21">
        <v>1.9734024869290028E-6</v>
      </c>
      <c r="AK21">
        <v>1.9730718633341133E-6</v>
      </c>
      <c r="AL21">
        <v>1.9727413505059337E-6</v>
      </c>
      <c r="AM21">
        <v>1.9724109483888092E-6</v>
      </c>
      <c r="AN21">
        <v>1.9720806569271219E-6</v>
      </c>
      <c r="AO21">
        <v>1.9717504760652921E-6</v>
      </c>
      <c r="AP21">
        <v>1.9714204057477765E-6</v>
      </c>
      <c r="AQ21">
        <v>1.9710904459190689E-6</v>
      </c>
      <c r="AR21">
        <v>1.9707605965237002E-6</v>
      </c>
      <c r="AS21">
        <v>1.9704308575062397E-6</v>
      </c>
      <c r="AT21">
        <v>1.9701012288112918E-6</v>
      </c>
      <c r="AU21">
        <v>1.9697717103834995E-6</v>
      </c>
      <c r="AV21">
        <v>1.9694423021675423E-6</v>
      </c>
      <c r="AW21">
        <v>1.969113004108137E-6</v>
      </c>
      <c r="AX21">
        <v>1.9687838161500361E-6</v>
      </c>
      <c r="AY21">
        <v>1.9684547382380313E-6</v>
      </c>
      <c r="AZ21">
        <v>1.9681257703169487E-6</v>
      </c>
      <c r="BA21">
        <v>1.9677969123316539E-6</v>
      </c>
      <c r="BB21">
        <v>1.9674681642270467E-6</v>
      </c>
      <c r="BC21">
        <v>1.9671395259480652E-6</v>
      </c>
      <c r="BD21">
        <v>1.9668109974396846E-6</v>
      </c>
      <c r="BE21">
        <v>1.9664825786469162E-6</v>
      </c>
      <c r="BF21">
        <v>1.9661542695148075E-6</v>
      </c>
      <c r="BG21">
        <v>1.9658260699884441E-6</v>
      </c>
      <c r="BH21">
        <v>1.9654979800129464E-6</v>
      </c>
      <c r="BI21">
        <v>1.9651699995334736E-6</v>
      </c>
      <c r="BJ21">
        <v>1.9648421284952201E-6</v>
      </c>
      <c r="BK21">
        <v>1.9645143668434168E-6</v>
      </c>
      <c r="BL21">
        <v>1.9641867145233322E-6</v>
      </c>
      <c r="BM21">
        <v>1.96385917148027E-6</v>
      </c>
      <c r="BN21">
        <v>1.9635317376595712E-6</v>
      </c>
      <c r="BO21">
        <v>1.9632044130066127E-6</v>
      </c>
      <c r="BP21">
        <v>1.9628771974668088E-6</v>
      </c>
      <c r="BQ21">
        <v>1.9625500909856089E-6</v>
      </c>
      <c r="BR21">
        <v>1.9622230935085E-6</v>
      </c>
      <c r="BS21">
        <v>1.9618962049810048E-6</v>
      </c>
      <c r="BT21">
        <v>1.9615694253486819E-6</v>
      </c>
      <c r="BU21">
        <v>1.9612427545571269E-6</v>
      </c>
      <c r="BV21">
        <v>1.9609161925519707E-6</v>
      </c>
      <c r="BW21">
        <v>1.9605897392788819E-6</v>
      </c>
      <c r="BX21">
        <v>1.9602633946835641E-6</v>
      </c>
      <c r="BY21">
        <v>1.9599371587117575E-6</v>
      </c>
      <c r="BZ21">
        <v>1.9596110313092375E-6</v>
      </c>
      <c r="CA21">
        <v>1.9592850124218172E-6</v>
      </c>
      <c r="CB21">
        <v>1.9589591019953446E-6</v>
      </c>
      <c r="CC21">
        <v>1.958633299975704E-6</v>
      </c>
      <c r="CD21">
        <v>1.9583076063088157E-6</v>
      </c>
      <c r="CE21">
        <v>1.9579820209406362E-6</v>
      </c>
      <c r="CF21">
        <v>1.9576565438171576E-6</v>
      </c>
      <c r="CG21">
        <v>1.9573311748844075E-6</v>
      </c>
      <c r="CH21">
        <v>1.9570059140884507E-6</v>
      </c>
      <c r="CI21">
        <v>1.956680761375387E-6</v>
      </c>
      <c r="CJ21">
        <v>1.956355716691352E-6</v>
      </c>
      <c r="CK21">
        <v>1.9560307799825162E-6</v>
      </c>
      <c r="CL21">
        <v>1.9557059511950881E-6</v>
      </c>
      <c r="CM21">
        <v>1.9553812302753101E-6</v>
      </c>
      <c r="CN21">
        <v>1.9550566171694606E-6</v>
      </c>
      <c r="CO21">
        <v>1.9547321118238541E-6</v>
      </c>
      <c r="CP21">
        <v>1.9544077141848409E-6</v>
      </c>
      <c r="CQ21">
        <v>1.9540834241988059E-6</v>
      </c>
      <c r="CR21">
        <v>1.9537592418121709E-6</v>
      </c>
      <c r="CS21">
        <v>1.9534351669713919E-6</v>
      </c>
      <c r="CT21">
        <v>1.953111199622961E-6</v>
      </c>
      <c r="CU21">
        <v>1.9527873397134068E-6</v>
      </c>
      <c r="CV21">
        <v>1.9524635871892921E-6</v>
      </c>
      <c r="CW21">
        <v>1.9521399419972151E-6</v>
      </c>
    </row>
    <row r="22" spans="1:101" x14ac:dyDescent="0.25">
      <c r="A22" t="s">
        <v>39</v>
      </c>
      <c r="B22">
        <v>1.8619518425593419E-4</v>
      </c>
      <c r="C22">
        <v>1.8616381042257514E-4</v>
      </c>
      <c r="D22">
        <v>1.861324471603981E-4</v>
      </c>
      <c r="E22">
        <v>1.8610109446406115E-4</v>
      </c>
      <c r="F22">
        <v>1.8606975232822595E-4</v>
      </c>
      <c r="G22">
        <v>1.860384207475578E-4</v>
      </c>
      <c r="H22">
        <v>1.8600709971672551E-4</v>
      </c>
      <c r="I22">
        <v>1.8597578923040158E-4</v>
      </c>
      <c r="J22">
        <v>1.85944489283262E-4</v>
      </c>
      <c r="K22">
        <v>1.8591319986998645E-4</v>
      </c>
      <c r="L22">
        <v>1.8588192098525813E-4</v>
      </c>
      <c r="M22">
        <v>1.8585065262376381E-4</v>
      </c>
      <c r="N22">
        <v>1.858193947801938E-4</v>
      </c>
      <c r="O22">
        <v>1.857881474492421E-4</v>
      </c>
      <c r="P22">
        <v>1.8575691062560615E-4</v>
      </c>
      <c r="Q22">
        <v>1.8572568430398704E-4</v>
      </c>
      <c r="R22">
        <v>1.856944684790894E-4</v>
      </c>
      <c r="S22">
        <v>1.856632631456214E-4</v>
      </c>
      <c r="T22">
        <v>1.8563206829829475E-4</v>
      </c>
      <c r="U22">
        <v>1.856008839318248E-4</v>
      </c>
      <c r="V22">
        <v>1.8556971004093036E-4</v>
      </c>
      <c r="W22">
        <v>1.8553854662033383E-4</v>
      </c>
      <c r="X22">
        <v>1.8550739366476117E-4</v>
      </c>
      <c r="Y22">
        <v>1.8547625116894183E-4</v>
      </c>
      <c r="Z22">
        <v>1.854451191276088E-4</v>
      </c>
      <c r="AA22">
        <v>1.8541399753549867E-4</v>
      </c>
      <c r="AB22">
        <v>1.8538288638735151E-4</v>
      </c>
      <c r="AC22">
        <v>1.8535178567791094E-4</v>
      </c>
      <c r="AD22">
        <v>1.8532069540192414E-4</v>
      </c>
      <c r="AE22">
        <v>1.852896155541417E-4</v>
      </c>
      <c r="AF22">
        <v>1.8525854612931784E-4</v>
      </c>
      <c r="AG22">
        <v>1.8522748712221027E-4</v>
      </c>
      <c r="AH22">
        <v>1.8519643852758021E-4</v>
      </c>
      <c r="AI22">
        <v>1.8516540034019236E-4</v>
      </c>
      <c r="AJ22">
        <v>1.8513437255481503E-4</v>
      </c>
      <c r="AK22">
        <v>1.8510335516621989E-4</v>
      </c>
      <c r="AL22">
        <v>1.850723481691822E-4</v>
      </c>
      <c r="AM22">
        <v>1.8504135155848075E-4</v>
      </c>
      <c r="AN22">
        <v>1.8501036532889774E-4</v>
      </c>
      <c r="AO22">
        <v>1.8497938947521894E-4</v>
      </c>
      <c r="AP22">
        <v>1.8494842399223362E-4</v>
      </c>
      <c r="AQ22">
        <v>1.8491746887473441E-4</v>
      </c>
      <c r="AR22">
        <v>1.8488652411751758E-4</v>
      </c>
      <c r="AS22">
        <v>1.8485558971538277E-4</v>
      </c>
      <c r="AT22">
        <v>1.8482466566313322E-4</v>
      </c>
      <c r="AU22">
        <v>1.8479375195557554E-4</v>
      </c>
      <c r="AV22">
        <v>1.8476284858751982E-4</v>
      </c>
      <c r="AW22">
        <v>1.8473195555377967E-4</v>
      </c>
      <c r="AX22">
        <v>1.8470107284917215E-4</v>
      </c>
      <c r="AY22">
        <v>1.8467020046851782E-4</v>
      </c>
      <c r="AZ22">
        <v>1.8463933840664061E-4</v>
      </c>
      <c r="BA22">
        <v>1.8460848665836801E-4</v>
      </c>
      <c r="BB22">
        <v>1.845776452185309E-4</v>
      </c>
      <c r="BC22">
        <v>1.8454681408196363E-4</v>
      </c>
      <c r="BD22">
        <v>1.8451599324350402E-4</v>
      </c>
      <c r="BE22">
        <v>1.8448518269799334E-4</v>
      </c>
      <c r="BF22">
        <v>1.8445438244027624E-4</v>
      </c>
      <c r="BG22">
        <v>1.8442359246520094E-4</v>
      </c>
      <c r="BH22">
        <v>1.8439281276761896E-4</v>
      </c>
      <c r="BI22">
        <v>1.8436204334238533E-4</v>
      </c>
      <c r="BJ22">
        <v>1.8433128418435851E-4</v>
      </c>
      <c r="BK22">
        <v>1.8430053528840036E-4</v>
      </c>
      <c r="BL22">
        <v>1.8426979664937622E-4</v>
      </c>
      <c r="BM22">
        <v>1.8423906826215485E-4</v>
      </c>
      <c r="BN22">
        <v>1.8420835012160832E-4</v>
      </c>
      <c r="BO22">
        <v>1.8417764222261227E-4</v>
      </c>
      <c r="BP22">
        <v>1.8414694456004571E-4</v>
      </c>
      <c r="BQ22">
        <v>1.8411625712879098E-4</v>
      </c>
      <c r="BR22">
        <v>1.8408557992373396E-4</v>
      </c>
      <c r="BS22">
        <v>1.8405491293976386E-4</v>
      </c>
      <c r="BT22">
        <v>1.8402425617177327E-4</v>
      </c>
      <c r="BU22">
        <v>1.8399360961465829E-4</v>
      </c>
      <c r="BV22">
        <v>1.839629732633183E-4</v>
      </c>
      <c r="BW22">
        <v>1.8393234711265612E-4</v>
      </c>
      <c r="BX22">
        <v>1.8390173115757804E-4</v>
      </c>
      <c r="BY22">
        <v>1.838711253929936E-4</v>
      </c>
      <c r="BZ22">
        <v>1.8384052981381584E-4</v>
      </c>
      <c r="CA22">
        <v>1.8380994441496114E-4</v>
      </c>
      <c r="CB22">
        <v>1.8377936919134925E-4</v>
      </c>
      <c r="CC22">
        <v>1.8374880413790336E-4</v>
      </c>
      <c r="CD22">
        <v>1.8371824924954999E-4</v>
      </c>
      <c r="CE22">
        <v>1.8368770452121898E-4</v>
      </c>
      <c r="CF22">
        <v>1.8365716994784366E-4</v>
      </c>
      <c r="CG22">
        <v>1.8362664552436063E-4</v>
      </c>
      <c r="CH22">
        <v>1.8359613124570995E-4</v>
      </c>
      <c r="CI22">
        <v>1.8356562710683492E-4</v>
      </c>
      <c r="CJ22">
        <v>1.8353513310268236E-4</v>
      </c>
      <c r="CK22">
        <v>1.8350464922820223E-4</v>
      </c>
      <c r="CL22">
        <v>1.8347417547834806E-4</v>
      </c>
      <c r="CM22">
        <v>1.8344371184807662E-4</v>
      </c>
      <c r="CN22">
        <v>1.8341325833234805E-4</v>
      </c>
      <c r="CO22">
        <v>1.8338281492612582E-4</v>
      </c>
      <c r="CP22">
        <v>1.8335238162437681E-4</v>
      </c>
      <c r="CQ22">
        <v>1.8332195842207113E-4</v>
      </c>
      <c r="CR22">
        <v>1.832915453141823E-4</v>
      </c>
      <c r="CS22">
        <v>1.8326114229568716E-4</v>
      </c>
      <c r="CT22">
        <v>1.8323074936156593E-4</v>
      </c>
      <c r="CU22">
        <v>1.8320036650680207E-4</v>
      </c>
      <c r="CV22">
        <v>1.8316999372638244E-4</v>
      </c>
      <c r="CW22">
        <v>1.8313963101529717E-4</v>
      </c>
    </row>
    <row r="23" spans="1:101" x14ac:dyDescent="0.25">
      <c r="A23" t="s">
        <v>41</v>
      </c>
      <c r="B23">
        <v>8.2454788384401839E-4</v>
      </c>
      <c r="C23">
        <v>8.2440894776998586E-4</v>
      </c>
      <c r="D23">
        <v>8.2427005850943991E-4</v>
      </c>
      <c r="E23">
        <v>8.2413121603872432E-4</v>
      </c>
      <c r="F23">
        <v>8.2399242033419882E-4</v>
      </c>
      <c r="G23">
        <v>8.2385367137223909E-4</v>
      </c>
      <c r="H23">
        <v>8.2371496912923652E-4</v>
      </c>
      <c r="I23">
        <v>8.2357631358159864E-4</v>
      </c>
      <c r="J23">
        <v>8.2343770470574894E-4</v>
      </c>
      <c r="K23">
        <v>8.232991424781264E-4</v>
      </c>
      <c r="L23">
        <v>8.2316062687518639E-4</v>
      </c>
      <c r="M23">
        <v>8.2302215787339965E-4</v>
      </c>
      <c r="N23">
        <v>8.2288373544925288E-4</v>
      </c>
      <c r="O23">
        <v>8.2274535957924859E-4</v>
      </c>
      <c r="P23">
        <v>8.2260703023990535E-4</v>
      </c>
      <c r="Q23">
        <v>8.2246874740775713E-4</v>
      </c>
      <c r="R23">
        <v>8.2233051105935404E-4</v>
      </c>
      <c r="S23">
        <v>8.2219232117126148E-4</v>
      </c>
      <c r="T23">
        <v>8.2205417772006101E-4</v>
      </c>
      <c r="U23">
        <v>8.2191608068234992E-4</v>
      </c>
      <c r="V23">
        <v>8.2177803003474098E-4</v>
      </c>
      <c r="W23">
        <v>8.2164002575386291E-4</v>
      </c>
      <c r="X23">
        <v>8.2150206781635995E-4</v>
      </c>
      <c r="Y23">
        <v>8.2136415619889203E-4</v>
      </c>
      <c r="Z23">
        <v>8.2122629087813483E-4</v>
      </c>
      <c r="AA23">
        <v>8.2108847183077972E-4</v>
      </c>
      <c r="AB23">
        <v>8.2095069903353362E-4</v>
      </c>
      <c r="AC23">
        <v>8.2081297246311912E-4</v>
      </c>
      <c r="AD23">
        <v>8.2067529209627456E-4</v>
      </c>
      <c r="AE23">
        <v>8.2053765790975357E-4</v>
      </c>
      <c r="AF23">
        <v>8.2040006988032548E-4</v>
      </c>
      <c r="AG23">
        <v>8.2026252798477546E-4</v>
      </c>
      <c r="AH23">
        <v>8.2012503219990409E-4</v>
      </c>
      <c r="AI23">
        <v>8.1998758250252722E-4</v>
      </c>
      <c r="AJ23">
        <v>8.1985017886947685E-4</v>
      </c>
      <c r="AK23">
        <v>8.1971282127759986E-4</v>
      </c>
      <c r="AL23">
        <v>8.1957550970375892E-4</v>
      </c>
      <c r="AM23">
        <v>8.1943824412483246E-4</v>
      </c>
      <c r="AN23">
        <v>8.1930102451771385E-4</v>
      </c>
      <c r="AO23">
        <v>8.191638508593124E-4</v>
      </c>
      <c r="AP23">
        <v>8.1902672312655293E-4</v>
      </c>
      <c r="AQ23">
        <v>8.18889641296375E-4</v>
      </c>
      <c r="AR23">
        <v>8.1875260534573443E-4</v>
      </c>
      <c r="AS23">
        <v>8.1861561525160202E-4</v>
      </c>
      <c r="AT23">
        <v>8.1847867099096405E-4</v>
      </c>
      <c r="AU23">
        <v>8.1834177254082254E-4</v>
      </c>
      <c r="AV23">
        <v>8.1820491987819423E-4</v>
      </c>
      <c r="AW23">
        <v>8.1806811298011173E-4</v>
      </c>
      <c r="AX23">
        <v>8.1793135182362279E-4</v>
      </c>
      <c r="AY23">
        <v>8.177946363857908E-4</v>
      </c>
      <c r="AZ23">
        <v>8.1765796664369408E-4</v>
      </c>
      <c r="BA23">
        <v>8.175213425744266E-4</v>
      </c>
      <c r="BB23">
        <v>8.1738476415509726E-4</v>
      </c>
      <c r="BC23">
        <v>8.1724823136283082E-4</v>
      </c>
      <c r="BD23">
        <v>8.1711174417476665E-4</v>
      </c>
      <c r="BE23">
        <v>8.1697530256805997E-4</v>
      </c>
      <c r="BF23">
        <v>8.1683890651988104E-4</v>
      </c>
      <c r="BG23">
        <v>8.1670255600741523E-4</v>
      </c>
      <c r="BH23">
        <v>8.1656625100786327E-4</v>
      </c>
      <c r="BI23">
        <v>8.164299914984411E-4</v>
      </c>
      <c r="BJ23">
        <v>8.1629377745637982E-4</v>
      </c>
      <c r="BK23">
        <v>8.1615760885892581E-4</v>
      </c>
      <c r="BL23">
        <v>8.1602148568334055E-4</v>
      </c>
      <c r="BM23">
        <v>8.1588540790690077E-4</v>
      </c>
      <c r="BN23">
        <v>8.1574937550689831E-4</v>
      </c>
      <c r="BO23">
        <v>8.1561338846063993E-4</v>
      </c>
      <c r="BP23">
        <v>8.1547744674544803E-4</v>
      </c>
      <c r="BQ23">
        <v>8.1534155033865965E-4</v>
      </c>
      <c r="BR23">
        <v>8.152056992176271E-4</v>
      </c>
      <c r="BS23">
        <v>8.1506989335971799E-4</v>
      </c>
      <c r="BT23">
        <v>8.1493413274231466E-4</v>
      </c>
      <c r="BU23">
        <v>8.1479841734281454E-4</v>
      </c>
      <c r="BV23">
        <v>8.1466274713863044E-4</v>
      </c>
      <c r="BW23">
        <v>8.1452712210719003E-4</v>
      </c>
      <c r="BX23">
        <v>8.1439154222593595E-4</v>
      </c>
      <c r="BY23">
        <v>8.1425600747232578E-4</v>
      </c>
      <c r="BZ23">
        <v>8.1412051782383242E-4</v>
      </c>
      <c r="CA23">
        <v>8.1398507325794337E-4</v>
      </c>
      <c r="CB23">
        <v>8.1384967375216144E-4</v>
      </c>
      <c r="CC23">
        <v>8.1371431928400418E-4</v>
      </c>
      <c r="CD23">
        <v>8.1357900983100443E-4</v>
      </c>
      <c r="CE23">
        <v>8.1344374537070934E-4</v>
      </c>
      <c r="CF23">
        <v>8.1330852588068167E-4</v>
      </c>
      <c r="CG23">
        <v>8.1317335133849859E-4</v>
      </c>
      <c r="CH23">
        <v>8.1303822172175259E-4</v>
      </c>
      <c r="CI23">
        <v>8.1290313700805065E-4</v>
      </c>
      <c r="CJ23">
        <v>8.1276809717501517E-4</v>
      </c>
      <c r="CK23">
        <v>8.1263310220028274E-4</v>
      </c>
      <c r="CL23">
        <v>8.1249815206150514E-4</v>
      </c>
      <c r="CM23">
        <v>8.1236324673634921E-4</v>
      </c>
      <c r="CN23">
        <v>8.1222838620249622E-4</v>
      </c>
      <c r="CO23">
        <v>8.1209357043764249E-4</v>
      </c>
      <c r="CP23">
        <v>8.1195879941949923E-4</v>
      </c>
      <c r="CQ23">
        <v>8.1182407312579215E-4</v>
      </c>
      <c r="CR23">
        <v>8.1168939153426192E-4</v>
      </c>
      <c r="CS23">
        <v>8.1155475462266408E-4</v>
      </c>
      <c r="CT23">
        <v>8.1142016236876858E-4</v>
      </c>
      <c r="CU23">
        <v>8.1128561475036056E-4</v>
      </c>
      <c r="CV23">
        <v>8.1115111174523977E-4</v>
      </c>
      <c r="CW23">
        <v>8.1101665333122019E-4</v>
      </c>
    </row>
    <row r="24" spans="1:101" x14ac:dyDescent="0.25">
      <c r="A24" t="s">
        <v>42</v>
      </c>
      <c r="B24">
        <v>1.7839216224748234E-3</v>
      </c>
      <c r="C24">
        <v>1.7836210322101892E-3</v>
      </c>
      <c r="D24">
        <v>1.78332054322723E-3</v>
      </c>
      <c r="E24">
        <v>1.7830201554747652E-3</v>
      </c>
      <c r="F24">
        <v>1.7827198689016491E-3</v>
      </c>
      <c r="G24">
        <v>1.7824196834567698E-3</v>
      </c>
      <c r="H24">
        <v>1.78211959908905E-3</v>
      </c>
      <c r="I24">
        <v>1.781819615747447E-3</v>
      </c>
      <c r="J24">
        <v>1.7815197333809524E-3</v>
      </c>
      <c r="K24">
        <v>1.7812199519385921E-3</v>
      </c>
      <c r="L24">
        <v>1.7809202713694261E-3</v>
      </c>
      <c r="M24">
        <v>1.7806206916225493E-3</v>
      </c>
      <c r="N24">
        <v>1.7803212126470897E-3</v>
      </c>
      <c r="O24">
        <v>1.7800218343922108E-3</v>
      </c>
      <c r="P24">
        <v>1.7797225568071096E-3</v>
      </c>
      <c r="Q24">
        <v>1.7794233798410174E-3</v>
      </c>
      <c r="R24">
        <v>1.7791243034431996E-3</v>
      </c>
      <c r="S24">
        <v>1.7788253275629556E-3</v>
      </c>
      <c r="T24">
        <v>1.7785264521496191E-3</v>
      </c>
      <c r="U24">
        <v>1.7782276771525574E-3</v>
      </c>
      <c r="V24">
        <v>1.7779290025211726E-3</v>
      </c>
      <c r="W24">
        <v>1.7776304282049002E-3</v>
      </c>
      <c r="X24">
        <v>1.7773319541532103E-3</v>
      </c>
      <c r="Y24">
        <v>1.7770335803156054E-3</v>
      </c>
      <c r="Z24">
        <v>1.7767353066416233E-3</v>
      </c>
      <c r="AA24">
        <v>1.7764371330808357E-3</v>
      </c>
      <c r="AB24">
        <v>1.7761390595828475E-3</v>
      </c>
      <c r="AC24">
        <v>1.7758410860972977E-3</v>
      </c>
      <c r="AD24">
        <v>1.7755432125738594E-3</v>
      </c>
      <c r="AE24">
        <v>1.7752454389622385E-3</v>
      </c>
      <c r="AF24">
        <v>1.7749477652121753E-3</v>
      </c>
      <c r="AG24">
        <v>1.7746501912734444E-3</v>
      </c>
      <c r="AH24">
        <v>1.7743527170958528E-3</v>
      </c>
      <c r="AI24">
        <v>1.7740553426292421E-3</v>
      </c>
      <c r="AJ24">
        <v>1.7737580678234873E-3</v>
      </c>
      <c r="AK24">
        <v>1.7734608926284966E-3</v>
      </c>
      <c r="AL24">
        <v>1.7731638169942124E-3</v>
      </c>
      <c r="AM24">
        <v>1.77286684087061E-3</v>
      </c>
      <c r="AN24">
        <v>1.7725699642076986E-3</v>
      </c>
      <c r="AO24">
        <v>1.7722731869555207E-3</v>
      </c>
      <c r="AP24">
        <v>1.7719765090641528E-3</v>
      </c>
      <c r="AQ24">
        <v>1.7716799304837037E-3</v>
      </c>
      <c r="AR24">
        <v>1.7713834511643165E-3</v>
      </c>
      <c r="AS24">
        <v>1.7710870710561676E-3</v>
      </c>
      <c r="AT24">
        <v>1.7707907901094663E-3</v>
      </c>
      <c r="AU24">
        <v>1.770494608274456E-3</v>
      </c>
      <c r="AV24">
        <v>1.7701985255014123E-3</v>
      </c>
      <c r="AW24">
        <v>1.7699025417406448E-3</v>
      </c>
      <c r="AX24">
        <v>1.769606656942496E-3</v>
      </c>
      <c r="AY24">
        <v>1.769310871057342E-3</v>
      </c>
      <c r="AZ24">
        <v>1.7690151840355915E-3</v>
      </c>
      <c r="BA24">
        <v>1.7687195958276873E-3</v>
      </c>
      <c r="BB24">
        <v>1.7684241063841038E-3</v>
      </c>
      <c r="BC24">
        <v>1.76812871565535E-3</v>
      </c>
      <c r="BD24">
        <v>1.7678334235919672E-3</v>
      </c>
      <c r="BE24">
        <v>1.7675382301445297E-3</v>
      </c>
      <c r="BF24">
        <v>1.7672431352636448E-3</v>
      </c>
      <c r="BG24">
        <v>1.7669481388999538E-3</v>
      </c>
      <c r="BH24">
        <v>1.7666532410041292E-3</v>
      </c>
      <c r="BI24">
        <v>1.7663584415268778E-3</v>
      </c>
      <c r="BJ24">
        <v>1.7660637404189384E-3</v>
      </c>
      <c r="BK24">
        <v>1.7657691376310835E-3</v>
      </c>
      <c r="BL24">
        <v>1.7654746331141179E-3</v>
      </c>
      <c r="BM24">
        <v>1.7651802268188797E-3</v>
      </c>
      <c r="BN24">
        <v>1.7648859186962388E-3</v>
      </c>
      <c r="BO24">
        <v>1.7645917086970987E-3</v>
      </c>
      <c r="BP24">
        <v>1.7642975967723956E-3</v>
      </c>
      <c r="BQ24">
        <v>1.7640035828730982E-3</v>
      </c>
      <c r="BR24">
        <v>1.7637096669502078E-3</v>
      </c>
      <c r="BS24">
        <v>1.7634158489547589E-3</v>
      </c>
      <c r="BT24">
        <v>1.7631221288378174E-3</v>
      </c>
      <c r="BU24">
        <v>1.7628285065504829E-3</v>
      </c>
      <c r="BV24">
        <v>1.7625349820438877E-3</v>
      </c>
      <c r="BW24">
        <v>1.7622415552691955E-3</v>
      </c>
      <c r="BX24">
        <v>1.7619482261776041E-3</v>
      </c>
      <c r="BY24">
        <v>1.761654994720342E-3</v>
      </c>
      <c r="BZ24">
        <v>1.7613618608486716E-3</v>
      </c>
      <c r="CA24">
        <v>1.7610688245138868E-3</v>
      </c>
      <c r="CB24">
        <v>1.7607758856673147E-3</v>
      </c>
      <c r="CC24">
        <v>1.7604830442603139E-3</v>
      </c>
      <c r="CD24">
        <v>1.7601903002442767E-3</v>
      </c>
      <c r="CE24">
        <v>1.7598976535706259E-3</v>
      </c>
      <c r="CF24">
        <v>1.7596051041908181E-3</v>
      </c>
      <c r="CG24">
        <v>1.7593126520563413E-3</v>
      </c>
      <c r="CH24">
        <v>1.7590202971187164E-3</v>
      </c>
      <c r="CI24">
        <v>1.758728039329496E-3</v>
      </c>
      <c r="CJ24">
        <v>1.7584358786402654E-3</v>
      </c>
      <c r="CK24">
        <v>1.7581438150026413E-3</v>
      </c>
      <c r="CL24">
        <v>1.7578518483682734E-3</v>
      </c>
      <c r="CM24">
        <v>1.7575599786888428E-3</v>
      </c>
      <c r="CN24">
        <v>1.757268205916063E-3</v>
      </c>
      <c r="CO24">
        <v>1.7569765300016796E-3</v>
      </c>
      <c r="CP24">
        <v>1.7566849508974707E-3</v>
      </c>
      <c r="CQ24">
        <v>1.7563934685552451E-3</v>
      </c>
      <c r="CR24">
        <v>1.7561020829268449E-3</v>
      </c>
      <c r="CS24">
        <v>1.7558107939641431E-3</v>
      </c>
      <c r="CT24">
        <v>1.7555196016190457E-3</v>
      </c>
      <c r="CU24">
        <v>1.7552285058434899E-3</v>
      </c>
      <c r="CV24">
        <v>1.7549375065894449E-3</v>
      </c>
      <c r="CW24">
        <v>1.7546466038089114E-3</v>
      </c>
    </row>
    <row r="25" spans="1:101" x14ac:dyDescent="0.25">
      <c r="A25" t="s">
        <v>43</v>
      </c>
      <c r="B25">
        <v>3.2864974680496048E-8</v>
      </c>
      <c r="C25">
        <v>3.2859436942003535E-8</v>
      </c>
      <c r="D25">
        <v>3.2853901069411203E-8</v>
      </c>
      <c r="E25">
        <v>3.2848367061776169E-8</v>
      </c>
      <c r="F25">
        <v>3.2842834918156165E-8</v>
      </c>
      <c r="G25">
        <v>3.2837304637609579E-8</v>
      </c>
      <c r="H25">
        <v>3.2831776219195412E-8</v>
      </c>
      <c r="I25">
        <v>3.2826249661973304E-8</v>
      </c>
      <c r="J25">
        <v>3.2820724965003545E-8</v>
      </c>
      <c r="K25">
        <v>3.2815202127347041E-8</v>
      </c>
      <c r="L25">
        <v>3.2809681148065331E-8</v>
      </c>
      <c r="M25">
        <v>3.2804162026220599E-8</v>
      </c>
      <c r="N25">
        <v>3.2798644760875635E-8</v>
      </c>
      <c r="O25">
        <v>3.2793129351093872E-8</v>
      </c>
      <c r="P25">
        <v>3.2787615795939392E-8</v>
      </c>
      <c r="Q25">
        <v>3.2782104094476872E-8</v>
      </c>
      <c r="R25">
        <v>3.2776594245771651E-8</v>
      </c>
      <c r="S25">
        <v>3.2771086248889664E-8</v>
      </c>
      <c r="T25">
        <v>3.2765580102897498E-8</v>
      </c>
      <c r="U25">
        <v>3.2760075806862354E-8</v>
      </c>
      <c r="V25">
        <v>3.2754573359852072E-8</v>
      </c>
      <c r="W25">
        <v>3.2749072760935106E-8</v>
      </c>
      <c r="X25">
        <v>3.2743574009180542E-8</v>
      </c>
      <c r="Y25">
        <v>3.2738077103658092E-8</v>
      </c>
      <c r="Z25">
        <v>3.2732582043438085E-8</v>
      </c>
      <c r="AA25">
        <v>3.2727088827591477E-8</v>
      </c>
      <c r="AB25">
        <v>3.2721597455189855E-8</v>
      </c>
      <c r="AC25">
        <v>3.2716107925305427E-8</v>
      </c>
      <c r="AD25">
        <v>3.2710620237011021E-8</v>
      </c>
      <c r="AE25">
        <v>3.2705134389380083E-8</v>
      </c>
      <c r="AF25">
        <v>3.2699650381486675E-8</v>
      </c>
      <c r="AG25">
        <v>3.2694168212405498E-8</v>
      </c>
      <c r="AH25">
        <v>3.2688687881211863E-8</v>
      </c>
      <c r="AI25">
        <v>3.2683209386981705E-8</v>
      </c>
      <c r="AJ25">
        <v>3.2677732728791572E-8</v>
      </c>
      <c r="AK25">
        <v>3.2672257905718635E-8</v>
      </c>
      <c r="AL25">
        <v>3.2666784916840679E-8</v>
      </c>
      <c r="AM25">
        <v>3.2661313761236114E-8</v>
      </c>
      <c r="AN25">
        <v>3.265584443798397E-8</v>
      </c>
      <c r="AO25">
        <v>3.2650376946163872E-8</v>
      </c>
      <c r="AP25">
        <v>3.2644911284856095E-8</v>
      </c>
      <c r="AQ25">
        <v>3.2639447453141496E-8</v>
      </c>
      <c r="AR25">
        <v>3.2633985450101567E-8</v>
      </c>
      <c r="AS25">
        <v>3.2628525274818415E-8</v>
      </c>
      <c r="AT25">
        <v>3.2623066926374757E-8</v>
      </c>
      <c r="AU25">
        <v>3.2617610403853923E-8</v>
      </c>
      <c r="AV25">
        <v>3.2612155706339849E-8</v>
      </c>
      <c r="AW25">
        <v>3.2606702832917097E-8</v>
      </c>
      <c r="AX25">
        <v>3.2601251782670837E-8</v>
      </c>
      <c r="AY25">
        <v>3.2595802554686844E-8</v>
      </c>
      <c r="AZ25">
        <v>3.2590355148051512E-8</v>
      </c>
      <c r="BA25">
        <v>3.2584909561851854E-8</v>
      </c>
      <c r="BB25">
        <v>3.2579465795175462E-8</v>
      </c>
      <c r="BC25">
        <v>3.2574023847110565E-8</v>
      </c>
      <c r="BD25">
        <v>3.2568583716746E-8</v>
      </c>
      <c r="BE25">
        <v>3.2563145403171201E-8</v>
      </c>
      <c r="BF25">
        <v>3.2557708905476215E-8</v>
      </c>
      <c r="BG25">
        <v>3.2552274222751706E-8</v>
      </c>
      <c r="BH25">
        <v>3.2546841354088921E-8</v>
      </c>
      <c r="BI25">
        <v>3.2541410298579734E-8</v>
      </c>
      <c r="BJ25">
        <v>3.253598105531663E-8</v>
      </c>
      <c r="BK25">
        <v>3.2530553623392673E-8</v>
      </c>
      <c r="BL25">
        <v>3.2525128001901559E-8</v>
      </c>
      <c r="BM25">
        <v>3.2519704189937577E-8</v>
      </c>
      <c r="BN25">
        <v>3.2514282186595614E-8</v>
      </c>
      <c r="BO25">
        <v>3.2508861990971171E-8</v>
      </c>
      <c r="BP25">
        <v>3.250344360216035E-8</v>
      </c>
      <c r="BQ25">
        <v>3.2498027019259851E-8</v>
      </c>
      <c r="BR25">
        <v>3.2492612241366982E-8</v>
      </c>
      <c r="BS25">
        <v>3.2487199267579652E-8</v>
      </c>
      <c r="BT25">
        <v>3.2481788096996361E-8</v>
      </c>
      <c r="BU25">
        <v>3.2476378728716223E-8</v>
      </c>
      <c r="BV25">
        <v>3.247097116183894E-8</v>
      </c>
      <c r="BW25">
        <v>3.2465565395464825E-8</v>
      </c>
      <c r="BX25">
        <v>3.2460161428694786E-8</v>
      </c>
      <c r="BY25">
        <v>3.2454759260630318E-8</v>
      </c>
      <c r="BZ25">
        <v>3.2449358890373535E-8</v>
      </c>
      <c r="CA25">
        <v>3.2443960317027131E-8</v>
      </c>
      <c r="CB25">
        <v>3.2438563539694407E-8</v>
      </c>
      <c r="CC25">
        <v>3.2433168557479258E-8</v>
      </c>
      <c r="CD25">
        <v>3.242777536948617E-8</v>
      </c>
      <c r="CE25">
        <v>3.2422383974820232E-8</v>
      </c>
      <c r="CF25">
        <v>3.2416994372587125E-8</v>
      </c>
      <c r="CG25">
        <v>3.2411606561893122E-8</v>
      </c>
      <c r="CH25">
        <v>3.2406220541845093E-8</v>
      </c>
      <c r="CI25">
        <v>3.2400836311550504E-8</v>
      </c>
      <c r="CJ25">
        <v>3.239545387011741E-8</v>
      </c>
      <c r="CK25">
        <v>3.2390073216654452E-8</v>
      </c>
      <c r="CL25">
        <v>3.2384694350270885E-8</v>
      </c>
      <c r="CM25">
        <v>3.2379317270076528E-8</v>
      </c>
      <c r="CN25">
        <v>3.2373941975181813E-8</v>
      </c>
      <c r="CO25">
        <v>3.2368568464697745E-8</v>
      </c>
      <c r="CP25">
        <v>3.2363196737735945E-8</v>
      </c>
      <c r="CQ25">
        <v>3.235782679340859E-8</v>
      </c>
      <c r="CR25">
        <v>3.2352458630828467E-8</v>
      </c>
      <c r="CS25">
        <v>3.234709224910895E-8</v>
      </c>
      <c r="CT25">
        <v>3.2341727647364003E-8</v>
      </c>
      <c r="CU25">
        <v>3.2336364824708166E-8</v>
      </c>
      <c r="CV25">
        <v>3.233100378025658E-8</v>
      </c>
      <c r="CW25">
        <v>3.2325644513124963E-8</v>
      </c>
    </row>
    <row r="26" spans="1:101" x14ac:dyDescent="0.25">
      <c r="A26" t="s">
        <v>45</v>
      </c>
      <c r="B26">
        <v>2.8303586010144016E-2</v>
      </c>
      <c r="C26">
        <v>2.8298816864290463E-2</v>
      </c>
      <c r="D26">
        <v>2.8294049325365469E-2</v>
      </c>
      <c r="E26">
        <v>2.8289283392557006E-2</v>
      </c>
      <c r="F26">
        <v>2.8284519065053595E-2</v>
      </c>
      <c r="G26">
        <v>2.8279756342044306E-2</v>
      </c>
      <c r="H26">
        <v>2.827499522271874E-2</v>
      </c>
      <c r="I26">
        <v>2.8270235706267063E-2</v>
      </c>
      <c r="J26">
        <v>2.8265477791879979E-2</v>
      </c>
      <c r="K26">
        <v>2.8260721478748731E-2</v>
      </c>
      <c r="L26">
        <v>2.8255966766065115E-2</v>
      </c>
      <c r="M26">
        <v>2.8251213653021471E-2</v>
      </c>
      <c r="N26">
        <v>2.8246462138810668E-2</v>
      </c>
      <c r="O26">
        <v>2.8241712222626135E-2</v>
      </c>
      <c r="P26">
        <v>2.8236963903661837E-2</v>
      </c>
      <c r="Q26">
        <v>2.8232217181112275E-2</v>
      </c>
      <c r="R26">
        <v>2.822747205417251E-2</v>
      </c>
      <c r="S26">
        <v>2.8222728522038117E-2</v>
      </c>
      <c r="T26">
        <v>2.8217986583905234E-2</v>
      </c>
      <c r="U26">
        <v>2.8213246238970528E-2</v>
      </c>
      <c r="V26">
        <v>2.8208507486431209E-2</v>
      </c>
      <c r="W26">
        <v>2.8203770325485027E-2</v>
      </c>
      <c r="X26">
        <v>2.8199034755330275E-2</v>
      </c>
      <c r="Y26">
        <v>2.8194300775165774E-2</v>
      </c>
      <c r="Z26">
        <v>2.8189568384190882E-2</v>
      </c>
      <c r="AA26">
        <v>2.8184837581605511E-2</v>
      </c>
      <c r="AB26">
        <v>2.8180108366610095E-2</v>
      </c>
      <c r="AC26">
        <v>2.8175380738405611E-2</v>
      </c>
      <c r="AD26">
        <v>2.8170654696193575E-2</v>
      </c>
      <c r="AE26">
        <v>2.8165930239176021E-2</v>
      </c>
      <c r="AF26">
        <v>2.816120736655554E-2</v>
      </c>
      <c r="AG26">
        <v>2.815648607753525E-2</v>
      </c>
      <c r="AH26">
        <v>2.8151766371318797E-2</v>
      </c>
      <c r="AI26">
        <v>2.8147048247110368E-2</v>
      </c>
      <c r="AJ26">
        <v>2.814233170411469E-2</v>
      </c>
      <c r="AK26">
        <v>2.8137616741536999E-2</v>
      </c>
      <c r="AL26">
        <v>2.8132903358583088E-2</v>
      </c>
      <c r="AM26">
        <v>2.812819155445927E-2</v>
      </c>
      <c r="AN26">
        <v>2.8123481328372398E-2</v>
      </c>
      <c r="AO26">
        <v>2.8118772679529846E-2</v>
      </c>
      <c r="AP26">
        <v>2.811406560713953E-2</v>
      </c>
      <c r="AQ26">
        <v>2.8109360110409879E-2</v>
      </c>
      <c r="AR26">
        <v>2.8104656188549872E-2</v>
      </c>
      <c r="AS26">
        <v>2.8099953840769E-2</v>
      </c>
      <c r="AT26">
        <v>2.80952530662773E-2</v>
      </c>
      <c r="AU26">
        <v>2.8090553864285328E-2</v>
      </c>
      <c r="AV26">
        <v>2.8085856234004159E-2</v>
      </c>
      <c r="AW26">
        <v>2.8081160174645414E-2</v>
      </c>
      <c r="AX26">
        <v>2.8076465685421232E-2</v>
      </c>
      <c r="AY26">
        <v>2.8071772765544276E-2</v>
      </c>
      <c r="AZ26">
        <v>2.8067081414227736E-2</v>
      </c>
      <c r="BA26">
        <v>2.8062391630685343E-2</v>
      </c>
      <c r="BB26">
        <v>2.805770341413133E-2</v>
      </c>
      <c r="BC26">
        <v>2.8053016763780466E-2</v>
      </c>
      <c r="BD26">
        <v>2.8048331678848046E-2</v>
      </c>
      <c r="BE26">
        <v>2.8043648158549893E-2</v>
      </c>
      <c r="BF26">
        <v>2.803896620210234E-2</v>
      </c>
      <c r="BG26">
        <v>2.8034285808722262E-2</v>
      </c>
      <c r="BH26">
        <v>2.8029606977627037E-2</v>
      </c>
      <c r="BI26">
        <v>2.8024929708034576E-2</v>
      </c>
      <c r="BJ26">
        <v>2.8020253999163313E-2</v>
      </c>
      <c r="BK26">
        <v>2.8015579850232199E-2</v>
      </c>
      <c r="BL26">
        <v>2.8010907260460714E-2</v>
      </c>
      <c r="BM26">
        <v>2.8006236229068848E-2</v>
      </c>
      <c r="BN26">
        <v>2.8001566755277117E-2</v>
      </c>
      <c r="BO26">
        <v>2.7996898838306552E-2</v>
      </c>
      <c r="BP26">
        <v>2.7992232477378715E-2</v>
      </c>
      <c r="BQ26">
        <v>2.7987567671715671E-2</v>
      </c>
      <c r="BR26">
        <v>2.7982904420540019E-2</v>
      </c>
      <c r="BS26">
        <v>2.7978242723074868E-2</v>
      </c>
      <c r="BT26">
        <v>2.7973582578543838E-2</v>
      </c>
      <c r="BU26">
        <v>2.7968923986171079E-2</v>
      </c>
      <c r="BV26">
        <v>2.7964266945181251E-2</v>
      </c>
      <c r="BW26">
        <v>2.795961145479953E-2</v>
      </c>
      <c r="BX26">
        <v>2.7954957514251616E-2</v>
      </c>
      <c r="BY26">
        <v>2.7950305122763707E-2</v>
      </c>
      <c r="BZ26">
        <v>2.7945654279562533E-2</v>
      </c>
      <c r="CA26">
        <v>2.7941004983875334E-2</v>
      </c>
      <c r="CB26">
        <v>2.7936357234929855E-2</v>
      </c>
      <c r="CC26">
        <v>2.7931711031954371E-2</v>
      </c>
      <c r="CD26">
        <v>2.7927066374177665E-2</v>
      </c>
      <c r="CE26">
        <v>2.7922423260829013E-2</v>
      </c>
      <c r="CF26">
        <v>2.7917781691138233E-2</v>
      </c>
      <c r="CG26">
        <v>2.7913141664335638E-2</v>
      </c>
      <c r="CH26">
        <v>2.7908503179652058E-2</v>
      </c>
      <c r="CI26">
        <v>2.7903866236318832E-2</v>
      </c>
      <c r="CJ26">
        <v>2.7899230833567816E-2</v>
      </c>
      <c r="CK26">
        <v>2.7894596970631357E-2</v>
      </c>
      <c r="CL26">
        <v>2.788996464674234E-2</v>
      </c>
      <c r="CM26">
        <v>2.7885333861134138E-2</v>
      </c>
      <c r="CN26">
        <v>2.7880704613040638E-2</v>
      </c>
      <c r="CO26">
        <v>2.7876076901696249E-2</v>
      </c>
      <c r="CP26">
        <v>2.7871450726335869E-2</v>
      </c>
      <c r="CQ26">
        <v>2.786682608619491E-2</v>
      </c>
      <c r="CR26">
        <v>2.7862202980509298E-2</v>
      </c>
      <c r="CS26">
        <v>2.785758140851546E-2</v>
      </c>
      <c r="CT26">
        <v>2.7852961369450334E-2</v>
      </c>
      <c r="CU26">
        <v>2.7848342862551355E-2</v>
      </c>
      <c r="CV26">
        <v>2.7843725887056477E-2</v>
      </c>
      <c r="CW26">
        <v>2.7839110442204145E-2</v>
      </c>
    </row>
    <row r="27" spans="1:101" x14ac:dyDescent="0.25">
      <c r="A27" t="s">
        <v>46</v>
      </c>
      <c r="B27">
        <v>1.4077639766159647E-8</v>
      </c>
      <c r="C27">
        <v>1.4075267688031649E-8</v>
      </c>
      <c r="D27">
        <v>1.4072896409157898E-8</v>
      </c>
      <c r="E27">
        <v>1.4070525929134512E-8</v>
      </c>
      <c r="F27">
        <v>1.4068156247557873E-8</v>
      </c>
      <c r="G27">
        <v>1.4065787364024645E-8</v>
      </c>
      <c r="H27">
        <v>1.4063419278131748E-8</v>
      </c>
      <c r="I27">
        <v>1.4061051989476388E-8</v>
      </c>
      <c r="J27">
        <v>1.4058685497656036E-8</v>
      </c>
      <c r="K27">
        <v>1.4056319802268437E-8</v>
      </c>
      <c r="L27">
        <v>1.40539549029116E-8</v>
      </c>
      <c r="M27">
        <v>1.4051590799183815E-8</v>
      </c>
      <c r="N27">
        <v>1.4049227490683631E-8</v>
      </c>
      <c r="O27">
        <v>1.4046864977009875E-8</v>
      </c>
      <c r="P27">
        <v>1.404450325776164E-8</v>
      </c>
      <c r="Q27">
        <v>1.4042142332538289E-8</v>
      </c>
      <c r="R27">
        <v>1.4039782200939461E-8</v>
      </c>
      <c r="S27">
        <v>1.4037422862565049E-8</v>
      </c>
      <c r="T27">
        <v>1.403506431701523E-8</v>
      </c>
      <c r="U27">
        <v>1.4032706563890441E-8</v>
      </c>
      <c r="V27">
        <v>1.4030349602791393E-8</v>
      </c>
      <c r="W27">
        <v>1.402799343331906E-8</v>
      </c>
      <c r="X27">
        <v>1.4025638055074689E-8</v>
      </c>
      <c r="Y27">
        <v>1.4023283467659788E-8</v>
      </c>
      <c r="Z27">
        <v>1.4020929670676141E-8</v>
      </c>
      <c r="AA27">
        <v>1.4018576663725791E-8</v>
      </c>
      <c r="AB27">
        <v>1.4016224446411054E-8</v>
      </c>
      <c r="AC27">
        <v>1.4013873018334513E-8</v>
      </c>
      <c r="AD27">
        <v>1.4011522379099015E-8</v>
      </c>
      <c r="AE27">
        <v>1.4009172528307671E-8</v>
      </c>
      <c r="AF27">
        <v>1.4006823465563863E-8</v>
      </c>
      <c r="AG27">
        <v>1.4004475190471238E-8</v>
      </c>
      <c r="AH27">
        <v>1.4002127702633708E-8</v>
      </c>
      <c r="AI27">
        <v>1.3999781001655447E-8</v>
      </c>
      <c r="AJ27">
        <v>1.3997435087140906E-8</v>
      </c>
      <c r="AK27">
        <v>1.3995089958694784E-8</v>
      </c>
      <c r="AL27">
        <v>1.3992745615922059E-8</v>
      </c>
      <c r="AM27">
        <v>1.3990402058427964E-8</v>
      </c>
      <c r="AN27">
        <v>1.3988059285818007E-8</v>
      </c>
      <c r="AO27">
        <v>1.3985717297697949E-8</v>
      </c>
      <c r="AP27">
        <v>1.3983376093673825E-8</v>
      </c>
      <c r="AQ27">
        <v>1.3981035673351921E-8</v>
      </c>
      <c r="AR27">
        <v>1.3978696036338802E-8</v>
      </c>
      <c r="AS27">
        <v>1.3976357182241283E-8</v>
      </c>
      <c r="AT27">
        <v>1.397401911066645E-8</v>
      </c>
      <c r="AU27">
        <v>1.3971681821221655E-8</v>
      </c>
      <c r="AV27">
        <v>1.3969345313514497E-8</v>
      </c>
      <c r="AW27">
        <v>1.3967009587152854E-8</v>
      </c>
      <c r="AX27">
        <v>1.3964674641744859E-8</v>
      </c>
      <c r="AY27">
        <v>1.3962340476898907E-8</v>
      </c>
      <c r="AZ27">
        <v>1.3960007092223658E-8</v>
      </c>
      <c r="BA27">
        <v>1.395767448732803E-8</v>
      </c>
      <c r="BB27">
        <v>1.3955342661821201E-8</v>
      </c>
      <c r="BC27">
        <v>1.3953011615312615E-8</v>
      </c>
      <c r="BD27">
        <v>1.3950681347411976E-8</v>
      </c>
      <c r="BE27">
        <v>1.3948351857729244E-8</v>
      </c>
      <c r="BF27">
        <v>1.3946023145874646E-8</v>
      </c>
      <c r="BG27">
        <v>1.3943695211458666E-8</v>
      </c>
      <c r="BH27">
        <v>1.3941368054092044E-8</v>
      </c>
      <c r="BI27">
        <v>1.3939041673385788E-8</v>
      </c>
      <c r="BJ27">
        <v>1.393671606895116E-8</v>
      </c>
      <c r="BK27">
        <v>1.3934391240399681E-8</v>
      </c>
      <c r="BL27">
        <v>1.3932067187343138E-8</v>
      </c>
      <c r="BM27">
        <v>1.392974390939357E-8</v>
      </c>
      <c r="BN27">
        <v>1.3927421406163273E-8</v>
      </c>
      <c r="BO27">
        <v>1.3925099677264808E-8</v>
      </c>
      <c r="BP27">
        <v>1.3922778722310992E-8</v>
      </c>
      <c r="BQ27">
        <v>1.39204585409149E-8</v>
      </c>
      <c r="BR27">
        <v>1.3918139132689862E-8</v>
      </c>
      <c r="BS27">
        <v>1.3915820497249473E-8</v>
      </c>
      <c r="BT27">
        <v>1.3913502634207576E-8</v>
      </c>
      <c r="BU27">
        <v>1.3911185543178278E-8</v>
      </c>
      <c r="BV27">
        <v>1.3908869223775939E-8</v>
      </c>
      <c r="BW27">
        <v>1.390655367561518E-8</v>
      </c>
      <c r="BX27">
        <v>1.3904238898310877E-8</v>
      </c>
      <c r="BY27">
        <v>1.3901924891478159E-8</v>
      </c>
      <c r="BZ27">
        <v>1.3899611654732414E-8</v>
      </c>
      <c r="CA27">
        <v>1.3897299187689286E-8</v>
      </c>
      <c r="CB27">
        <v>1.3894987489964677E-8</v>
      </c>
      <c r="CC27">
        <v>1.3892676561174738E-8</v>
      </c>
      <c r="CD27">
        <v>1.3890366400935885E-8</v>
      </c>
      <c r="CE27">
        <v>1.3888057008864777E-8</v>
      </c>
      <c r="CF27">
        <v>1.3885748384578339E-8</v>
      </c>
      <c r="CG27">
        <v>1.3883440527693743E-8</v>
      </c>
      <c r="CH27">
        <v>1.388113343782842E-8</v>
      </c>
      <c r="CI27">
        <v>1.3878827114600055E-8</v>
      </c>
      <c r="CJ27">
        <v>1.3876521557626583E-8</v>
      </c>
      <c r="CK27">
        <v>1.3874216766526198E-8</v>
      </c>
      <c r="CL27">
        <v>1.3871912740917343E-8</v>
      </c>
      <c r="CM27">
        <v>1.3869609480418718E-8</v>
      </c>
      <c r="CN27">
        <v>1.3867306984649276E-8</v>
      </c>
      <c r="CO27">
        <v>1.3865005253228219E-8</v>
      </c>
      <c r="CP27">
        <v>1.3862704285775008E-8</v>
      </c>
      <c r="CQ27">
        <v>1.3860404081909349E-8</v>
      </c>
      <c r="CR27">
        <v>1.3858104641251209E-8</v>
      </c>
      <c r="CS27">
        <v>1.3855805963420799E-8</v>
      </c>
      <c r="CT27">
        <v>1.3853508048038587E-8</v>
      </c>
      <c r="CU27">
        <v>1.3851210894725291E-8</v>
      </c>
      <c r="CV27">
        <v>1.3848914503101884E-8</v>
      </c>
      <c r="CW27">
        <v>1.3846618872789584E-8</v>
      </c>
    </row>
    <row r="28" spans="1:101" x14ac:dyDescent="0.25">
      <c r="A28" t="s">
        <v>47</v>
      </c>
      <c r="B28">
        <v>4.095167526092905E-4</v>
      </c>
      <c r="C28">
        <v>4.094477491578562E-4</v>
      </c>
      <c r="D28">
        <v>4.0937876895662652E-4</v>
      </c>
      <c r="E28">
        <v>4.0930981199385237E-4</v>
      </c>
      <c r="F28">
        <v>4.0924087825779278E-4</v>
      </c>
      <c r="G28">
        <v>4.091719677367145E-4</v>
      </c>
      <c r="H28">
        <v>4.0910308041889227E-4</v>
      </c>
      <c r="I28">
        <v>4.0903421629260868E-4</v>
      </c>
      <c r="J28">
        <v>4.0896537534615423E-4</v>
      </c>
      <c r="K28">
        <v>4.0889655756782737E-4</v>
      </c>
      <c r="L28">
        <v>4.0882776294593436E-4</v>
      </c>
      <c r="M28">
        <v>4.0875899146878934E-4</v>
      </c>
      <c r="N28">
        <v>4.0869024312471423E-4</v>
      </c>
      <c r="O28">
        <v>4.0862151790203898E-4</v>
      </c>
      <c r="P28">
        <v>4.0855281578910116E-4</v>
      </c>
      <c r="Q28">
        <v>4.0848413677424647E-4</v>
      </c>
      <c r="R28">
        <v>4.0841548084582819E-4</v>
      </c>
      <c r="S28">
        <v>4.0834684799220756E-4</v>
      </c>
      <c r="T28">
        <v>4.0827823820175355E-4</v>
      </c>
      <c r="U28">
        <v>4.0820965146284302E-4</v>
      </c>
      <c r="V28">
        <v>4.0814108776386068E-4</v>
      </c>
      <c r="W28">
        <v>4.0807254709319897E-4</v>
      </c>
      <c r="X28">
        <v>4.0800402943925811E-4</v>
      </c>
      <c r="Y28">
        <v>4.0793553479044614E-4</v>
      </c>
      <c r="Z28">
        <v>4.0786706313517885E-4</v>
      </c>
      <c r="AA28">
        <v>4.0779861446187994E-4</v>
      </c>
      <c r="AB28">
        <v>4.077301887589807E-4</v>
      </c>
      <c r="AC28">
        <v>4.0766178601492022E-4</v>
      </c>
      <c r="AD28">
        <v>4.0759340621814553E-4</v>
      </c>
      <c r="AE28">
        <v>4.0752504935711117E-4</v>
      </c>
      <c r="AF28">
        <v>4.0745671542027949E-4</v>
      </c>
      <c r="AG28">
        <v>4.0738840439612071E-4</v>
      </c>
      <c r="AH28">
        <v>4.0732011627311258E-4</v>
      </c>
      <c r="AI28">
        <v>4.0725185103974071E-4</v>
      </c>
      <c r="AJ28">
        <v>4.0718360868449851E-4</v>
      </c>
      <c r="AK28">
        <v>4.0711538919588678E-4</v>
      </c>
      <c r="AL28">
        <v>4.0704719256241437E-4</v>
      </c>
      <c r="AM28">
        <v>4.0697901877259759E-4</v>
      </c>
      <c r="AN28">
        <v>4.0691086781496059E-4</v>
      </c>
      <c r="AO28">
        <v>4.0684273967803522E-4</v>
      </c>
      <c r="AP28">
        <v>4.0677463435036086E-4</v>
      </c>
      <c r="AQ28">
        <v>4.0670655182048466E-4</v>
      </c>
      <c r="AR28">
        <v>4.0663849207696139E-4</v>
      </c>
      <c r="AS28">
        <v>4.0657045510835354E-4</v>
      </c>
      <c r="AT28">
        <v>4.0650244090323129E-4</v>
      </c>
      <c r="AU28">
        <v>4.0643444945017234E-4</v>
      </c>
      <c r="AV28">
        <v>4.0636648073776212E-4</v>
      </c>
      <c r="AW28">
        <v>4.0629853475459356E-4</v>
      </c>
      <c r="AX28">
        <v>4.0623061148926747E-4</v>
      </c>
      <c r="AY28">
        <v>4.0616271093039209E-4</v>
      </c>
      <c r="AZ28">
        <v>4.0609483306658329E-4</v>
      </c>
      <c r="BA28">
        <v>4.0602697788646465E-4</v>
      </c>
      <c r="BB28">
        <v>4.0595914537866717E-4</v>
      </c>
      <c r="BC28">
        <v>4.0589133553182966E-4</v>
      </c>
      <c r="BD28">
        <v>4.0582354833459836E-4</v>
      </c>
      <c r="BE28">
        <v>4.0575578377562718E-4</v>
      </c>
      <c r="BF28">
        <v>4.0568804184357756E-4</v>
      </c>
      <c r="BG28">
        <v>4.056203225271186E-4</v>
      </c>
      <c r="BH28">
        <v>4.0555262581492684E-4</v>
      </c>
      <c r="BI28">
        <v>4.0548495169568641E-4</v>
      </c>
      <c r="BJ28">
        <v>4.0541730015808901E-4</v>
      </c>
      <c r="BK28">
        <v>4.0534967119083392E-4</v>
      </c>
      <c r="BL28">
        <v>4.0528206478262791E-4</v>
      </c>
      <c r="BM28">
        <v>4.0521448092218542E-4</v>
      </c>
      <c r="BN28">
        <v>4.0514691959822813E-4</v>
      </c>
      <c r="BO28">
        <v>4.0507938079948545E-4</v>
      </c>
      <c r="BP28">
        <v>4.050118645146943E-4</v>
      </c>
      <c r="BQ28">
        <v>4.049443707325991E-4</v>
      </c>
      <c r="BR28">
        <v>4.0487689944195167E-4</v>
      </c>
      <c r="BS28">
        <v>4.048094506315115E-4</v>
      </c>
      <c r="BT28">
        <v>4.0474202429004533E-4</v>
      </c>
      <c r="BU28">
        <v>4.0467462040632754E-4</v>
      </c>
      <c r="BV28">
        <v>4.0460723896914007E-4</v>
      </c>
      <c r="BW28">
        <v>4.0453987996727216E-4</v>
      </c>
      <c r="BX28">
        <v>4.0447254338952068E-4</v>
      </c>
      <c r="BY28">
        <v>4.0440522922468967E-4</v>
      </c>
      <c r="BZ28">
        <v>4.0433793746159089E-4</v>
      </c>
      <c r="CA28">
        <v>4.0427066808904354E-4</v>
      </c>
      <c r="CB28">
        <v>4.042034210958741E-4</v>
      </c>
      <c r="CC28">
        <v>4.0413619647091661E-4</v>
      </c>
      <c r="CD28">
        <v>4.0406899420301255E-4</v>
      </c>
      <c r="CE28">
        <v>4.0400181428101064E-4</v>
      </c>
      <c r="CF28">
        <v>4.0393465669376723E-4</v>
      </c>
      <c r="CG28">
        <v>4.0386752143014594E-4</v>
      </c>
      <c r="CH28">
        <v>4.0380040847901787E-4</v>
      </c>
      <c r="CI28">
        <v>4.0373331782926148E-4</v>
      </c>
      <c r="CJ28">
        <v>4.0366624946976273E-4</v>
      </c>
      <c r="CK28">
        <v>4.0359920338941467E-4</v>
      </c>
      <c r="CL28">
        <v>4.0353217957711805E-4</v>
      </c>
      <c r="CM28">
        <v>4.0346517802178079E-4</v>
      </c>
      <c r="CN28">
        <v>4.0339819871231832E-4</v>
      </c>
      <c r="CO28">
        <v>4.0333124163765329E-4</v>
      </c>
      <c r="CP28">
        <v>4.032643067867159E-4</v>
      </c>
      <c r="CQ28">
        <v>4.0319739414844337E-4</v>
      </c>
      <c r="CR28">
        <v>4.0313050371178059E-4</v>
      </c>
      <c r="CS28">
        <v>4.0306363546567959E-4</v>
      </c>
      <c r="CT28">
        <v>4.0299678939909983E-4</v>
      </c>
      <c r="CU28">
        <v>4.0292996550100809E-4</v>
      </c>
      <c r="CV28">
        <v>4.0286316376037841E-4</v>
      </c>
      <c r="CW28">
        <v>4.027963841661921E-4</v>
      </c>
    </row>
    <row r="29" spans="1:101" x14ac:dyDescent="0.25">
      <c r="A29" t="s">
        <v>50</v>
      </c>
      <c r="B29">
        <v>1.1159769262573628E-3</v>
      </c>
      <c r="C29">
        <v>1.1157888844760631E-3</v>
      </c>
      <c r="D29">
        <v>1.115600906054056E-3</v>
      </c>
      <c r="E29">
        <v>1.1154129909593245E-3</v>
      </c>
      <c r="F29">
        <v>1.1152251391598729E-3</v>
      </c>
      <c r="G29">
        <v>1.115037350623727E-3</v>
      </c>
      <c r="H29">
        <v>1.114849625318934E-3</v>
      </c>
      <c r="I29">
        <v>1.114661963213563E-3</v>
      </c>
      <c r="J29">
        <v>1.1144743642757043E-3</v>
      </c>
      <c r="K29">
        <v>1.1142868284734697E-3</v>
      </c>
      <c r="L29">
        <v>1.1140993557749927E-3</v>
      </c>
      <c r="M29">
        <v>1.113911946148428E-3</v>
      </c>
      <c r="N29">
        <v>1.1137245995619517E-3</v>
      </c>
      <c r="O29">
        <v>1.1135373159837615E-3</v>
      </c>
      <c r="P29">
        <v>1.1133500953820763E-3</v>
      </c>
      <c r="Q29">
        <v>1.1131629377251365E-3</v>
      </c>
      <c r="R29">
        <v>1.1129758429812039E-3</v>
      </c>
      <c r="S29">
        <v>1.1127888111185614E-3</v>
      </c>
      <c r="T29">
        <v>1.1126018421055133E-3</v>
      </c>
      <c r="U29">
        <v>1.1124149359103852E-3</v>
      </c>
      <c r="V29">
        <v>1.1122280925015243E-3</v>
      </c>
      <c r="W29">
        <v>1.1120413118472989E-3</v>
      </c>
      <c r="X29">
        <v>1.111854593916098E-3</v>
      </c>
      <c r="Y29">
        <v>1.1116679386763326E-3</v>
      </c>
      <c r="Z29">
        <v>1.1114813460964344E-3</v>
      </c>
      <c r="AA29">
        <v>1.1112948161448564E-3</v>
      </c>
      <c r="AB29">
        <v>1.1111083487900732E-3</v>
      </c>
      <c r="AC29">
        <v>1.1109219440005797E-3</v>
      </c>
      <c r="AD29">
        <v>1.1107356017448931E-3</v>
      </c>
      <c r="AE29">
        <v>1.1105493219915503E-3</v>
      </c>
      <c r="AF29">
        <v>1.1103631047091106E-3</v>
      </c>
      <c r="AG29">
        <v>1.1101769498661537E-3</v>
      </c>
      <c r="AH29">
        <v>1.1099908574312802E-3</v>
      </c>
      <c r="AI29">
        <v>1.1098048273731126E-3</v>
      </c>
      <c r="AJ29">
        <v>1.1096188596602936E-3</v>
      </c>
      <c r="AK29">
        <v>1.1094329542614871E-3</v>
      </c>
      <c r="AL29">
        <v>1.1092471111453783E-3</v>
      </c>
      <c r="AM29">
        <v>1.1090613302806732E-3</v>
      </c>
      <c r="AN29">
        <v>1.1088756116360986E-3</v>
      </c>
      <c r="AO29">
        <v>1.1086899551804022E-3</v>
      </c>
      <c r="AP29">
        <v>1.1085043608823535E-3</v>
      </c>
      <c r="AQ29">
        <v>1.1083188287107416E-3</v>
      </c>
      <c r="AR29">
        <v>1.108133358634377E-3</v>
      </c>
      <c r="AS29">
        <v>1.1079479506220916E-3</v>
      </c>
      <c r="AT29">
        <v>1.1077626046427378E-3</v>
      </c>
      <c r="AU29">
        <v>1.1075773206651886E-3</v>
      </c>
      <c r="AV29">
        <v>1.107392098658338E-3</v>
      </c>
      <c r="AW29">
        <v>1.1072069385911006E-3</v>
      </c>
      <c r="AX29">
        <v>1.1070218404324124E-3</v>
      </c>
      <c r="AY29">
        <v>1.1068368041512295E-3</v>
      </c>
      <c r="AZ29">
        <v>1.1066518297165289E-3</v>
      </c>
      <c r="BA29">
        <v>1.1064669170973091E-3</v>
      </c>
      <c r="BB29">
        <v>1.106282066262588E-3</v>
      </c>
      <c r="BC29">
        <v>1.1060972771814049E-3</v>
      </c>
      <c r="BD29">
        <v>1.10591254982282E-3</v>
      </c>
      <c r="BE29">
        <v>1.1057278841559138E-3</v>
      </c>
      <c r="BF29">
        <v>1.1055432801497875E-3</v>
      </c>
      <c r="BG29">
        <v>1.1053587377735635E-3</v>
      </c>
      <c r="BH29">
        <v>1.1051742569963836E-3</v>
      </c>
      <c r="BI29">
        <v>1.1049898377874113E-3</v>
      </c>
      <c r="BJ29">
        <v>1.1048054801158301E-3</v>
      </c>
      <c r="BK29">
        <v>1.1046211839508444E-3</v>
      </c>
      <c r="BL29">
        <v>1.1044369492616791E-3</v>
      </c>
      <c r="BM29">
        <v>1.1042527760175794E-3</v>
      </c>
      <c r="BN29">
        <v>1.1040686641878108E-3</v>
      </c>
      <c r="BO29">
        <v>1.10388461374166E-3</v>
      </c>
      <c r="BP29">
        <v>1.1037006246484339E-3</v>
      </c>
      <c r="BQ29">
        <v>1.1035166968774593E-3</v>
      </c>
      <c r="BR29">
        <v>1.1033328303980843E-3</v>
      </c>
      <c r="BS29">
        <v>1.1031490251796772E-3</v>
      </c>
      <c r="BT29">
        <v>1.102965281191626E-3</v>
      </c>
      <c r="BU29">
        <v>1.1027815984033401E-3</v>
      </c>
      <c r="BV29">
        <v>1.1025979767842482E-3</v>
      </c>
      <c r="BW29">
        <v>1.1024144163038006E-3</v>
      </c>
      <c r="BX29">
        <v>1.1022309169314672E-3</v>
      </c>
      <c r="BY29">
        <v>1.102047478636738E-3</v>
      </c>
      <c r="BZ29">
        <v>1.1018641013891238E-3</v>
      </c>
      <c r="CA29">
        <v>1.1016807851581558E-3</v>
      </c>
      <c r="CB29">
        <v>1.1014975299133845E-3</v>
      </c>
      <c r="CC29">
        <v>1.1013143356243822E-3</v>
      </c>
      <c r="CD29">
        <v>1.10113120226074E-3</v>
      </c>
      <c r="CE29">
        <v>1.1009481297920701E-3</v>
      </c>
      <c r="CF29">
        <v>1.1007651181880046E-3</v>
      </c>
      <c r="CG29">
        <v>1.1005821674181955E-3</v>
      </c>
      <c r="CH29">
        <v>1.1003992774523156E-3</v>
      </c>
      <c r="CI29">
        <v>1.1002164482600575E-3</v>
      </c>
      <c r="CJ29">
        <v>1.1000336798111341E-3</v>
      </c>
      <c r="CK29">
        <v>1.0998509720752778E-3</v>
      </c>
      <c r="CL29">
        <v>1.099668325022242E-3</v>
      </c>
      <c r="CM29">
        <v>1.0994857386217999E-3</v>
      </c>
      <c r="CN29">
        <v>1.0993032128437444E-3</v>
      </c>
      <c r="CO29">
        <v>1.0991207476578886E-3</v>
      </c>
      <c r="CP29">
        <v>1.0989383430340665E-3</v>
      </c>
      <c r="CQ29">
        <v>1.0987559989421303E-3</v>
      </c>
      <c r="CR29">
        <v>1.0985737153519541E-3</v>
      </c>
      <c r="CS29">
        <v>1.0983914922334309E-3</v>
      </c>
      <c r="CT29">
        <v>1.0982093295564739E-3</v>
      </c>
      <c r="CU29">
        <v>1.0980272272910162E-3</v>
      </c>
      <c r="CV29">
        <v>1.0978451854070114E-3</v>
      </c>
      <c r="CW29">
        <v>1.0976632038744321E-3</v>
      </c>
    </row>
    <row r="30" spans="1:101" x14ac:dyDescent="0.25">
      <c r="A30" t="s">
        <v>51</v>
      </c>
      <c r="B30">
        <v>1.8477821878526055E-3</v>
      </c>
      <c r="C30">
        <v>1.8474708371016334E-3</v>
      </c>
      <c r="D30">
        <v>1.8471595912580028E-3</v>
      </c>
      <c r="E30">
        <v>1.8468484502687013E-3</v>
      </c>
      <c r="F30">
        <v>1.8465374140807515E-3</v>
      </c>
      <c r="G30">
        <v>1.8462264826412129E-3</v>
      </c>
      <c r="H30">
        <v>1.8459156558971789E-3</v>
      </c>
      <c r="I30">
        <v>1.8456049337957799E-3</v>
      </c>
      <c r="J30">
        <v>1.8452943162841813E-3</v>
      </c>
      <c r="K30">
        <v>1.8449838033095846E-3</v>
      </c>
      <c r="L30">
        <v>1.8446733948192259E-3</v>
      </c>
      <c r="M30">
        <v>1.8443630907603781E-3</v>
      </c>
      <c r="N30">
        <v>1.8440528910803481E-3</v>
      </c>
      <c r="O30">
        <v>1.8437427957264793E-3</v>
      </c>
      <c r="P30">
        <v>1.8434328046461499E-3</v>
      </c>
      <c r="Q30">
        <v>1.8431229177867743E-3</v>
      </c>
      <c r="R30">
        <v>1.8428131350958017E-3</v>
      </c>
      <c r="S30">
        <v>1.8425034565207159E-3</v>
      </c>
      <c r="T30">
        <v>1.8421938820090374E-3</v>
      </c>
      <c r="U30">
        <v>1.8418844115083211E-3</v>
      </c>
      <c r="V30">
        <v>1.8415750449661573E-3</v>
      </c>
      <c r="W30">
        <v>1.8412657823301717E-3</v>
      </c>
      <c r="X30">
        <v>1.840956623548025E-3</v>
      </c>
      <c r="Y30">
        <v>1.8406475685674129E-3</v>
      </c>
      <c r="Z30">
        <v>1.8403386173360666E-3</v>
      </c>
      <c r="AA30">
        <v>1.8400297698017518E-3</v>
      </c>
      <c r="AB30">
        <v>1.8397210259122701E-3</v>
      </c>
      <c r="AC30">
        <v>1.8394123856154572E-3</v>
      </c>
      <c r="AD30">
        <v>1.8391038488591851E-3</v>
      </c>
      <c r="AE30">
        <v>1.8387954155913589E-3</v>
      </c>
      <c r="AF30">
        <v>1.83848708575992E-3</v>
      </c>
      <c r="AG30">
        <v>1.8381788593128446E-3</v>
      </c>
      <c r="AH30">
        <v>1.8378707361981434E-3</v>
      </c>
      <c r="AI30">
        <v>1.8375627163638622E-3</v>
      </c>
      <c r="AJ30">
        <v>1.8372547997580818E-3</v>
      </c>
      <c r="AK30">
        <v>1.8369469863289169E-3</v>
      </c>
      <c r="AL30">
        <v>1.8366392760245178E-3</v>
      </c>
      <c r="AM30">
        <v>1.8363316687930696E-3</v>
      </c>
      <c r="AN30">
        <v>1.8360241645827917E-3</v>
      </c>
      <c r="AO30">
        <v>1.8357167633419383E-3</v>
      </c>
      <c r="AP30">
        <v>1.8354094650187985E-3</v>
      </c>
      <c r="AQ30">
        <v>1.8351022695616951E-3</v>
      </c>
      <c r="AR30">
        <v>1.834795176918987E-3</v>
      </c>
      <c r="AS30">
        <v>1.8344881870390663E-3</v>
      </c>
      <c r="AT30">
        <v>1.8341812998703604E-3</v>
      </c>
      <c r="AU30">
        <v>1.8338745153613312E-3</v>
      </c>
      <c r="AV30">
        <v>1.8335678334604742E-3</v>
      </c>
      <c r="AW30">
        <v>1.8332612541163205E-3</v>
      </c>
      <c r="AX30">
        <v>1.832954777277435E-3</v>
      </c>
      <c r="AY30">
        <v>1.832648402892417E-3</v>
      </c>
      <c r="AZ30">
        <v>1.8323421309099006E-3</v>
      </c>
      <c r="BA30">
        <v>1.8320359612785536E-3</v>
      </c>
      <c r="BB30">
        <v>1.8317298939470785E-3</v>
      </c>
      <c r="BC30">
        <v>1.8314239288642117E-3</v>
      </c>
      <c r="BD30">
        <v>1.8311180659787245E-3</v>
      </c>
      <c r="BE30">
        <v>1.8308123052394219E-3</v>
      </c>
      <c r="BF30">
        <v>1.8305066465951431E-3</v>
      </c>
      <c r="BG30">
        <v>1.8302010899947621E-3</v>
      </c>
      <c r="BH30">
        <v>1.8298956353871858E-3</v>
      </c>
      <c r="BI30">
        <v>1.8295902827213562E-3</v>
      </c>
      <c r="BJ30">
        <v>1.8292850319462492E-3</v>
      </c>
      <c r="BK30">
        <v>1.8289798830108746E-3</v>
      </c>
      <c r="BL30">
        <v>1.8286748358642762E-3</v>
      </c>
      <c r="BM30">
        <v>1.8283698904555323E-3</v>
      </c>
      <c r="BN30">
        <v>1.8280650467337538E-3</v>
      </c>
      <c r="BO30">
        <v>1.827760304648087E-3</v>
      </c>
      <c r="BP30">
        <v>1.8274556641477114E-3</v>
      </c>
      <c r="BQ30">
        <v>1.8271511251818408E-3</v>
      </c>
      <c r="BR30">
        <v>1.8268466876997221E-3</v>
      </c>
      <c r="BS30">
        <v>1.8265423516506372E-3</v>
      </c>
      <c r="BT30">
        <v>1.8262381169839002E-3</v>
      </c>
      <c r="BU30">
        <v>1.8259339836488604E-3</v>
      </c>
      <c r="BV30">
        <v>1.8256299515949002E-3</v>
      </c>
      <c r="BW30">
        <v>1.8253260207714357E-3</v>
      </c>
      <c r="BX30">
        <v>1.825022191127917E-3</v>
      </c>
      <c r="BY30">
        <v>1.8247184626138271E-3</v>
      </c>
      <c r="BZ30">
        <v>1.8244148351786837E-3</v>
      </c>
      <c r="CA30">
        <v>1.8241113087720372E-3</v>
      </c>
      <c r="CB30">
        <v>1.8238078833434719E-3</v>
      </c>
      <c r="CC30">
        <v>1.8235045588426058E-3</v>
      </c>
      <c r="CD30">
        <v>1.8232013352190905E-3</v>
      </c>
      <c r="CE30">
        <v>1.8228982124226102E-3</v>
      </c>
      <c r="CF30">
        <v>1.8225951904028836E-3</v>
      </c>
      <c r="CG30">
        <v>1.8222922691096622E-3</v>
      </c>
      <c r="CH30">
        <v>1.8219894484927314E-3</v>
      </c>
      <c r="CI30">
        <v>1.8216867285019095E-3</v>
      </c>
      <c r="CJ30">
        <v>1.8213841090870487E-3</v>
      </c>
      <c r="CK30">
        <v>1.8210815901980335E-3</v>
      </c>
      <c r="CL30">
        <v>1.8207791717847828E-3</v>
      </c>
      <c r="CM30">
        <v>1.8204768537972481E-3</v>
      </c>
      <c r="CN30">
        <v>1.8201746361854144E-3</v>
      </c>
      <c r="CO30">
        <v>1.8198725188993E-3</v>
      </c>
      <c r="CP30">
        <v>1.8195705018889563E-3</v>
      </c>
      <c r="CQ30">
        <v>1.8192685851044672E-3</v>
      </c>
      <c r="CR30">
        <v>1.8189667684959509E-3</v>
      </c>
      <c r="CS30">
        <v>1.8186650520135576E-3</v>
      </c>
      <c r="CT30">
        <v>1.8183634356074717E-3</v>
      </c>
      <c r="CU30">
        <v>1.8180619192279094E-3</v>
      </c>
      <c r="CV30">
        <v>1.817760502825121E-3</v>
      </c>
      <c r="CW30">
        <v>1.817459186349389E-3</v>
      </c>
    </row>
    <row r="31" spans="1:101" x14ac:dyDescent="0.25">
      <c r="A31" t="s">
        <v>52</v>
      </c>
      <c r="B31">
        <v>7.4236989031223994E-4</v>
      </c>
      <c r="C31">
        <v>7.4224480120576013E-4</v>
      </c>
      <c r="D31">
        <v>7.4211975424713313E-4</v>
      </c>
      <c r="E31">
        <v>7.4199474941506033E-4</v>
      </c>
      <c r="F31">
        <v>7.4186978668825776E-4</v>
      </c>
      <c r="G31">
        <v>7.4174486604545564E-4</v>
      </c>
      <c r="H31">
        <v>7.4161998746539808E-4</v>
      </c>
      <c r="I31">
        <v>7.4149515092684416E-4</v>
      </c>
      <c r="J31">
        <v>7.4137035640856682E-4</v>
      </c>
      <c r="K31">
        <v>7.4124560388935353E-4</v>
      </c>
      <c r="L31">
        <v>7.4112089334800598E-4</v>
      </c>
      <c r="M31">
        <v>7.4099622476334016E-4</v>
      </c>
      <c r="N31">
        <v>7.4087159811418604E-4</v>
      </c>
      <c r="O31">
        <v>7.4074701337938813E-4</v>
      </c>
      <c r="P31">
        <v>7.4062247053780503E-4</v>
      </c>
      <c r="Q31">
        <v>7.4049796956830965E-4</v>
      </c>
      <c r="R31">
        <v>7.4037351044978911E-4</v>
      </c>
      <c r="S31">
        <v>7.402490931611445E-4</v>
      </c>
      <c r="T31">
        <v>7.4012471768129134E-4</v>
      </c>
      <c r="U31">
        <v>7.4000038398915925E-4</v>
      </c>
      <c r="V31">
        <v>7.3987609206369194E-4</v>
      </c>
      <c r="W31">
        <v>7.3975184188384733E-4</v>
      </c>
      <c r="X31">
        <v>7.3962763342859763E-4</v>
      </c>
      <c r="Y31">
        <v>7.3950346667692863E-4</v>
      </c>
      <c r="Z31">
        <v>7.3937934160784073E-4</v>
      </c>
      <c r="AA31">
        <v>7.3925525820034844E-4</v>
      </c>
      <c r="AB31">
        <v>7.3913121643348005E-4</v>
      </c>
      <c r="AC31">
        <v>7.3900721628627813E-4</v>
      </c>
      <c r="AD31">
        <v>7.3888325773779938E-4</v>
      </c>
      <c r="AE31">
        <v>7.3875934076711414E-4</v>
      </c>
      <c r="AF31">
        <v>7.3863546535330729E-4</v>
      </c>
      <c r="AG31">
        <v>7.3851163147547745E-4</v>
      </c>
      <c r="AH31">
        <v>7.3838783911273726E-4</v>
      </c>
      <c r="AI31">
        <v>7.3826408824421356E-4</v>
      </c>
      <c r="AJ31">
        <v>7.3814037884904716E-4</v>
      </c>
      <c r="AK31">
        <v>7.3801671090639243E-4</v>
      </c>
      <c r="AL31">
        <v>7.3789308439541816E-4</v>
      </c>
      <c r="AM31">
        <v>7.3776949929530691E-4</v>
      </c>
      <c r="AN31">
        <v>7.3764595558525534E-4</v>
      </c>
      <c r="AO31">
        <v>7.3752245324447386E-4</v>
      </c>
      <c r="AP31">
        <v>7.3739899225218689E-4</v>
      </c>
      <c r="AQ31">
        <v>7.372755725876326E-4</v>
      </c>
      <c r="AR31">
        <v>7.3715219423006338E-4</v>
      </c>
      <c r="AS31">
        <v>7.3702885715874516E-4</v>
      </c>
      <c r="AT31">
        <v>7.3690556135295798E-4</v>
      </c>
      <c r="AU31">
        <v>7.3678230679199584E-4</v>
      </c>
      <c r="AV31">
        <v>7.3665909345516599E-4</v>
      </c>
      <c r="AW31">
        <v>7.3653592132179031E-4</v>
      </c>
      <c r="AX31">
        <v>7.3641279037120412E-4</v>
      </c>
      <c r="AY31">
        <v>7.362897005827563E-4</v>
      </c>
      <c r="AZ31">
        <v>7.3616665193581014E-4</v>
      </c>
      <c r="BA31">
        <v>7.3604364440974239E-4</v>
      </c>
      <c r="BB31">
        <v>7.3592067798394333E-4</v>
      </c>
      <c r="BC31">
        <v>7.3579775263781736E-4</v>
      </c>
      <c r="BD31">
        <v>7.3567486835078263E-4</v>
      </c>
      <c r="BE31">
        <v>7.3555202510227095E-4</v>
      </c>
      <c r="BF31">
        <v>7.3542922287172781E-4</v>
      </c>
      <c r="BG31">
        <v>7.3530646163861256E-4</v>
      </c>
      <c r="BH31">
        <v>7.3518374138239811E-4</v>
      </c>
      <c r="BI31">
        <v>7.3506106208257125E-4</v>
      </c>
      <c r="BJ31">
        <v>7.3493842371863221E-4</v>
      </c>
      <c r="BK31">
        <v>7.3481582627009509E-4</v>
      </c>
      <c r="BL31">
        <v>7.3469326971648777E-4</v>
      </c>
      <c r="BM31">
        <v>7.3457075403735147E-4</v>
      </c>
      <c r="BN31">
        <v>7.3444827921224129E-4</v>
      </c>
      <c r="BO31">
        <v>7.3432584522072585E-4</v>
      </c>
      <c r="BP31">
        <v>7.3420345204238736E-4</v>
      </c>
      <c r="BQ31">
        <v>7.3408109965682189E-4</v>
      </c>
      <c r="BR31">
        <v>7.3395878804363875E-4</v>
      </c>
      <c r="BS31">
        <v>7.3383651718246122E-4</v>
      </c>
      <c r="BT31">
        <v>7.337142870529257E-4</v>
      </c>
      <c r="BU31">
        <v>7.3359209763468249E-4</v>
      </c>
      <c r="BV31">
        <v>7.3346994890739542E-4</v>
      </c>
      <c r="BW31">
        <v>7.3334784085074176E-4</v>
      </c>
      <c r="BX31">
        <v>7.3322577344441258E-4</v>
      </c>
      <c r="BY31">
        <v>7.3310374666811181E-4</v>
      </c>
      <c r="BZ31">
        <v>7.3298176050155762E-4</v>
      </c>
      <c r="CA31">
        <v>7.3285981492448129E-4</v>
      </c>
      <c r="CB31">
        <v>7.3273790991662774E-4</v>
      </c>
      <c r="CC31">
        <v>7.3261604545775513E-4</v>
      </c>
      <c r="CD31">
        <v>7.3249422152763563E-4</v>
      </c>
      <c r="CE31">
        <v>7.3237243810605405E-4</v>
      </c>
      <c r="CF31">
        <v>7.3225069517280923E-4</v>
      </c>
      <c r="CG31">
        <v>7.3212899270771331E-4</v>
      </c>
      <c r="CH31">
        <v>7.3200733069059189E-4</v>
      </c>
      <c r="CI31">
        <v>7.3188570910128381E-4</v>
      </c>
      <c r="CJ31">
        <v>7.3176412791964155E-4</v>
      </c>
      <c r="CK31">
        <v>7.3164258712553071E-4</v>
      </c>
      <c r="CL31">
        <v>7.3152108669883036E-4</v>
      </c>
      <c r="CM31">
        <v>7.3139962661943297E-4</v>
      </c>
      <c r="CN31">
        <v>7.312782068672445E-4</v>
      </c>
      <c r="CO31">
        <v>7.31156827422184E-4</v>
      </c>
      <c r="CP31">
        <v>7.3103548826418407E-4</v>
      </c>
      <c r="CQ31">
        <v>7.3091418937319035E-4</v>
      </c>
      <c r="CR31">
        <v>7.30792930729162E-4</v>
      </c>
      <c r="CS31">
        <v>7.3067171231207143E-4</v>
      </c>
      <c r="CT31">
        <v>7.3055053410190447E-4</v>
      </c>
      <c r="CU31">
        <v>7.3042939607865988E-4</v>
      </c>
      <c r="CV31">
        <v>7.3030829822235018E-4</v>
      </c>
      <c r="CW31">
        <v>7.3018724051300055E-4</v>
      </c>
    </row>
    <row r="32" spans="1:101" x14ac:dyDescent="0.25">
      <c r="A32" t="s">
        <v>53</v>
      </c>
      <c r="B32">
        <v>5.1496713181561729E-5</v>
      </c>
      <c r="C32">
        <v>5.1488036000654212E-5</v>
      </c>
      <c r="D32">
        <v>5.1479361743458877E-5</v>
      </c>
      <c r="E32">
        <v>5.1470690408498282E-5</v>
      </c>
      <c r="F32">
        <v>5.1462021994295988E-5</v>
      </c>
      <c r="G32">
        <v>5.1453356499376552E-5</v>
      </c>
      <c r="H32">
        <v>5.1444693922265512E-5</v>
      </c>
      <c r="I32">
        <v>5.1436034261489418E-5</v>
      </c>
      <c r="J32">
        <v>5.1427377515575794E-5</v>
      </c>
      <c r="K32">
        <v>5.1418723683053168E-5</v>
      </c>
      <c r="L32">
        <v>5.141007276245105E-5</v>
      </c>
      <c r="M32">
        <v>5.140142475229996E-5</v>
      </c>
      <c r="N32">
        <v>5.139277965113136E-5</v>
      </c>
      <c r="O32">
        <v>5.1384137457477747E-5</v>
      </c>
      <c r="P32">
        <v>5.1375498169872584E-5</v>
      </c>
      <c r="Q32">
        <v>5.1366861786850326E-5</v>
      </c>
      <c r="R32">
        <v>5.1358228306946413E-5</v>
      </c>
      <c r="S32">
        <v>5.1349597728697253E-5</v>
      </c>
      <c r="T32">
        <v>5.1340970050640264E-5</v>
      </c>
      <c r="U32">
        <v>5.1332345271313828E-5</v>
      </c>
      <c r="V32">
        <v>5.1323723389257319E-5</v>
      </c>
      <c r="W32">
        <v>5.131510440301109E-5</v>
      </c>
      <c r="X32">
        <v>5.1306488311116484E-5</v>
      </c>
      <c r="Y32">
        <v>5.1297875112115789E-5</v>
      </c>
      <c r="Z32">
        <v>5.1289264804552305E-5</v>
      </c>
      <c r="AA32">
        <v>5.1280657386970303E-5</v>
      </c>
      <c r="AB32">
        <v>5.1272052857915019E-5</v>
      </c>
      <c r="AC32">
        <v>5.1263451215932687E-5</v>
      </c>
      <c r="AD32">
        <v>5.125485245957051E-5</v>
      </c>
      <c r="AE32">
        <v>5.1246256587376634E-5</v>
      </c>
      <c r="AF32">
        <v>5.123766359790022E-5</v>
      </c>
      <c r="AG32">
        <v>5.1229073489691383E-5</v>
      </c>
      <c r="AH32">
        <v>5.1220486261301218E-5</v>
      </c>
      <c r="AI32">
        <v>5.1211901911281778E-5</v>
      </c>
      <c r="AJ32">
        <v>5.1203320438186108E-5</v>
      </c>
      <c r="AK32">
        <v>5.1194741840568194E-5</v>
      </c>
      <c r="AL32">
        <v>5.118616611698301E-5</v>
      </c>
      <c r="AM32">
        <v>5.1177593265986503E-5</v>
      </c>
      <c r="AN32">
        <v>5.116902328613557E-5</v>
      </c>
      <c r="AO32">
        <v>5.1160456175988088E-5</v>
      </c>
      <c r="AP32">
        <v>5.1151891934102902E-5</v>
      </c>
      <c r="AQ32">
        <v>5.1143330559039805E-5</v>
      </c>
      <c r="AR32">
        <v>5.1134772049359565E-5</v>
      </c>
      <c r="AS32">
        <v>5.1126216403623907E-5</v>
      </c>
      <c r="AT32">
        <v>5.1117663620395539E-5</v>
      </c>
      <c r="AU32">
        <v>5.1109113698238109E-5</v>
      </c>
      <c r="AV32">
        <v>5.1100566635716222E-5</v>
      </c>
      <c r="AW32">
        <v>5.1092022431395457E-5</v>
      </c>
      <c r="AX32">
        <v>5.1083481083842358E-5</v>
      </c>
      <c r="AY32">
        <v>5.1074942591624409E-5</v>
      </c>
      <c r="AZ32">
        <v>5.1066406953310062E-5</v>
      </c>
      <c r="BA32">
        <v>5.1057874167468727E-5</v>
      </c>
      <c r="BB32">
        <v>5.1049344232670762E-5</v>
      </c>
      <c r="BC32">
        <v>5.1040817147487485E-5</v>
      </c>
      <c r="BD32">
        <v>5.1032292910491172E-5</v>
      </c>
      <c r="BE32">
        <v>5.1023771520255054E-5</v>
      </c>
      <c r="BF32">
        <v>5.1015252975353297E-5</v>
      </c>
      <c r="BG32">
        <v>5.1006737274361048E-5</v>
      </c>
      <c r="BH32">
        <v>5.0998224415854371E-5</v>
      </c>
      <c r="BI32">
        <v>5.0989714398410311E-5</v>
      </c>
      <c r="BJ32">
        <v>5.0981207220606849E-5</v>
      </c>
      <c r="BK32">
        <v>5.0972702881022915E-5</v>
      </c>
      <c r="BL32">
        <v>5.0964201378238387E-5</v>
      </c>
      <c r="BM32">
        <v>5.0955702710834098E-5</v>
      </c>
      <c r="BN32">
        <v>5.094720687739181E-5</v>
      </c>
      <c r="BO32">
        <v>5.0938713876494247E-5</v>
      </c>
      <c r="BP32">
        <v>5.0930223706725069E-5</v>
      </c>
      <c r="BQ32">
        <v>5.092173636666889E-5</v>
      </c>
      <c r="BR32">
        <v>5.091325185491126E-5</v>
      </c>
      <c r="BS32">
        <v>5.0904770170038678E-5</v>
      </c>
      <c r="BT32">
        <v>5.0896291310638564E-5</v>
      </c>
      <c r="BU32">
        <v>5.08878152752993E-5</v>
      </c>
      <c r="BV32">
        <v>5.087934206261021E-5</v>
      </c>
      <c r="BW32">
        <v>5.087087167116154E-5</v>
      </c>
      <c r="BX32">
        <v>5.0862404099544498E-5</v>
      </c>
      <c r="BY32">
        <v>5.0853939346351201E-5</v>
      </c>
      <c r="BZ32">
        <v>5.0845477410174726E-5</v>
      </c>
      <c r="CA32">
        <v>5.0837018289609073E-5</v>
      </c>
      <c r="CB32">
        <v>5.0828561983249191E-5</v>
      </c>
      <c r="CC32">
        <v>5.082010848969095E-5</v>
      </c>
      <c r="CD32">
        <v>5.0811657807531168E-5</v>
      </c>
      <c r="CE32">
        <v>5.080320993536758E-5</v>
      </c>
      <c r="CF32">
        <v>5.0794764871798861E-5</v>
      </c>
      <c r="CG32">
        <v>5.0786322615424621E-5</v>
      </c>
      <c r="CH32">
        <v>5.0777883164845399E-5</v>
      </c>
      <c r="CI32">
        <v>5.0769446518662663E-5</v>
      </c>
      <c r="CJ32">
        <v>5.0761012675478808E-5</v>
      </c>
      <c r="CK32">
        <v>5.0752581633897158E-5</v>
      </c>
      <c r="CL32">
        <v>5.0744153392521972E-5</v>
      </c>
      <c r="CM32">
        <v>5.0735727949958424E-5</v>
      </c>
      <c r="CN32">
        <v>5.0727305304812617E-5</v>
      </c>
      <c r="CO32">
        <v>5.0718885455691602E-5</v>
      </c>
      <c r="CP32">
        <v>5.0710468401203323E-5</v>
      </c>
      <c r="CQ32">
        <v>5.0702054139956654E-5</v>
      </c>
      <c r="CR32">
        <v>5.0693642670561412E-5</v>
      </c>
      <c r="CS32">
        <v>5.0685233991628313E-5</v>
      </c>
      <c r="CT32">
        <v>5.0676828101769015E-5</v>
      </c>
      <c r="CU32">
        <v>5.0668424999596073E-5</v>
      </c>
      <c r="CV32">
        <v>5.0660024683723001E-5</v>
      </c>
      <c r="CW32">
        <v>5.0651627152764176E-5</v>
      </c>
    </row>
    <row r="33" spans="1:101" x14ac:dyDescent="0.25">
      <c r="A33" t="s">
        <v>54</v>
      </c>
      <c r="B33">
        <v>1.2553625686318743E-3</v>
      </c>
      <c r="C33">
        <v>1.2551510404111481E-3</v>
      </c>
      <c r="D33">
        <v>1.2549395834632975E-3</v>
      </c>
      <c r="E33">
        <v>1.2547281977523062E-3</v>
      </c>
      <c r="F33">
        <v>1.2545168832421823E-3</v>
      </c>
      <c r="G33">
        <v>1.254305639896958E-3</v>
      </c>
      <c r="H33">
        <v>1.2540944676806896E-3</v>
      </c>
      <c r="I33">
        <v>1.2538833665574581E-3</v>
      </c>
      <c r="J33">
        <v>1.2536723364913681E-3</v>
      </c>
      <c r="K33">
        <v>1.2534613774465488E-3</v>
      </c>
      <c r="L33">
        <v>1.2532504893871534E-3</v>
      </c>
      <c r="M33">
        <v>1.2530396722773595E-3</v>
      </c>
      <c r="N33">
        <v>1.2528289260813677E-3</v>
      </c>
      <c r="O33">
        <v>1.2526182507634038E-3</v>
      </c>
      <c r="P33">
        <v>1.2524076462877177E-3</v>
      </c>
      <c r="Q33">
        <v>1.2521971126185825E-3</v>
      </c>
      <c r="R33">
        <v>1.2519866497202963E-3</v>
      </c>
      <c r="S33">
        <v>1.25177625755718E-3</v>
      </c>
      <c r="T33">
        <v>1.2515659360935797E-3</v>
      </c>
      <c r="U33">
        <v>1.2513556852938648E-3</v>
      </c>
      <c r="V33">
        <v>1.2511455051224286E-3</v>
      </c>
      <c r="W33">
        <v>1.2509353955436888E-3</v>
      </c>
      <c r="X33">
        <v>1.2507253565220864E-3</v>
      </c>
      <c r="Y33">
        <v>1.2505153880220867E-3</v>
      </c>
      <c r="Z33">
        <v>1.2503054900081787E-3</v>
      </c>
      <c r="AA33">
        <v>1.2500956624448751E-3</v>
      </c>
      <c r="AB33">
        <v>1.2498859052967127E-3</v>
      </c>
      <c r="AC33">
        <v>1.2496762185282518E-3</v>
      </c>
      <c r="AD33">
        <v>1.2494666021040772E-3</v>
      </c>
      <c r="AE33">
        <v>1.2492570559887962E-3</v>
      </c>
      <c r="AF33">
        <v>1.249047580147041E-3</v>
      </c>
      <c r="AG33">
        <v>1.2488381745434669E-3</v>
      </c>
      <c r="AH33">
        <v>1.248628839142753E-3</v>
      </c>
      <c r="AI33">
        <v>1.2484195739096021E-3</v>
      </c>
      <c r="AJ33">
        <v>1.2482103788087411E-3</v>
      </c>
      <c r="AK33">
        <v>1.2480012538049197E-3</v>
      </c>
      <c r="AL33">
        <v>1.2477921988629118E-3</v>
      </c>
      <c r="AM33">
        <v>1.2475832139475147E-3</v>
      </c>
      <c r="AN33">
        <v>1.2473742990235495E-3</v>
      </c>
      <c r="AO33">
        <v>1.2471654540558604E-3</v>
      </c>
      <c r="AP33">
        <v>1.246956679009316E-3</v>
      </c>
      <c r="AQ33">
        <v>1.2467479738488072E-3</v>
      </c>
      <c r="AR33">
        <v>1.2465393385392492E-3</v>
      </c>
      <c r="AS33">
        <v>1.2463307730455808E-3</v>
      </c>
      <c r="AT33">
        <v>1.2461222773327639E-3</v>
      </c>
      <c r="AU33">
        <v>1.245913851365784E-3</v>
      </c>
      <c r="AV33">
        <v>1.2457054951096496E-3</v>
      </c>
      <c r="AW33">
        <v>1.2454972085293933E-3</v>
      </c>
      <c r="AX33">
        <v>1.2452889915900707E-3</v>
      </c>
      <c r="AY33">
        <v>1.2450808442567608E-3</v>
      </c>
      <c r="AZ33">
        <v>1.2448727664945659E-3</v>
      </c>
      <c r="BA33">
        <v>1.2446647582686119E-3</v>
      </c>
      <c r="BB33">
        <v>1.2444568195440473E-3</v>
      </c>
      <c r="BC33">
        <v>1.2442489502860448E-3</v>
      </c>
      <c r="BD33">
        <v>1.2440411504597998E-3</v>
      </c>
      <c r="BE33">
        <v>1.2438334200305312E-3</v>
      </c>
      <c r="BF33">
        <v>1.2436257589634808E-3</v>
      </c>
      <c r="BG33">
        <v>1.243418167223914E-3</v>
      </c>
      <c r="BH33">
        <v>1.2432106447771189E-3</v>
      </c>
      <c r="BI33">
        <v>1.2430031915884074E-3</v>
      </c>
      <c r="BJ33">
        <v>1.2427958076231141E-3</v>
      </c>
      <c r="BK33">
        <v>1.2425884928465968E-3</v>
      </c>
      <c r="BL33">
        <v>1.2423812472242366E-3</v>
      </c>
      <c r="BM33">
        <v>1.2421740707214378E-3</v>
      </c>
      <c r="BN33">
        <v>1.2419669633036269E-3</v>
      </c>
      <c r="BO33">
        <v>1.2417599249362544E-3</v>
      </c>
      <c r="BP33">
        <v>1.2415529555847935E-3</v>
      </c>
      <c r="BQ33">
        <v>1.2413460552147407E-3</v>
      </c>
      <c r="BR33">
        <v>1.2411392237916148E-3</v>
      </c>
      <c r="BS33">
        <v>1.2409324612809585E-3</v>
      </c>
      <c r="BT33">
        <v>1.2407257676483362E-3</v>
      </c>
      <c r="BU33">
        <v>1.2405191428593368E-3</v>
      </c>
      <c r="BV33">
        <v>1.2403125868795707E-3</v>
      </c>
      <c r="BW33">
        <v>1.2401060996746723E-3</v>
      </c>
      <c r="BX33">
        <v>1.2398996812102983E-3</v>
      </c>
      <c r="BY33">
        <v>1.2396933314521282E-3</v>
      </c>
      <c r="BZ33">
        <v>1.2394870503658645E-3</v>
      </c>
      <c r="CA33">
        <v>1.2392808379172327E-3</v>
      </c>
      <c r="CB33">
        <v>1.2390746940719808E-3</v>
      </c>
      <c r="CC33">
        <v>1.2388686187958797E-3</v>
      </c>
      <c r="CD33">
        <v>1.2386626120547235E-3</v>
      </c>
      <c r="CE33">
        <v>1.2384566738143281E-3</v>
      </c>
      <c r="CF33">
        <v>1.2382508040405329E-3</v>
      </c>
      <c r="CG33">
        <v>1.2380450026991997E-3</v>
      </c>
      <c r="CH33">
        <v>1.2378392697562132E-3</v>
      </c>
      <c r="CI33">
        <v>1.2376336051774805E-3</v>
      </c>
      <c r="CJ33">
        <v>1.2374280089289319E-3</v>
      </c>
      <c r="CK33">
        <v>1.2372224809765193E-3</v>
      </c>
      <c r="CL33">
        <v>1.2370170212862182E-3</v>
      </c>
      <c r="CM33">
        <v>1.2368116298240265E-3</v>
      </c>
      <c r="CN33">
        <v>1.2366063065559641E-3</v>
      </c>
      <c r="CO33">
        <v>1.2364010514480741E-3</v>
      </c>
      <c r="CP33">
        <v>1.2361958644664223E-3</v>
      </c>
      <c r="CQ33">
        <v>1.2359907455770959E-3</v>
      </c>
      <c r="CR33">
        <v>1.235785694746206E-3</v>
      </c>
      <c r="CS33">
        <v>1.2355807119398853E-3</v>
      </c>
      <c r="CT33">
        <v>1.235375797124289E-3</v>
      </c>
      <c r="CU33">
        <v>1.2351709502655952E-3</v>
      </c>
      <c r="CV33">
        <v>1.2349661713300045E-3</v>
      </c>
      <c r="CW33">
        <v>1.2347614602837389E-3</v>
      </c>
    </row>
    <row r="34" spans="1:101" x14ac:dyDescent="0.25">
      <c r="A34" t="s">
        <v>55</v>
      </c>
      <c r="B34">
        <v>3.5418925015441729E-4</v>
      </c>
      <c r="C34">
        <v>3.5412956937074766E-4</v>
      </c>
      <c r="D34">
        <v>3.5406990869607839E-4</v>
      </c>
      <c r="E34">
        <v>3.5401026812024777E-4</v>
      </c>
      <c r="F34">
        <v>3.5395064763310108E-4</v>
      </c>
      <c r="G34">
        <v>3.5389104722449033E-4</v>
      </c>
      <c r="H34">
        <v>3.5383146688427433E-4</v>
      </c>
      <c r="I34">
        <v>3.5377190660231878E-4</v>
      </c>
      <c r="J34">
        <v>3.5371236636849625E-4</v>
      </c>
      <c r="K34">
        <v>3.5365284617268599E-4</v>
      </c>
      <c r="L34">
        <v>3.5359334600477418E-4</v>
      </c>
      <c r="M34">
        <v>3.5353386585465382E-4</v>
      </c>
      <c r="N34">
        <v>3.5347440571222456E-4</v>
      </c>
      <c r="O34">
        <v>3.53414965567393E-4</v>
      </c>
      <c r="P34">
        <v>3.5335554541007243E-4</v>
      </c>
      <c r="Q34">
        <v>3.5329614523018293E-4</v>
      </c>
      <c r="R34">
        <v>3.5323676501765154E-4</v>
      </c>
      <c r="S34">
        <v>3.5317740476241172E-4</v>
      </c>
      <c r="T34">
        <v>3.5311806445440403E-4</v>
      </c>
      <c r="U34">
        <v>3.5305874408357558E-4</v>
      </c>
      <c r="V34">
        <v>3.5299944363988031E-4</v>
      </c>
      <c r="W34">
        <v>3.5294016311327895E-4</v>
      </c>
      <c r="X34">
        <v>3.5288090249373894E-4</v>
      </c>
      <c r="Y34">
        <v>3.5282166177123434E-4</v>
      </c>
      <c r="Z34">
        <v>3.5276244093574609E-4</v>
      </c>
      <c r="AA34">
        <v>3.5270323997726191E-4</v>
      </c>
      <c r="AB34">
        <v>3.5264405888577597E-4</v>
      </c>
      <c r="AC34">
        <v>3.5258489765128948E-4</v>
      </c>
      <c r="AD34">
        <v>3.5252575626381016E-4</v>
      </c>
      <c r="AE34">
        <v>3.5246663471335242E-4</v>
      </c>
      <c r="AF34">
        <v>3.5240753298993751E-4</v>
      </c>
      <c r="AG34">
        <v>3.5234845108359316E-4</v>
      </c>
      <c r="AH34">
        <v>3.5228938898435405E-4</v>
      </c>
      <c r="AI34">
        <v>3.5223034668226133E-4</v>
      </c>
      <c r="AJ34">
        <v>3.5217132416736296E-4</v>
      </c>
      <c r="AK34">
        <v>3.5211232142971338E-4</v>
      </c>
      <c r="AL34">
        <v>3.5205333845937393E-4</v>
      </c>
      <c r="AM34">
        <v>3.5199437524641251E-4</v>
      </c>
      <c r="AN34">
        <v>3.5193543178090356E-4</v>
      </c>
      <c r="AO34">
        <v>3.5187650805292838E-4</v>
      </c>
      <c r="AP34">
        <v>3.5181760405257482E-4</v>
      </c>
      <c r="AQ34">
        <v>3.5175871976993726E-4</v>
      </c>
      <c r="AR34">
        <v>3.5169985519511678E-4</v>
      </c>
      <c r="AS34">
        <v>3.5164101031822113E-4</v>
      </c>
      <c r="AT34">
        <v>3.5158218512936471E-4</v>
      </c>
      <c r="AU34">
        <v>3.5152337961866849E-4</v>
      </c>
      <c r="AV34">
        <v>3.5146459377625994E-4</v>
      </c>
      <c r="AW34">
        <v>3.514058275922733E-4</v>
      </c>
      <c r="AX34">
        <v>3.5134708105684928E-4</v>
      </c>
      <c r="AY34">
        <v>3.5128835416013525E-4</v>
      </c>
      <c r="AZ34">
        <v>3.5122964689228518E-4</v>
      </c>
      <c r="BA34">
        <v>3.5117095924345961E-4</v>
      </c>
      <c r="BB34">
        <v>3.5111229120382559E-4</v>
      </c>
      <c r="BC34">
        <v>3.5105364276355683E-4</v>
      </c>
      <c r="BD34">
        <v>3.509950139128335E-4</v>
      </c>
      <c r="BE34">
        <v>3.5093640464184248E-4</v>
      </c>
      <c r="BF34">
        <v>3.5087781494077706E-4</v>
      </c>
      <c r="BG34">
        <v>3.5081924479983718E-4</v>
      </c>
      <c r="BH34">
        <v>3.5076069420922926E-4</v>
      </c>
      <c r="BI34">
        <v>3.5070216315916618E-4</v>
      </c>
      <c r="BJ34">
        <v>3.5064365163986754E-4</v>
      </c>
      <c r="BK34">
        <v>3.5058515964155935E-4</v>
      </c>
      <c r="BL34">
        <v>3.505266871544742E-4</v>
      </c>
      <c r="BM34">
        <v>3.5046823416885113E-4</v>
      </c>
      <c r="BN34">
        <v>3.5040980067493568E-4</v>
      </c>
      <c r="BO34">
        <v>3.5035138666297995E-4</v>
      </c>
      <c r="BP34">
        <v>3.5029299212324249E-4</v>
      </c>
      <c r="BQ34">
        <v>3.5023461704598846E-4</v>
      </c>
      <c r="BR34">
        <v>3.5017626142148933E-4</v>
      </c>
      <c r="BS34">
        <v>3.5011792524002326E-4</v>
      </c>
      <c r="BT34">
        <v>3.5005960849187462E-4</v>
      </c>
      <c r="BU34">
        <v>3.5000131116733448E-4</v>
      </c>
      <c r="BV34">
        <v>3.4994303325670031E-4</v>
      </c>
      <c r="BW34">
        <v>3.4988477475027605E-4</v>
      </c>
      <c r="BX34">
        <v>3.4982653563837206E-4</v>
      </c>
      <c r="BY34">
        <v>3.4976831591130507E-4</v>
      </c>
      <c r="BZ34">
        <v>3.4971011555939846E-4</v>
      </c>
      <c r="CA34">
        <v>3.4965193457298191E-4</v>
      </c>
      <c r="CB34">
        <v>3.4959377294239155E-4</v>
      </c>
      <c r="CC34">
        <v>3.4953563065797001E-4</v>
      </c>
      <c r="CD34">
        <v>3.4947750771006626E-4</v>
      </c>
      <c r="CE34">
        <v>3.4941940408903568E-4</v>
      </c>
      <c r="CF34">
        <v>3.4936131978524014E-4</v>
      </c>
      <c r="CG34">
        <v>3.493032547890478E-4</v>
      </c>
      <c r="CH34">
        <v>3.4924520909083339E-4</v>
      </c>
      <c r="CI34">
        <v>3.4918718268097797E-4</v>
      </c>
      <c r="CJ34">
        <v>3.4912917554986891E-4</v>
      </c>
      <c r="CK34">
        <v>3.490711876879E-4</v>
      </c>
      <c r="CL34">
        <v>3.4901321908547146E-4</v>
      </c>
      <c r="CM34">
        <v>3.4895526973298982E-4</v>
      </c>
      <c r="CN34">
        <v>3.4889733962086813E-4</v>
      </c>
      <c r="CO34">
        <v>3.4883942873952558E-4</v>
      </c>
      <c r="CP34">
        <v>3.4878153707938796E-4</v>
      </c>
      <c r="CQ34">
        <v>3.4872366463088717E-4</v>
      </c>
      <c r="CR34">
        <v>3.4866581138446164E-4</v>
      </c>
      <c r="CS34">
        <v>3.4860797733055602E-4</v>
      </c>
      <c r="CT34">
        <v>3.4855016245962148E-4</v>
      </c>
      <c r="CU34">
        <v>3.484923667621153E-4</v>
      </c>
      <c r="CV34">
        <v>3.4843459022850128E-4</v>
      </c>
      <c r="CW34">
        <v>3.4837683284924938E-4</v>
      </c>
    </row>
    <row r="35" spans="1:101" x14ac:dyDescent="0.25">
      <c r="A35" t="s">
        <v>56</v>
      </c>
      <c r="B35">
        <v>1.138620445900849E-4</v>
      </c>
      <c r="C35">
        <v>1.1384285886932008E-4</v>
      </c>
      <c r="D35">
        <v>1.138236796130425E-4</v>
      </c>
      <c r="E35">
        <v>1.1380450681798551E-4</v>
      </c>
      <c r="F35">
        <v>1.137853404808846E-4</v>
      </c>
      <c r="G35">
        <v>1.1376618059847748E-4</v>
      </c>
      <c r="H35">
        <v>1.1374702716750404E-4</v>
      </c>
      <c r="I35">
        <v>1.1372788018470639E-4</v>
      </c>
      <c r="J35">
        <v>1.1370873964682883E-4</v>
      </c>
      <c r="K35">
        <v>1.1368960555061782E-4</v>
      </c>
      <c r="L35">
        <v>1.1367047789282206E-4</v>
      </c>
      <c r="M35">
        <v>1.1365135667019242E-4</v>
      </c>
      <c r="N35">
        <v>1.1363224187948191E-4</v>
      </c>
      <c r="O35">
        <v>1.1361313351744578E-4</v>
      </c>
      <c r="P35">
        <v>1.1359403158084145E-4</v>
      </c>
      <c r="Q35">
        <v>1.1357493606642851E-4</v>
      </c>
      <c r="R35">
        <v>1.1355584697096875E-4</v>
      </c>
      <c r="S35">
        <v>1.1353676429122607E-4</v>
      </c>
      <c r="T35">
        <v>1.1351768802396663E-4</v>
      </c>
      <c r="U35">
        <v>1.1349861816595873E-4</v>
      </c>
      <c r="V35">
        <v>1.1347955471397284E-4</v>
      </c>
      <c r="W35">
        <v>1.1346049766478158E-4</v>
      </c>
      <c r="X35">
        <v>1.1344144701515977E-4</v>
      </c>
      <c r="Y35">
        <v>1.1342240276188436E-4</v>
      </c>
      <c r="Z35">
        <v>1.1340336490173452E-4</v>
      </c>
      <c r="AA35">
        <v>1.1338433343149151E-4</v>
      </c>
      <c r="AB35">
        <v>1.133653083479388E-4</v>
      </c>
      <c r="AC35">
        <v>1.1334628964786202E-4</v>
      </c>
      <c r="AD35">
        <v>1.1332727732804895E-4</v>
      </c>
      <c r="AE35">
        <v>1.1330827138528948E-4</v>
      </c>
      <c r="AF35">
        <v>1.1328927181637571E-4</v>
      </c>
      <c r="AG35">
        <v>1.1327027861810187E-4</v>
      </c>
      <c r="AH35">
        <v>1.1325129178726436E-4</v>
      </c>
      <c r="AI35">
        <v>1.1323231132066168E-4</v>
      </c>
      <c r="AJ35">
        <v>1.1321333721509454E-4</v>
      </c>
      <c r="AK35">
        <v>1.1319436946736571E-4</v>
      </c>
      <c r="AL35">
        <v>1.1317540807428019E-4</v>
      </c>
      <c r="AM35">
        <v>1.1315645303264506E-4</v>
      </c>
      <c r="AN35">
        <v>1.1313750433926958E-4</v>
      </c>
      <c r="AO35">
        <v>1.131185619909651E-4</v>
      </c>
      <c r="AP35">
        <v>1.1309962598454517E-4</v>
      </c>
      <c r="AQ35">
        <v>1.130806963168254E-4</v>
      </c>
      <c r="AR35">
        <v>1.130617729846236E-4</v>
      </c>
      <c r="AS35">
        <v>1.1304285598475963E-4</v>
      </c>
      <c r="AT35">
        <v>1.1302394531405557E-4</v>
      </c>
      <c r="AU35">
        <v>1.1300504096933557E-4</v>
      </c>
      <c r="AV35">
        <v>1.129861429474259E-4</v>
      </c>
      <c r="AW35">
        <v>1.1296725124515497E-4</v>
      </c>
      <c r="AX35">
        <v>1.1294836585935333E-4</v>
      </c>
      <c r="AY35">
        <v>1.129294867868536E-4</v>
      </c>
      <c r="AZ35">
        <v>1.1291061402449056E-4</v>
      </c>
      <c r="BA35">
        <v>1.1289174756910111E-4</v>
      </c>
      <c r="BB35">
        <v>1.128728874175242E-4</v>
      </c>
      <c r="BC35">
        <v>1.1285403356660097E-4</v>
      </c>
      <c r="BD35">
        <v>1.1283518601317463E-4</v>
      </c>
      <c r="BE35">
        <v>1.1281634475409049E-4</v>
      </c>
      <c r="BF35">
        <v>1.1279750978619602E-4</v>
      </c>
      <c r="BG35">
        <v>1.1277868110634073E-4</v>
      </c>
      <c r="BH35">
        <v>1.1275985871137624E-4</v>
      </c>
      <c r="BI35">
        <v>1.1274104259815632E-4</v>
      </c>
      <c r="BJ35">
        <v>1.1272223276353681E-4</v>
      </c>
      <c r="BK35">
        <v>1.1270342920437563E-4</v>
      </c>
      <c r="BL35">
        <v>1.1268463191753285E-4</v>
      </c>
      <c r="BM35">
        <v>1.1266584089987058E-4</v>
      </c>
      <c r="BN35">
        <v>1.1264705614825303E-4</v>
      </c>
      <c r="BO35">
        <v>1.1262827765954653E-4</v>
      </c>
      <c r="BP35">
        <v>1.1260950543061947E-4</v>
      </c>
      <c r="BQ35">
        <v>1.1259073945834235E-4</v>
      </c>
      <c r="BR35">
        <v>1.1257197973958775E-4</v>
      </c>
      <c r="BS35">
        <v>1.1255322627123034E-4</v>
      </c>
      <c r="BT35">
        <v>1.1253447905014683E-4</v>
      </c>
      <c r="BU35">
        <v>1.1251573807321606E-4</v>
      </c>
      <c r="BV35">
        <v>1.1249700333731892E-4</v>
      </c>
      <c r="BW35">
        <v>1.1247827483933842E-4</v>
      </c>
      <c r="BX35">
        <v>1.1245955257615961E-4</v>
      </c>
      <c r="BY35">
        <v>1.1244083654466957E-4</v>
      </c>
      <c r="BZ35">
        <v>1.1242212674175754E-4</v>
      </c>
      <c r="CA35">
        <v>1.1240342316431477E-4</v>
      </c>
      <c r="CB35">
        <v>1.1238472580923463E-4</v>
      </c>
      <c r="CC35">
        <v>1.1236603467341249E-4</v>
      </c>
      <c r="CD35">
        <v>1.1234734975374585E-4</v>
      </c>
      <c r="CE35">
        <v>1.1232867104713421E-4</v>
      </c>
      <c r="CF35">
        <v>1.1230999855047919E-4</v>
      </c>
      <c r="CG35">
        <v>1.1229133226068443E-4</v>
      </c>
      <c r="CH35">
        <v>1.1227267217465564E-4</v>
      </c>
      <c r="CI35">
        <v>1.1225401828930062E-4</v>
      </c>
      <c r="CJ35">
        <v>1.1223537060152917E-4</v>
      </c>
      <c r="CK35">
        <v>1.1221672910825315E-4</v>
      </c>
      <c r="CL35">
        <v>1.1219809380638653E-4</v>
      </c>
      <c r="CM35">
        <v>1.1217946469284525E-4</v>
      </c>
      <c r="CN35">
        <v>1.1216084176454734E-4</v>
      </c>
      <c r="CO35">
        <v>1.121422250184129E-4</v>
      </c>
      <c r="CP35">
        <v>1.1212361445136404E-4</v>
      </c>
      <c r="CQ35">
        <v>1.121050100603249E-4</v>
      </c>
      <c r="CR35">
        <v>1.1208641184222169E-4</v>
      </c>
      <c r="CS35">
        <v>1.1206781979398264E-4</v>
      </c>
      <c r="CT35">
        <v>1.1204923391253803E-4</v>
      </c>
      <c r="CU35">
        <v>1.1203065419482019E-4</v>
      </c>
      <c r="CV35">
        <v>1.1201208063776347E-4</v>
      </c>
      <c r="CW35">
        <v>1.1199351323830423E-4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0C51-BDE4-41E5-B078-66ACCCB854BA}">
  <dimension ref="A1:AG101"/>
  <sheetViews>
    <sheetView topLeftCell="X82" workbookViewId="0">
      <selection sqref="A1:AG101"/>
    </sheetView>
  </sheetViews>
  <sheetFormatPr defaultRowHeight="15" x14ac:dyDescent="0.25"/>
  <cols>
    <col min="1" max="4" width="12" bestFit="1" customWidth="1"/>
    <col min="5" max="5" width="26.140625" bestFit="1" customWidth="1"/>
    <col min="6" max="6" width="16.85546875" bestFit="1" customWidth="1"/>
    <col min="7" max="8" width="13.140625" bestFit="1" customWidth="1"/>
    <col min="9" max="9" width="12" bestFit="1" customWidth="1"/>
    <col min="10" max="10" width="14.85546875" bestFit="1" customWidth="1"/>
    <col min="11" max="11" width="15.5703125" bestFit="1" customWidth="1"/>
    <col min="12" max="12" width="17.7109375" bestFit="1" customWidth="1"/>
    <col min="13" max="13" width="16.28515625" bestFit="1" customWidth="1"/>
    <col min="14" max="14" width="16.140625" bestFit="1" customWidth="1"/>
    <col min="15" max="15" width="12.42578125" bestFit="1" customWidth="1"/>
    <col min="16" max="16" width="26.42578125" bestFit="1" customWidth="1"/>
    <col min="17" max="17" width="14" bestFit="1" customWidth="1"/>
    <col min="18" max="18" width="26.7109375" bestFit="1" customWidth="1"/>
    <col min="19" max="19" width="12" bestFit="1" customWidth="1"/>
    <col min="20" max="20" width="15.7109375" bestFit="1" customWidth="1"/>
    <col min="21" max="21" width="14.85546875" bestFit="1" customWidth="1"/>
    <col min="22" max="22" width="17.28515625" bestFit="1" customWidth="1"/>
    <col min="23" max="23" width="12.85546875" bestFit="1" customWidth="1"/>
    <col min="24" max="24" width="12" bestFit="1" customWidth="1"/>
    <col min="25" max="25" width="19.140625" bestFit="1" customWidth="1"/>
    <col min="26" max="26" width="15" bestFit="1" customWidth="1"/>
    <col min="27" max="28" width="12" bestFit="1" customWidth="1"/>
    <col min="29" max="29" width="18.42578125" bestFit="1" customWidth="1"/>
    <col min="30" max="33" width="12" bestFit="1" customWidth="1"/>
  </cols>
  <sheetData>
    <row r="1" spans="1:33" x14ac:dyDescent="0.25">
      <c r="A1" t="s">
        <v>12</v>
      </c>
      <c r="B1" t="s">
        <v>16</v>
      </c>
      <c r="C1" t="s">
        <v>17</v>
      </c>
      <c r="D1" t="s">
        <v>18</v>
      </c>
      <c r="E1" t="s">
        <v>19</v>
      </c>
      <c r="F1" t="s">
        <v>21</v>
      </c>
      <c r="G1" t="s">
        <v>22</v>
      </c>
      <c r="H1" t="s">
        <v>24</v>
      </c>
      <c r="I1" t="s">
        <v>25</v>
      </c>
      <c r="J1" t="s">
        <v>26</v>
      </c>
      <c r="K1" t="s">
        <v>28</v>
      </c>
      <c r="L1" t="s">
        <v>29</v>
      </c>
      <c r="M1" t="s">
        <v>30</v>
      </c>
      <c r="N1" t="s">
        <v>31</v>
      </c>
      <c r="O1" t="s">
        <v>33</v>
      </c>
      <c r="P1" t="s">
        <v>34</v>
      </c>
      <c r="Q1" t="s">
        <v>35</v>
      </c>
      <c r="R1" t="s">
        <v>36</v>
      </c>
      <c r="S1" t="s">
        <v>38</v>
      </c>
      <c r="T1" t="s">
        <v>39</v>
      </c>
      <c r="U1" t="s">
        <v>41</v>
      </c>
      <c r="V1" t="s">
        <v>42</v>
      </c>
      <c r="W1" t="s">
        <v>43</v>
      </c>
      <c r="X1" t="s">
        <v>45</v>
      </c>
      <c r="Y1" t="s">
        <v>46</v>
      </c>
      <c r="Z1" t="s">
        <v>47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>
        <v>2.4915004432514893E-2</v>
      </c>
      <c r="B2">
        <v>4.250629665407471E-2</v>
      </c>
      <c r="C2">
        <v>0.20985408129057037</v>
      </c>
      <c r="D2">
        <v>3.3440438633206195E-3</v>
      </c>
      <c r="E2">
        <v>7.5970370198636519E-2</v>
      </c>
      <c r="F2">
        <v>1.7755654587441026E-2</v>
      </c>
      <c r="G2">
        <v>1.5589131563837637E-3</v>
      </c>
      <c r="H2">
        <v>2.3788750551049179E-3</v>
      </c>
      <c r="I2">
        <v>9.8174343227136571E-2</v>
      </c>
      <c r="J2">
        <v>1.7921958751291236E-2</v>
      </c>
      <c r="K2">
        <v>0.34386941277484939</v>
      </c>
      <c r="L2">
        <v>3.8341855272482919E-2</v>
      </c>
      <c r="M2">
        <v>1.4717919034886964E-2</v>
      </c>
      <c r="N2">
        <v>1.5930199939162171E-2</v>
      </c>
      <c r="O2">
        <v>3.9430767154347061E-2</v>
      </c>
      <c r="P2">
        <v>3.1826872717314859E-3</v>
      </c>
      <c r="Q2">
        <v>1.3154758704641584E-2</v>
      </c>
      <c r="R2">
        <v>2.0199445060001044E-6</v>
      </c>
      <c r="S2">
        <v>1.9847099952013098E-6</v>
      </c>
      <c r="T2">
        <v>1.8619518425593419E-4</v>
      </c>
      <c r="U2">
        <v>8.2454788384401839E-4</v>
      </c>
      <c r="V2">
        <v>1.7839216224748234E-3</v>
      </c>
      <c r="W2">
        <v>3.2864974680496048E-8</v>
      </c>
      <c r="X2">
        <v>2.8303586010144016E-2</v>
      </c>
      <c r="Y2">
        <v>1.4077639766159647E-8</v>
      </c>
      <c r="Z2">
        <v>4.095167526092905E-4</v>
      </c>
      <c r="AA2">
        <v>1.1159769262573628E-3</v>
      </c>
      <c r="AB2">
        <v>1.8477821878526055E-3</v>
      </c>
      <c r="AC2">
        <v>7.4236989031223994E-4</v>
      </c>
      <c r="AD2">
        <v>5.1496713181561729E-5</v>
      </c>
      <c r="AE2">
        <v>1.2553625686318743E-3</v>
      </c>
      <c r="AF2">
        <v>3.5418925015441729E-4</v>
      </c>
      <c r="AG2">
        <v>1.138620445900849E-4</v>
      </c>
    </row>
    <row r="3" spans="1:33" x14ac:dyDescent="0.25">
      <c r="A3">
        <v>2.4910806261652797E-2</v>
      </c>
      <c r="B3">
        <v>4.2499134355687328E-2</v>
      </c>
      <c r="C3">
        <v>0.20981872094007348</v>
      </c>
      <c r="D3">
        <v>3.3434803929208215E-3</v>
      </c>
      <c r="E3">
        <v>7.5957569213775597E-2</v>
      </c>
      <c r="F3">
        <v>1.7752662764905801E-2</v>
      </c>
      <c r="G3">
        <v>1.5586504799789734E-3</v>
      </c>
      <c r="H3">
        <v>2.3784742153632292E-3</v>
      </c>
      <c r="I3">
        <v>9.8157800879401583E-2</v>
      </c>
      <c r="J3">
        <v>1.7918938906553696E-2</v>
      </c>
      <c r="K3">
        <v>0.34397997058432034</v>
      </c>
      <c r="L3">
        <v>3.8335394681233995E-2</v>
      </c>
      <c r="M3">
        <v>1.4715439069891964E-2</v>
      </c>
      <c r="N3">
        <v>1.5927515705194118E-2</v>
      </c>
      <c r="O3">
        <v>3.9424123081768798E-2</v>
      </c>
      <c r="P3">
        <v>3.1821509898695447E-3</v>
      </c>
      <c r="Q3">
        <v>1.315254213169891E-2</v>
      </c>
      <c r="R3">
        <v>2.019604145949553E-6</v>
      </c>
      <c r="S3">
        <v>1.9843755721553847E-6</v>
      </c>
      <c r="T3">
        <v>1.8616381042257514E-4</v>
      </c>
      <c r="U3">
        <v>8.2440894776998586E-4</v>
      </c>
      <c r="V3">
        <v>1.7836210322101892E-3</v>
      </c>
      <c r="W3">
        <v>3.2859436942003535E-8</v>
      </c>
      <c r="X3">
        <v>2.8298816864290463E-2</v>
      </c>
      <c r="Y3">
        <v>1.4075267688031649E-8</v>
      </c>
      <c r="Z3">
        <v>4.094477491578562E-4</v>
      </c>
      <c r="AA3">
        <v>1.1157888844760631E-3</v>
      </c>
      <c r="AB3">
        <v>1.8474708371016334E-3</v>
      </c>
      <c r="AC3">
        <v>7.4224480120576013E-4</v>
      </c>
      <c r="AD3">
        <v>5.1488036000654212E-5</v>
      </c>
      <c r="AE3">
        <v>1.2551510404111481E-3</v>
      </c>
      <c r="AF3">
        <v>3.5412956937074766E-4</v>
      </c>
      <c r="AG3">
        <v>1.1384285886932008E-4</v>
      </c>
    </row>
    <row r="4" spans="1:33" x14ac:dyDescent="0.25">
      <c r="A4">
        <v>2.4906609505333445E-2</v>
      </c>
      <c r="B4">
        <v>4.2491974470583616E-2</v>
      </c>
      <c r="C4">
        <v>0.20978337250398615</v>
      </c>
      <c r="D4">
        <v>3.3429171123782234E-3</v>
      </c>
      <c r="E4">
        <v>7.5944772542112224E-2</v>
      </c>
      <c r="F4">
        <v>1.7749671950443139E-2</v>
      </c>
      <c r="G4">
        <v>1.5583878920810625E-3</v>
      </c>
      <c r="H4">
        <v>2.3780735106815379E-3</v>
      </c>
      <c r="I4">
        <v>9.814126410548879E-2</v>
      </c>
      <c r="J4">
        <v>1.7915920079330589E-2</v>
      </c>
      <c r="K4">
        <v>0.34409049114215184</v>
      </c>
      <c r="L4">
        <v>3.8328936266833695E-2</v>
      </c>
      <c r="M4">
        <v>1.4712959940502897E-2</v>
      </c>
      <c r="N4">
        <v>1.5924832375658924E-2</v>
      </c>
      <c r="O4">
        <v>3.9417481247861839E-2</v>
      </c>
      <c r="P4">
        <v>3.181614888703826E-3</v>
      </c>
      <c r="Q4">
        <v>1.3150326305614159E-2</v>
      </c>
      <c r="R4">
        <v>2.0192639005808132E-6</v>
      </c>
      <c r="S4">
        <v>1.9840412617908408E-6</v>
      </c>
      <c r="T4">
        <v>1.861324471603981E-4</v>
      </c>
      <c r="U4">
        <v>8.2427005850943991E-4</v>
      </c>
      <c r="V4">
        <v>1.78332054322723E-3</v>
      </c>
      <c r="W4">
        <v>3.2853901069411203E-8</v>
      </c>
      <c r="X4">
        <v>2.8294049325365469E-2</v>
      </c>
      <c r="Y4">
        <v>1.4072896409157898E-8</v>
      </c>
      <c r="Z4">
        <v>4.0937876895662652E-4</v>
      </c>
      <c r="AA4">
        <v>1.115600906054056E-3</v>
      </c>
      <c r="AB4">
        <v>1.8471595912580028E-3</v>
      </c>
      <c r="AC4">
        <v>7.4211975424713313E-4</v>
      </c>
      <c r="AD4">
        <v>5.1479361743458877E-5</v>
      </c>
      <c r="AE4">
        <v>1.2549395834632975E-3</v>
      </c>
      <c r="AF4">
        <v>3.5406990869607839E-4</v>
      </c>
      <c r="AG4">
        <v>1.138236796130425E-4</v>
      </c>
    </row>
    <row r="5" spans="1:33" x14ac:dyDescent="0.25">
      <c r="A5">
        <v>2.4902414162842026E-2</v>
      </c>
      <c r="B5">
        <v>4.2484816997544077E-2</v>
      </c>
      <c r="C5">
        <v>0.20974803597628772</v>
      </c>
      <c r="D5">
        <v>3.3423540215968849E-3</v>
      </c>
      <c r="E5">
        <v>7.5931980181466782E-2</v>
      </c>
      <c r="F5">
        <v>1.7746682143543628E-2</v>
      </c>
      <c r="G5">
        <v>1.5581253926453059E-3</v>
      </c>
      <c r="H5">
        <v>2.3776729409915949E-3</v>
      </c>
      <c r="I5">
        <v>9.8124732902581571E-2</v>
      </c>
      <c r="J5">
        <v>1.7912902269107741E-2</v>
      </c>
      <c r="K5">
        <v>0.34420097446716835</v>
      </c>
      <c r="L5">
        <v>3.8322480028181997E-2</v>
      </c>
      <c r="M5">
        <v>1.4710481646297508E-2</v>
      </c>
      <c r="N5">
        <v>1.5922149950099555E-2</v>
      </c>
      <c r="O5">
        <v>3.9410841651494916E-2</v>
      </c>
      <c r="P5">
        <v>3.1810789681430184E-3</v>
      </c>
      <c r="Q5">
        <v>1.3148111226009921E-2</v>
      </c>
      <c r="R5">
        <v>2.018923769835933E-6</v>
      </c>
      <c r="S5">
        <v>1.9837070640507377E-6</v>
      </c>
      <c r="T5">
        <v>1.8610109446406115E-4</v>
      </c>
      <c r="U5">
        <v>8.2413121603872432E-4</v>
      </c>
      <c r="V5">
        <v>1.7830201554747652E-3</v>
      </c>
      <c r="W5">
        <v>3.2848367061776169E-8</v>
      </c>
      <c r="X5">
        <v>2.8289283392557006E-2</v>
      </c>
      <c r="Y5">
        <v>1.4070525929134512E-8</v>
      </c>
      <c r="Z5">
        <v>4.0930981199385237E-4</v>
      </c>
      <c r="AA5">
        <v>1.1154129909593245E-3</v>
      </c>
      <c r="AB5">
        <v>1.8468484502687013E-3</v>
      </c>
      <c r="AC5">
        <v>7.4199474941506033E-4</v>
      </c>
      <c r="AD5">
        <v>5.1470690408498282E-5</v>
      </c>
      <c r="AE5">
        <v>1.2547281977523062E-3</v>
      </c>
      <c r="AF5">
        <v>3.5401026812024777E-4</v>
      </c>
      <c r="AG5">
        <v>1.1380450681798551E-4</v>
      </c>
    </row>
    <row r="6" spans="1:33" x14ac:dyDescent="0.25">
      <c r="A6">
        <v>2.4898220233464212E-2</v>
      </c>
      <c r="B6">
        <v>4.2477661935350026E-2</v>
      </c>
      <c r="C6">
        <v>0.20971271135096153</v>
      </c>
      <c r="D6">
        <v>3.3417911204809301E-3</v>
      </c>
      <c r="E6">
        <v>7.5919192129661195E-2</v>
      </c>
      <c r="F6">
        <v>1.7743693343698207E-2</v>
      </c>
      <c r="G6">
        <v>1.5578629816270085E-3</v>
      </c>
      <c r="H6">
        <v>2.3772725062251965E-3</v>
      </c>
      <c r="I6">
        <v>9.8108207267865233E-2</v>
      </c>
      <c r="J6">
        <v>1.7909885475371316E-2</v>
      </c>
      <c r="K6">
        <v>0.34431142057818148</v>
      </c>
      <c r="L6">
        <v>3.8316025964179608E-2</v>
      </c>
      <c r="M6">
        <v>1.4708004186853826E-2</v>
      </c>
      <c r="N6">
        <v>1.5919468428059282E-2</v>
      </c>
      <c r="O6">
        <v>3.9404204291537535E-2</v>
      </c>
      <c r="P6">
        <v>3.1805432280958726E-3</v>
      </c>
      <c r="Q6">
        <v>1.3145896892509043E-2</v>
      </c>
      <c r="R6">
        <v>2.0185837536569989E-6</v>
      </c>
      <c r="S6">
        <v>1.9833729788781715E-6</v>
      </c>
      <c r="T6">
        <v>1.8606975232822595E-4</v>
      </c>
      <c r="U6">
        <v>8.2399242033419882E-4</v>
      </c>
      <c r="V6">
        <v>1.7827198689016491E-3</v>
      </c>
      <c r="W6">
        <v>3.2842834918156165E-8</v>
      </c>
      <c r="X6">
        <v>2.8284519065053595E-2</v>
      </c>
      <c r="Y6">
        <v>1.4068156247557873E-8</v>
      </c>
      <c r="Z6">
        <v>4.0924087825779278E-4</v>
      </c>
      <c r="AA6">
        <v>1.1152251391598729E-3</v>
      </c>
      <c r="AB6">
        <v>1.8465374140807515E-3</v>
      </c>
      <c r="AC6">
        <v>7.4186978668825776E-4</v>
      </c>
      <c r="AD6">
        <v>5.1462021994295988E-5</v>
      </c>
      <c r="AE6">
        <v>1.2545168832421823E-3</v>
      </c>
      <c r="AF6">
        <v>3.5395064763310108E-4</v>
      </c>
      <c r="AG6">
        <v>1.137853404808846E-4</v>
      </c>
    </row>
    <row r="7" spans="1:33" x14ac:dyDescent="0.25">
      <c r="A7">
        <v>2.4894027716486158E-2</v>
      </c>
      <c r="B7">
        <v>4.2470509282783619E-2</v>
      </c>
      <c r="C7">
        <v>0.20967739862199505</v>
      </c>
      <c r="D7">
        <v>3.3412284089345485E-3</v>
      </c>
      <c r="E7">
        <v>7.5906408384518814E-2</v>
      </c>
      <c r="F7">
        <v>1.7740705550398153E-2</v>
      </c>
      <c r="G7">
        <v>1.5576006589815058E-3</v>
      </c>
      <c r="H7">
        <v>2.3768722063141848E-3</v>
      </c>
      <c r="I7">
        <v>9.8091687198526942E-2</v>
      </c>
      <c r="J7">
        <v>1.7906869697607828E-2</v>
      </c>
      <c r="K7">
        <v>0.34442182949399019</v>
      </c>
      <c r="L7">
        <v>3.8309574073728002E-2</v>
      </c>
      <c r="M7">
        <v>1.4705527561750165E-2</v>
      </c>
      <c r="N7">
        <v>1.5916787809081685E-2</v>
      </c>
      <c r="O7">
        <v>3.939756916685995E-2</v>
      </c>
      <c r="P7">
        <v>3.180007668471201E-3</v>
      </c>
      <c r="Q7">
        <v>1.3143683304734624E-2</v>
      </c>
      <c r="R7">
        <v>2.0182438519861373E-6</v>
      </c>
      <c r="S7">
        <v>1.983039006216279E-6</v>
      </c>
      <c r="T7">
        <v>1.860384207475578E-4</v>
      </c>
      <c r="U7">
        <v>8.2385367137223909E-4</v>
      </c>
      <c r="V7">
        <v>1.7824196834567698E-3</v>
      </c>
      <c r="W7">
        <v>3.2837304637609579E-8</v>
      </c>
      <c r="X7">
        <v>2.8279756342044306E-2</v>
      </c>
      <c r="Y7">
        <v>1.4065787364024645E-8</v>
      </c>
      <c r="Z7">
        <v>4.091719677367145E-4</v>
      </c>
      <c r="AA7">
        <v>1.115037350623727E-3</v>
      </c>
      <c r="AB7">
        <v>1.8462264826412129E-3</v>
      </c>
      <c r="AC7">
        <v>7.4174486604545564E-4</v>
      </c>
      <c r="AD7">
        <v>5.1453356499376552E-5</v>
      </c>
      <c r="AE7">
        <v>1.254305639896958E-3</v>
      </c>
      <c r="AF7">
        <v>3.5389104722449033E-4</v>
      </c>
      <c r="AG7">
        <v>1.1376618059847748E-4</v>
      </c>
    </row>
    <row r="8" spans="1:33" x14ac:dyDescent="0.25">
      <c r="A8">
        <v>2.4889836611194496E-2</v>
      </c>
      <c r="B8">
        <v>4.2463359038627795E-2</v>
      </c>
      <c r="C8">
        <v>0.20964209778337964</v>
      </c>
      <c r="D8">
        <v>3.3406658868619923E-3</v>
      </c>
      <c r="E8">
        <v>7.5893628943864422E-2</v>
      </c>
      <c r="F8">
        <v>1.7737718763135082E-2</v>
      </c>
      <c r="G8">
        <v>1.5573384246641625E-3</v>
      </c>
      <c r="H8">
        <v>2.376472041190447E-3</v>
      </c>
      <c r="I8">
        <v>9.8075172691755752E-2</v>
      </c>
      <c r="J8">
        <v>1.7903854935304137E-2</v>
      </c>
      <c r="K8">
        <v>0.3445322012333808</v>
      </c>
      <c r="L8">
        <v>3.8303124355729357E-2</v>
      </c>
      <c r="M8">
        <v>1.470305177056512E-2</v>
      </c>
      <c r="N8">
        <v>1.5914108092710648E-2</v>
      </c>
      <c r="O8">
        <v>3.939093627633318E-2</v>
      </c>
      <c r="P8">
        <v>3.1794722891778761E-3</v>
      </c>
      <c r="Q8">
        <v>1.3141470462310016E-2</v>
      </c>
      <c r="R8">
        <v>2.0179040647655133E-6</v>
      </c>
      <c r="S8">
        <v>1.9827051460082331E-6</v>
      </c>
      <c r="T8">
        <v>1.8600709971672551E-4</v>
      </c>
      <c r="U8">
        <v>8.2371496912923652E-4</v>
      </c>
      <c r="V8">
        <v>1.78211959908905E-3</v>
      </c>
      <c r="W8">
        <v>3.2831776219195412E-8</v>
      </c>
      <c r="X8">
        <v>2.827499522271874E-2</v>
      </c>
      <c r="Y8">
        <v>1.4063419278131748E-8</v>
      </c>
      <c r="Z8">
        <v>4.0910308041889227E-4</v>
      </c>
      <c r="AA8">
        <v>1.114849625318934E-3</v>
      </c>
      <c r="AB8">
        <v>1.8459156558971789E-3</v>
      </c>
      <c r="AC8">
        <v>7.4161998746539808E-4</v>
      </c>
      <c r="AD8">
        <v>5.1444693922265512E-5</v>
      </c>
      <c r="AE8">
        <v>1.2540944676806896E-3</v>
      </c>
      <c r="AF8">
        <v>3.5383146688427433E-4</v>
      </c>
      <c r="AG8">
        <v>1.1374702716750404E-4</v>
      </c>
    </row>
    <row r="9" spans="1:33" x14ac:dyDescent="0.25">
      <c r="A9">
        <v>2.488564691687634E-2</v>
      </c>
      <c r="B9">
        <v>4.2456211201666344E-2</v>
      </c>
      <c r="C9">
        <v>0.20960680882911087</v>
      </c>
      <c r="D9">
        <v>3.3401035541675804E-3</v>
      </c>
      <c r="E9">
        <v>7.5880853805524326E-2</v>
      </c>
      <c r="F9">
        <v>1.773473298140096E-2</v>
      </c>
      <c r="G9">
        <v>1.5570762786303743E-3</v>
      </c>
      <c r="H9">
        <v>2.3760720107859185E-3</v>
      </c>
      <c r="I9">
        <v>9.8058663744742661E-2</v>
      </c>
      <c r="J9">
        <v>1.790084118794744E-2</v>
      </c>
      <c r="K9">
        <v>0.34464253581512699</v>
      </c>
      <c r="L9">
        <v>3.8296676809086619E-2</v>
      </c>
      <c r="M9">
        <v>1.4700576812877572E-2</v>
      </c>
      <c r="N9">
        <v>1.5911429278490364E-2</v>
      </c>
      <c r="O9">
        <v>3.9384305618828996E-2</v>
      </c>
      <c r="P9">
        <v>3.1789370901248331E-3</v>
      </c>
      <c r="Q9">
        <v>1.3139258364858826E-2</v>
      </c>
      <c r="R9">
        <v>2.0175643919373301E-6</v>
      </c>
      <c r="S9">
        <v>1.9823713981972461E-6</v>
      </c>
      <c r="T9">
        <v>1.8597578923040158E-4</v>
      </c>
      <c r="U9">
        <v>8.2357631358159864E-4</v>
      </c>
      <c r="V9">
        <v>1.781819615747447E-3</v>
      </c>
      <c r="W9">
        <v>3.2826249661973304E-8</v>
      </c>
      <c r="X9">
        <v>2.8270235706267063E-2</v>
      </c>
      <c r="Y9">
        <v>1.4061051989476388E-8</v>
      </c>
      <c r="Z9">
        <v>4.0903421629260868E-4</v>
      </c>
      <c r="AA9">
        <v>1.114661963213563E-3</v>
      </c>
      <c r="AB9">
        <v>1.8456049337957799E-3</v>
      </c>
      <c r="AC9">
        <v>7.4149515092684416E-4</v>
      </c>
      <c r="AD9">
        <v>5.1436034261489418E-5</v>
      </c>
      <c r="AE9">
        <v>1.2538833665574581E-3</v>
      </c>
      <c r="AF9">
        <v>3.5377190660231878E-4</v>
      </c>
      <c r="AG9">
        <v>1.1372788018470639E-4</v>
      </c>
    </row>
    <row r="10" spans="1:33" x14ac:dyDescent="0.25">
      <c r="A10">
        <v>2.4881458632819282E-2</v>
      </c>
      <c r="B10">
        <v>4.2449065770683865E-2</v>
      </c>
      <c r="C10">
        <v>0.20957153175318829</v>
      </c>
      <c r="D10">
        <v>3.3395414107556952E-3</v>
      </c>
      <c r="E10">
        <v>7.5868082967326264E-2</v>
      </c>
      <c r="F10">
        <v>1.7731748204688095E-2</v>
      </c>
      <c r="G10">
        <v>1.5568142208355663E-3</v>
      </c>
      <c r="H10">
        <v>2.3756721150325778E-3</v>
      </c>
      <c r="I10">
        <v>9.8042160354680497E-2</v>
      </c>
      <c r="J10">
        <v>1.7897828455025296E-2</v>
      </c>
      <c r="K10">
        <v>0.34475283325798972</v>
      </c>
      <c r="L10">
        <v>3.8290231432703457E-2</v>
      </c>
      <c r="M10">
        <v>1.4698102688266684E-2</v>
      </c>
      <c r="N10">
        <v>1.590875136596534E-2</v>
      </c>
      <c r="O10">
        <v>3.9377677193219954E-2</v>
      </c>
      <c r="P10">
        <v>3.1784020712210684E-3</v>
      </c>
      <c r="Q10">
        <v>1.3137047012004915E-2</v>
      </c>
      <c r="R10">
        <v>2.0172248334438318E-6</v>
      </c>
      <c r="S10">
        <v>1.9820377627265681E-6</v>
      </c>
      <c r="T10">
        <v>1.85944489283262E-4</v>
      </c>
      <c r="U10">
        <v>8.2343770470574894E-4</v>
      </c>
      <c r="V10">
        <v>1.7815197333809524E-3</v>
      </c>
      <c r="W10">
        <v>3.2820724965003545E-8</v>
      </c>
      <c r="X10">
        <v>2.8265477791879979E-2</v>
      </c>
      <c r="Y10">
        <v>1.4058685497656036E-8</v>
      </c>
      <c r="Z10">
        <v>4.0896537534615423E-4</v>
      </c>
      <c r="AA10">
        <v>1.1144743642757043E-3</v>
      </c>
      <c r="AB10">
        <v>1.8452943162841813E-3</v>
      </c>
      <c r="AC10">
        <v>7.4137035640856682E-4</v>
      </c>
      <c r="AD10">
        <v>5.1427377515575794E-5</v>
      </c>
      <c r="AE10">
        <v>1.2536723364913681E-3</v>
      </c>
      <c r="AF10">
        <v>3.5371236636849625E-4</v>
      </c>
      <c r="AG10">
        <v>1.1370873964682883E-4</v>
      </c>
    </row>
    <row r="11" spans="1:33" x14ac:dyDescent="0.25">
      <c r="A11">
        <v>2.4877271758311403E-2</v>
      </c>
      <c r="B11">
        <v>4.2441922744465774E-2</v>
      </c>
      <c r="C11">
        <v>0.20953626654961549</v>
      </c>
      <c r="D11">
        <v>3.3389794565307825E-3</v>
      </c>
      <c r="E11">
        <v>7.5855316427099459E-2</v>
      </c>
      <c r="F11">
        <v>1.7728764432489125E-2</v>
      </c>
      <c r="G11">
        <v>1.556552251235194E-3</v>
      </c>
      <c r="H11">
        <v>2.3752723538624514E-3</v>
      </c>
      <c r="I11">
        <v>9.8025662518764045E-2</v>
      </c>
      <c r="J11">
        <v>1.7894816736025592E-2</v>
      </c>
      <c r="K11">
        <v>0.34486309358071748</v>
      </c>
      <c r="L11">
        <v>3.828378822548429E-2</v>
      </c>
      <c r="M11">
        <v>1.4695629396311907E-2</v>
      </c>
      <c r="N11">
        <v>1.5906074354680378E-2</v>
      </c>
      <c r="O11">
        <v>3.9371050998379335E-2</v>
      </c>
      <c r="P11">
        <v>3.1778672323756383E-3</v>
      </c>
      <c r="Q11">
        <v>1.3134836403372395E-2</v>
      </c>
      <c r="R11">
        <v>2.0168853892272991E-6</v>
      </c>
      <c r="S11">
        <v>1.9817042395394882E-6</v>
      </c>
      <c r="T11">
        <v>1.8591319986998645E-4</v>
      </c>
      <c r="U11">
        <v>8.232991424781264E-4</v>
      </c>
      <c r="V11">
        <v>1.7812199519385921E-3</v>
      </c>
      <c r="W11">
        <v>3.2815202127347041E-8</v>
      </c>
      <c r="X11">
        <v>2.8260721478748731E-2</v>
      </c>
      <c r="Y11">
        <v>1.4056319802268437E-8</v>
      </c>
      <c r="Z11">
        <v>4.0889655756782737E-4</v>
      </c>
      <c r="AA11">
        <v>1.1142868284734697E-3</v>
      </c>
      <c r="AB11">
        <v>1.8449838033095846E-3</v>
      </c>
      <c r="AC11">
        <v>7.4124560388935353E-4</v>
      </c>
      <c r="AD11">
        <v>5.1418723683053168E-5</v>
      </c>
      <c r="AE11">
        <v>1.2534613774465488E-3</v>
      </c>
      <c r="AF11">
        <v>3.5365284617268599E-4</v>
      </c>
      <c r="AG11">
        <v>1.1368960555061782E-4</v>
      </c>
    </row>
    <row r="12" spans="1:33" x14ac:dyDescent="0.25">
      <c r="A12">
        <v>2.4873086292641251E-2</v>
      </c>
      <c r="B12">
        <v>4.2434782121798305E-2</v>
      </c>
      <c r="C12">
        <v>0.20950101321240008</v>
      </c>
      <c r="D12">
        <v>3.3384176913973536E-3</v>
      </c>
      <c r="E12">
        <v>7.5842554182674563E-2</v>
      </c>
      <c r="F12">
        <v>1.7725781664297047E-2</v>
      </c>
      <c r="G12">
        <v>1.5562903697847424E-3</v>
      </c>
      <c r="H12">
        <v>2.3748727272076102E-3</v>
      </c>
      <c r="I12">
        <v>9.800917023418991E-2</v>
      </c>
      <c r="J12">
        <v>1.7891806030436577E-2</v>
      </c>
      <c r="K12">
        <v>0.34497331680204607</v>
      </c>
      <c r="L12">
        <v>3.8277347186334264E-2</v>
      </c>
      <c r="M12">
        <v>1.4693156936592967E-2</v>
      </c>
      <c r="N12">
        <v>1.5903398244180595E-2</v>
      </c>
      <c r="O12">
        <v>3.9364427033181208E-2</v>
      </c>
      <c r="P12">
        <v>3.1773325734976623E-3</v>
      </c>
      <c r="Q12">
        <v>1.3132626538585634E-2</v>
      </c>
      <c r="R12">
        <v>2.0165460592300529E-6</v>
      </c>
      <c r="S12">
        <v>1.9813708285793331E-6</v>
      </c>
      <c r="T12">
        <v>1.8588192098525813E-4</v>
      </c>
      <c r="U12">
        <v>8.2316062687518639E-4</v>
      </c>
      <c r="V12">
        <v>1.7809202713694261E-3</v>
      </c>
      <c r="W12">
        <v>3.2809681148065331E-8</v>
      </c>
      <c r="X12">
        <v>2.8255966766065115E-2</v>
      </c>
      <c r="Y12">
        <v>1.40539549029116E-8</v>
      </c>
      <c r="Z12">
        <v>4.0882776294593436E-4</v>
      </c>
      <c r="AA12">
        <v>1.1140993557749927E-3</v>
      </c>
      <c r="AB12">
        <v>1.8446733948192259E-3</v>
      </c>
      <c r="AC12">
        <v>7.4112089334800598E-4</v>
      </c>
      <c r="AD12">
        <v>5.141007276245105E-5</v>
      </c>
      <c r="AE12">
        <v>1.2532504893871534E-3</v>
      </c>
      <c r="AF12">
        <v>3.5359334600477418E-4</v>
      </c>
      <c r="AG12">
        <v>1.1367047789282206E-4</v>
      </c>
    </row>
    <row r="13" spans="1:33" x14ac:dyDescent="0.25">
      <c r="A13">
        <v>2.4868902235097867E-2</v>
      </c>
      <c r="B13">
        <v>4.2427643901468519E-2</v>
      </c>
      <c r="C13">
        <v>0.20946577173555378</v>
      </c>
      <c r="D13">
        <v>3.3378561152599849E-3</v>
      </c>
      <c r="E13">
        <v>7.5829796231883725E-2</v>
      </c>
      <c r="F13">
        <v>1.772279989960519E-2</v>
      </c>
      <c r="G13">
        <v>1.5560285764397274E-3</v>
      </c>
      <c r="H13">
        <v>2.3744732350001714E-3</v>
      </c>
      <c r="I13">
        <v>9.7992683498156638E-2</v>
      </c>
      <c r="J13">
        <v>1.7888796337746826E-2</v>
      </c>
      <c r="K13">
        <v>0.34508350294069851</v>
      </c>
      <c r="L13">
        <v>3.8270908314159274E-2</v>
      </c>
      <c r="M13">
        <v>1.4690685308689883E-2</v>
      </c>
      <c r="N13">
        <v>1.590072303401141E-2</v>
      </c>
      <c r="O13">
        <v>3.9357805296500382E-2</v>
      </c>
      <c r="P13">
        <v>3.1767980944963198E-3</v>
      </c>
      <c r="Q13">
        <v>1.3130417417269254E-2</v>
      </c>
      <c r="R13">
        <v>2.0162068433944529E-6</v>
      </c>
      <c r="S13">
        <v>1.9810375297894672E-6</v>
      </c>
      <c r="T13">
        <v>1.8585065262376381E-4</v>
      </c>
      <c r="U13">
        <v>8.2302215787339965E-4</v>
      </c>
      <c r="V13">
        <v>1.7806206916225493E-3</v>
      </c>
      <c r="W13">
        <v>3.2804162026220599E-8</v>
      </c>
      <c r="X13">
        <v>2.8251213653021471E-2</v>
      </c>
      <c r="Y13">
        <v>1.4051590799183815E-8</v>
      </c>
      <c r="Z13">
        <v>4.0875899146878934E-4</v>
      </c>
      <c r="AA13">
        <v>1.113911946148428E-3</v>
      </c>
      <c r="AB13">
        <v>1.8443630907603781E-3</v>
      </c>
      <c r="AC13">
        <v>7.4099622476334016E-4</v>
      </c>
      <c r="AD13">
        <v>5.140142475229996E-5</v>
      </c>
      <c r="AE13">
        <v>1.2530396722773595E-3</v>
      </c>
      <c r="AF13">
        <v>3.5353386585465382E-4</v>
      </c>
      <c r="AG13">
        <v>1.1365135667019242E-4</v>
      </c>
    </row>
    <row r="14" spans="1:33" x14ac:dyDescent="0.25">
      <c r="A14">
        <v>2.4864719584970746E-2</v>
      </c>
      <c r="B14">
        <v>4.2420508082264261E-2</v>
      </c>
      <c r="C14">
        <v>0.20943054211309217</v>
      </c>
      <c r="D14">
        <v>3.3372947280233137E-3</v>
      </c>
      <c r="E14">
        <v>7.5817042572560514E-2</v>
      </c>
      <c r="F14">
        <v>1.7719819137907218E-2</v>
      </c>
      <c r="G14">
        <v>1.5557668711556935E-3</v>
      </c>
      <c r="H14">
        <v>2.3740738771722975E-3</v>
      </c>
      <c r="I14">
        <v>9.7976202307864621E-2</v>
      </c>
      <c r="J14">
        <v>1.7885787657445269E-2</v>
      </c>
      <c r="K14">
        <v>0.34519365201538554</v>
      </c>
      <c r="L14">
        <v>3.8264471607865926E-2</v>
      </c>
      <c r="M14">
        <v>1.4688214512182943E-2</v>
      </c>
      <c r="N14">
        <v>1.5898048723718548E-2</v>
      </c>
      <c r="O14">
        <v>3.9351185787212424E-2</v>
      </c>
      <c r="P14">
        <v>3.1762637952808511E-3</v>
      </c>
      <c r="Q14">
        <v>1.3128209039048121E-2</v>
      </c>
      <c r="R14">
        <v>2.0158677416628967E-6</v>
      </c>
      <c r="S14">
        <v>1.9807043431132933E-6</v>
      </c>
      <c r="T14">
        <v>1.858193947801938E-4</v>
      </c>
      <c r="U14">
        <v>8.2288373544925288E-4</v>
      </c>
      <c r="V14">
        <v>1.7803212126470897E-3</v>
      </c>
      <c r="W14">
        <v>3.2798644760875635E-8</v>
      </c>
      <c r="X14">
        <v>2.8246462138810668E-2</v>
      </c>
      <c r="Y14">
        <v>1.4049227490683631E-8</v>
      </c>
      <c r="Z14">
        <v>4.0869024312471423E-4</v>
      </c>
      <c r="AA14">
        <v>1.1137245995619517E-3</v>
      </c>
      <c r="AB14">
        <v>1.8440528910803481E-3</v>
      </c>
      <c r="AC14">
        <v>7.4087159811418604E-4</v>
      </c>
      <c r="AD14">
        <v>5.139277965113136E-5</v>
      </c>
      <c r="AE14">
        <v>1.2528289260813677E-3</v>
      </c>
      <c r="AF14">
        <v>3.5347440571222456E-4</v>
      </c>
      <c r="AG14">
        <v>1.1363224187948191E-4</v>
      </c>
    </row>
    <row r="15" spans="1:33" x14ac:dyDescent="0.25">
      <c r="A15">
        <v>2.4860538341549884E-2</v>
      </c>
      <c r="B15">
        <v>4.2413374662974235E-2</v>
      </c>
      <c r="C15">
        <v>0.20939532433903502</v>
      </c>
      <c r="D15">
        <v>3.3367335295920448E-3</v>
      </c>
      <c r="E15">
        <v>7.5804293202539966E-2</v>
      </c>
      <c r="F15">
        <v>1.7716839378697141E-2</v>
      </c>
      <c r="G15">
        <v>1.555505253888216E-3</v>
      </c>
      <c r="H15">
        <v>2.373674653656197E-3</v>
      </c>
      <c r="I15">
        <v>9.7959726660516139E-2</v>
      </c>
      <c r="J15">
        <v>1.7882779989021175E-2</v>
      </c>
      <c r="K15">
        <v>0.34530376404480506</v>
      </c>
      <c r="L15">
        <v>3.8258037066361592E-2</v>
      </c>
      <c r="M15">
        <v>1.4685744546652732E-2</v>
      </c>
      <c r="N15">
        <v>1.5895375312848042E-2</v>
      </c>
      <c r="O15">
        <v>3.9344568504193662E-2</v>
      </c>
      <c r="P15">
        <v>3.1757296757605586E-3</v>
      </c>
      <c r="Q15">
        <v>1.312600140354736E-2</v>
      </c>
      <c r="R15">
        <v>2.0155287539778212E-6</v>
      </c>
      <c r="S15">
        <v>1.9803712684942527E-6</v>
      </c>
      <c r="T15">
        <v>1.857881474492421E-4</v>
      </c>
      <c r="U15">
        <v>8.2274535957924859E-4</v>
      </c>
      <c r="V15">
        <v>1.7800218343922108E-3</v>
      </c>
      <c r="W15">
        <v>3.2793129351093872E-8</v>
      </c>
      <c r="X15">
        <v>2.8241712222626135E-2</v>
      </c>
      <c r="Y15">
        <v>1.4046864977009875E-8</v>
      </c>
      <c r="Z15">
        <v>4.0862151790203898E-4</v>
      </c>
      <c r="AA15">
        <v>1.1135373159837615E-3</v>
      </c>
      <c r="AB15">
        <v>1.8437427957264793E-3</v>
      </c>
      <c r="AC15">
        <v>7.4074701337938813E-4</v>
      </c>
      <c r="AD15">
        <v>5.1384137457477747E-5</v>
      </c>
      <c r="AE15">
        <v>1.2526182507634038E-3</v>
      </c>
      <c r="AF15">
        <v>3.53414965567393E-4</v>
      </c>
      <c r="AG15">
        <v>1.1361313351744578E-4</v>
      </c>
    </row>
    <row r="16" spans="1:33" x14ac:dyDescent="0.25">
      <c r="A16">
        <v>2.4856358504125743E-2</v>
      </c>
      <c r="B16">
        <v>4.2406243642387924E-2</v>
      </c>
      <c r="C16">
        <v>0.20936011840740604</v>
      </c>
      <c r="D16">
        <v>3.3361725198709459E-3</v>
      </c>
      <c r="E16">
        <v>7.5791548119658603E-2</v>
      </c>
      <c r="F16">
        <v>1.7713860621469318E-2</v>
      </c>
      <c r="G16">
        <v>1.5552437245928998E-3</v>
      </c>
      <c r="H16">
        <v>2.3732755643841238E-3</v>
      </c>
      <c r="I16">
        <v>9.7943256553315372E-2</v>
      </c>
      <c r="J16">
        <v>1.7879773331964163E-2</v>
      </c>
      <c r="K16">
        <v>0.34541383904764256</v>
      </c>
      <c r="L16">
        <v>3.8251604688554361E-2</v>
      </c>
      <c r="M16">
        <v>1.4683275411680106E-2</v>
      </c>
      <c r="N16">
        <v>1.5892702800946224E-2</v>
      </c>
      <c r="O16">
        <v>3.9337953446321176E-2</v>
      </c>
      <c r="P16">
        <v>3.1751957358448044E-3</v>
      </c>
      <c r="Q16">
        <v>1.3123794510392349E-2</v>
      </c>
      <c r="R16">
        <v>2.0151898802817023E-6</v>
      </c>
      <c r="S16">
        <v>1.9800383058758245E-6</v>
      </c>
      <c r="T16">
        <v>1.8575691062560615E-4</v>
      </c>
      <c r="U16">
        <v>8.2260703023990535E-4</v>
      </c>
      <c r="V16">
        <v>1.7797225568071096E-3</v>
      </c>
      <c r="W16">
        <v>3.2787615795939392E-8</v>
      </c>
      <c r="X16">
        <v>2.8236963903661837E-2</v>
      </c>
      <c r="Y16">
        <v>1.404450325776164E-8</v>
      </c>
      <c r="Z16">
        <v>4.0855281578910116E-4</v>
      </c>
      <c r="AA16">
        <v>1.1133500953820763E-3</v>
      </c>
      <c r="AB16">
        <v>1.8434328046461499E-3</v>
      </c>
      <c r="AC16">
        <v>7.4062247053780503E-4</v>
      </c>
      <c r="AD16">
        <v>5.1375498169872584E-5</v>
      </c>
      <c r="AE16">
        <v>1.2524076462877177E-3</v>
      </c>
      <c r="AF16">
        <v>3.5335554541007243E-4</v>
      </c>
      <c r="AG16">
        <v>1.1359403158084145E-4</v>
      </c>
    </row>
    <row r="17" spans="1:33" x14ac:dyDescent="0.25">
      <c r="A17">
        <v>2.4852180071989274E-2</v>
      </c>
      <c r="B17">
        <v>4.239911501929565E-2</v>
      </c>
      <c r="C17">
        <v>0.20932492431223301</v>
      </c>
      <c r="D17">
        <v>3.3356116987648481E-3</v>
      </c>
      <c r="E17">
        <v>7.5778807321754377E-2</v>
      </c>
      <c r="F17">
        <v>1.7710882865718432E-2</v>
      </c>
      <c r="G17">
        <v>1.5549822832253799E-3</v>
      </c>
      <c r="H17">
        <v>2.372876609288377E-3</v>
      </c>
      <c r="I17">
        <v>9.7926791983468375E-2</v>
      </c>
      <c r="J17">
        <v>1.787676768576419E-2</v>
      </c>
      <c r="K17">
        <v>0.34552387704257087</v>
      </c>
      <c r="L17">
        <v>3.8245174473353058E-2</v>
      </c>
      <c r="M17">
        <v>1.4680807106846208E-2</v>
      </c>
      <c r="N17">
        <v>1.5890031187559741E-2</v>
      </c>
      <c r="O17">
        <v>3.9331340612472815E-2</v>
      </c>
      <c r="P17">
        <v>3.1746619754430125E-3</v>
      </c>
      <c r="Q17">
        <v>1.3121588359208717E-2</v>
      </c>
      <c r="R17">
        <v>2.0148511205170544E-6</v>
      </c>
      <c r="S17">
        <v>1.9797054552015255E-6</v>
      </c>
      <c r="T17">
        <v>1.8572568430398704E-4</v>
      </c>
      <c r="U17">
        <v>8.2246874740775713E-4</v>
      </c>
      <c r="V17">
        <v>1.7794233798410174E-3</v>
      </c>
      <c r="W17">
        <v>3.2782104094476872E-8</v>
      </c>
      <c r="X17">
        <v>2.8232217181112275E-2</v>
      </c>
      <c r="Y17">
        <v>1.4042142332538289E-8</v>
      </c>
      <c r="Z17">
        <v>4.0848413677424647E-4</v>
      </c>
      <c r="AA17">
        <v>1.1131629377251365E-3</v>
      </c>
      <c r="AB17">
        <v>1.8431229177867743E-3</v>
      </c>
      <c r="AC17">
        <v>7.4049796956830965E-4</v>
      </c>
      <c r="AD17">
        <v>5.1366861786850326E-5</v>
      </c>
      <c r="AE17">
        <v>1.2521971126185825E-3</v>
      </c>
      <c r="AF17">
        <v>3.5329614523018293E-4</v>
      </c>
      <c r="AG17">
        <v>1.1357493606642851E-4</v>
      </c>
    </row>
    <row r="18" spans="1:33" x14ac:dyDescent="0.25">
      <c r="A18">
        <v>2.4848003044431889E-2</v>
      </c>
      <c r="B18">
        <v>4.2391988792488532E-2</v>
      </c>
      <c r="C18">
        <v>0.20928974204754774</v>
      </c>
      <c r="D18">
        <v>3.335051066178648E-3</v>
      </c>
      <c r="E18">
        <v>7.5766070806666697E-2</v>
      </c>
      <c r="F18">
        <v>1.770790611093952E-2</v>
      </c>
      <c r="G18">
        <v>1.5547209297413209E-3</v>
      </c>
      <c r="H18">
        <v>2.3724777883013023E-3</v>
      </c>
      <c r="I18">
        <v>9.7910332948183104E-2</v>
      </c>
      <c r="J18">
        <v>1.7873763049911558E-2</v>
      </c>
      <c r="K18">
        <v>0.34563387804825024</v>
      </c>
      <c r="L18">
        <v>3.8238746419667249E-2</v>
      </c>
      <c r="M18">
        <v>1.4678339631732464E-2</v>
      </c>
      <c r="N18">
        <v>1.5887360472235539E-2</v>
      </c>
      <c r="O18">
        <v>3.9324730001527169E-2</v>
      </c>
      <c r="P18">
        <v>3.174128394464668E-3</v>
      </c>
      <c r="Q18">
        <v>1.3119382949622343E-2</v>
      </c>
      <c r="R18">
        <v>2.0145124746264309E-6</v>
      </c>
      <c r="S18">
        <v>1.9793727164149108E-6</v>
      </c>
      <c r="T18">
        <v>1.856944684790894E-4</v>
      </c>
      <c r="U18">
        <v>8.2233051105935404E-4</v>
      </c>
      <c r="V18">
        <v>1.7791243034431996E-3</v>
      </c>
      <c r="W18">
        <v>3.2776594245771651E-8</v>
      </c>
      <c r="X18">
        <v>2.822747205417251E-2</v>
      </c>
      <c r="Y18">
        <v>1.4039782200939461E-8</v>
      </c>
      <c r="Z18">
        <v>4.0841548084582819E-4</v>
      </c>
      <c r="AA18">
        <v>1.1129758429812039E-3</v>
      </c>
      <c r="AB18">
        <v>1.8428131350958017E-3</v>
      </c>
      <c r="AC18">
        <v>7.4037351044978911E-4</v>
      </c>
      <c r="AD18">
        <v>5.1358228306946413E-5</v>
      </c>
      <c r="AE18">
        <v>1.2519866497202963E-3</v>
      </c>
      <c r="AF18">
        <v>3.5323676501765154E-4</v>
      </c>
      <c r="AG18">
        <v>1.1355584697096875E-4</v>
      </c>
    </row>
    <row r="19" spans="1:33" x14ac:dyDescent="0.25">
      <c r="A19">
        <v>2.4843827420745486E-2</v>
      </c>
      <c r="B19">
        <v>4.2384864960758509E-2</v>
      </c>
      <c r="C19">
        <v>0.20925457160738589</v>
      </c>
      <c r="D19">
        <v>3.3344906220173043E-3</v>
      </c>
      <c r="E19">
        <v>7.5753338572236414E-2</v>
      </c>
      <c r="F19">
        <v>1.7704930356627947E-2</v>
      </c>
      <c r="G19">
        <v>1.554459664096417E-3</v>
      </c>
      <c r="H19">
        <v>2.3720791013552896E-3</v>
      </c>
      <c r="I19">
        <v>9.7893879444669304E-2</v>
      </c>
      <c r="J19">
        <v>1.7870759423896907E-2</v>
      </c>
      <c r="K19">
        <v>0.34574384208332853</v>
      </c>
      <c r="L19">
        <v>3.8232320526407217E-2</v>
      </c>
      <c r="M19">
        <v>1.4675872985920574E-2</v>
      </c>
      <c r="N19">
        <v>1.5884690654520861E-2</v>
      </c>
      <c r="O19">
        <v>3.9318121612363567E-2</v>
      </c>
      <c r="P19">
        <v>3.173594992819316E-3</v>
      </c>
      <c r="Q19">
        <v>1.3117178281259356E-2</v>
      </c>
      <c r="R19">
        <v>2.014173942552422E-6</v>
      </c>
      <c r="S19">
        <v>1.9790400894595735E-6</v>
      </c>
      <c r="T19">
        <v>1.856632631456214E-4</v>
      </c>
      <c r="U19">
        <v>8.2219232117126148E-4</v>
      </c>
      <c r="V19">
        <v>1.7788253275629556E-3</v>
      </c>
      <c r="W19">
        <v>3.2771086248889664E-8</v>
      </c>
      <c r="X19">
        <v>2.8222728522038117E-2</v>
      </c>
      <c r="Y19">
        <v>1.4037422862565049E-8</v>
      </c>
      <c r="Z19">
        <v>4.0834684799220756E-4</v>
      </c>
      <c r="AA19">
        <v>1.1127888111185614E-3</v>
      </c>
      <c r="AB19">
        <v>1.8425034565207159E-3</v>
      </c>
      <c r="AC19">
        <v>7.402490931611445E-4</v>
      </c>
      <c r="AD19">
        <v>5.1349597728697253E-5</v>
      </c>
      <c r="AE19">
        <v>1.25177625755718E-3</v>
      </c>
      <c r="AF19">
        <v>3.5317740476241172E-4</v>
      </c>
      <c r="AG19">
        <v>1.1353676429122607E-4</v>
      </c>
    </row>
    <row r="20" spans="1:33" x14ac:dyDescent="0.25">
      <c r="A20">
        <v>2.4839653200222432E-2</v>
      </c>
      <c r="B20">
        <v>4.2377743522898324E-2</v>
      </c>
      <c r="C20">
        <v>0.20921941298578733</v>
      </c>
      <c r="D20">
        <v>3.3339303661858405E-3</v>
      </c>
      <c r="E20">
        <v>7.574061061630584E-2</v>
      </c>
      <c r="F20">
        <v>1.7701955602279423E-2</v>
      </c>
      <c r="G20">
        <v>1.5541984862463927E-3</v>
      </c>
      <c r="H20">
        <v>2.3716805483827751E-3</v>
      </c>
      <c r="I20">
        <v>9.7877431470138707E-2</v>
      </c>
      <c r="J20">
        <v>1.7867756807211223E-2</v>
      </c>
      <c r="K20">
        <v>0.34585376916644084</v>
      </c>
      <c r="L20">
        <v>3.8225896792483997E-2</v>
      </c>
      <c r="M20">
        <v>1.4673407168992528E-2</v>
      </c>
      <c r="N20">
        <v>1.5882021733963272E-2</v>
      </c>
      <c r="O20">
        <v>3.9311515443862126E-2</v>
      </c>
      <c r="P20">
        <v>3.1730617704165626E-3</v>
      </c>
      <c r="Q20">
        <v>1.3114974353746141E-2</v>
      </c>
      <c r="R20">
        <v>2.0138355242376586E-6</v>
      </c>
      <c r="S20">
        <v>1.9787075742791439E-6</v>
      </c>
      <c r="T20">
        <v>1.8563206829829475E-4</v>
      </c>
      <c r="U20">
        <v>8.2205417772006101E-4</v>
      </c>
      <c r="V20">
        <v>1.7785264521496191E-3</v>
      </c>
      <c r="W20">
        <v>3.2765580102897498E-8</v>
      </c>
      <c r="X20">
        <v>2.8217986583905234E-2</v>
      </c>
      <c r="Y20">
        <v>1.403506431701523E-8</v>
      </c>
      <c r="Z20">
        <v>4.0827823820175355E-4</v>
      </c>
      <c r="AA20">
        <v>1.1126018421055133E-3</v>
      </c>
      <c r="AB20">
        <v>1.8421938820090374E-3</v>
      </c>
      <c r="AC20">
        <v>7.4012471768129134E-4</v>
      </c>
      <c r="AD20">
        <v>5.1340970050640264E-5</v>
      </c>
      <c r="AE20">
        <v>1.2515659360935797E-3</v>
      </c>
      <c r="AF20">
        <v>3.5311806445440403E-4</v>
      </c>
      <c r="AG20">
        <v>1.1351768802396663E-4</v>
      </c>
    </row>
    <row r="21" spans="1:33" x14ac:dyDescent="0.25">
      <c r="A21">
        <v>2.4835480382155578E-2</v>
      </c>
      <c r="B21">
        <v>4.2370624477701541E-2</v>
      </c>
      <c r="C21">
        <v>0.20918426617679581</v>
      </c>
      <c r="D21">
        <v>3.3333702985893442E-3</v>
      </c>
      <c r="E21">
        <v>7.5727886936718752E-2</v>
      </c>
      <c r="F21">
        <v>1.7698981847389994E-2</v>
      </c>
      <c r="G21">
        <v>1.5539373961470015E-3</v>
      </c>
      <c r="H21">
        <v>2.3712821293162397E-3</v>
      </c>
      <c r="I21">
        <v>9.7860989021804845E-2</v>
      </c>
      <c r="J21">
        <v>1.7864755199345835E-2</v>
      </c>
      <c r="K21">
        <v>0.34596365931620993</v>
      </c>
      <c r="L21">
        <v>3.8219475216809351E-2</v>
      </c>
      <c r="M21">
        <v>1.4670942180530592E-2</v>
      </c>
      <c r="N21">
        <v>1.5879353710110625E-2</v>
      </c>
      <c r="O21">
        <v>3.9304911494903692E-2</v>
      </c>
      <c r="P21">
        <v>3.1725287271660747E-3</v>
      </c>
      <c r="Q21">
        <v>1.3112771166709329E-2</v>
      </c>
      <c r="R21">
        <v>2.0134972196248092E-6</v>
      </c>
      <c r="S21">
        <v>1.9783751708172914E-6</v>
      </c>
      <c r="T21">
        <v>1.856008839318248E-4</v>
      </c>
      <c r="U21">
        <v>8.2191608068234992E-4</v>
      </c>
      <c r="V21">
        <v>1.7782276771525574E-3</v>
      </c>
      <c r="W21">
        <v>3.2760075806862354E-8</v>
      </c>
      <c r="X21">
        <v>2.8213246238970528E-2</v>
      </c>
      <c r="Y21">
        <v>1.4032706563890441E-8</v>
      </c>
      <c r="Z21">
        <v>4.0820965146284302E-4</v>
      </c>
      <c r="AA21">
        <v>1.1124149359103852E-3</v>
      </c>
      <c r="AB21">
        <v>1.8418844115083211E-3</v>
      </c>
      <c r="AC21">
        <v>7.4000038398915925E-4</v>
      </c>
      <c r="AD21">
        <v>5.1332345271313828E-5</v>
      </c>
      <c r="AE21">
        <v>1.2513556852938648E-3</v>
      </c>
      <c r="AF21">
        <v>3.5305874408357558E-4</v>
      </c>
      <c r="AG21">
        <v>1.1349861816595873E-4</v>
      </c>
    </row>
    <row r="22" spans="1:33" x14ac:dyDescent="0.25">
      <c r="A22">
        <v>2.483130896583825E-2</v>
      </c>
      <c r="B22">
        <v>4.2363507823962525E-2</v>
      </c>
      <c r="C22">
        <v>0.20914913117445919</v>
      </c>
      <c r="D22">
        <v>3.3328104191329665E-3</v>
      </c>
      <c r="E22">
        <v>7.5715167531320349E-2</v>
      </c>
      <c r="F22">
        <v>1.7696009091456053E-2</v>
      </c>
      <c r="G22">
        <v>1.5536763937540278E-3</v>
      </c>
      <c r="H22">
        <v>2.3708838440882102E-3</v>
      </c>
      <c r="I22">
        <v>9.7844552096883142E-2</v>
      </c>
      <c r="J22">
        <v>1.7861754599792414E-2</v>
      </c>
      <c r="K22">
        <v>0.34607351255124602</v>
      </c>
      <c r="L22">
        <v>3.8213055798295752E-2</v>
      </c>
      <c r="M22">
        <v>1.4668478020117311E-2</v>
      </c>
      <c r="N22">
        <v>1.5876686582511089E-2</v>
      </c>
      <c r="O22">
        <v>3.9298309764369863E-2</v>
      </c>
      <c r="P22">
        <v>3.1719958629775804E-3</v>
      </c>
      <c r="Q22">
        <v>1.3110568719775806E-2</v>
      </c>
      <c r="R22">
        <v>2.0131590286565815E-6</v>
      </c>
      <c r="S22">
        <v>1.9780428790177222E-6</v>
      </c>
      <c r="T22">
        <v>1.8556971004093036E-4</v>
      </c>
      <c r="U22">
        <v>8.2177803003474098E-4</v>
      </c>
      <c r="V22">
        <v>1.7779290025211726E-3</v>
      </c>
      <c r="W22">
        <v>3.2754573359852072E-8</v>
      </c>
      <c r="X22">
        <v>2.8208507486431209E-2</v>
      </c>
      <c r="Y22">
        <v>1.4030349602791393E-8</v>
      </c>
      <c r="Z22">
        <v>4.0814108776386068E-4</v>
      </c>
      <c r="AA22">
        <v>1.1122280925015243E-3</v>
      </c>
      <c r="AB22">
        <v>1.8415750449661573E-3</v>
      </c>
      <c r="AC22">
        <v>7.3987609206369194E-4</v>
      </c>
      <c r="AD22">
        <v>5.1323723389257319E-5</v>
      </c>
      <c r="AE22">
        <v>1.2511455051224286E-3</v>
      </c>
      <c r="AF22">
        <v>3.5299944363988031E-4</v>
      </c>
      <c r="AG22">
        <v>1.1347955471397284E-4</v>
      </c>
    </row>
    <row r="23" spans="1:33" x14ac:dyDescent="0.25">
      <c r="A23">
        <v>2.4827138950564237E-2</v>
      </c>
      <c r="B23">
        <v>4.235639356047647E-2</v>
      </c>
      <c r="C23">
        <v>0.20911400797282917</v>
      </c>
      <c r="D23">
        <v>3.3322507277219219E-3</v>
      </c>
      <c r="E23">
        <v>7.5702452397957282E-2</v>
      </c>
      <c r="F23">
        <v>1.7693037333974319E-2</v>
      </c>
      <c r="G23">
        <v>1.5534154790232844E-3</v>
      </c>
      <c r="H23">
        <v>2.3704856926312586E-3</v>
      </c>
      <c r="I23">
        <v>9.782812069259092E-2</v>
      </c>
      <c r="J23">
        <v>1.7858755008042973E-2</v>
      </c>
      <c r="K23">
        <v>0.34618332889014686</v>
      </c>
      <c r="L23">
        <v>3.8206638535856437E-2</v>
      </c>
      <c r="M23">
        <v>1.4666014687335518E-2</v>
      </c>
      <c r="N23">
        <v>1.5874020350713124E-2</v>
      </c>
      <c r="O23">
        <v>3.9291710251143003E-2</v>
      </c>
      <c r="P23">
        <v>3.1714631777608679E-3</v>
      </c>
      <c r="Q23">
        <v>1.3108367012572708E-2</v>
      </c>
      <c r="R23">
        <v>2.012820951275721E-6</v>
      </c>
      <c r="S23">
        <v>1.977710698824181E-6</v>
      </c>
      <c r="T23">
        <v>1.8553854662033383E-4</v>
      </c>
      <c r="U23">
        <v>8.2164002575386291E-4</v>
      </c>
      <c r="V23">
        <v>1.7776304282049002E-3</v>
      </c>
      <c r="W23">
        <v>3.2749072760935106E-8</v>
      </c>
      <c r="X23">
        <v>2.8203770325485027E-2</v>
      </c>
      <c r="Y23">
        <v>1.402799343331906E-8</v>
      </c>
      <c r="Z23">
        <v>4.0807254709319897E-4</v>
      </c>
      <c r="AA23">
        <v>1.1120413118472989E-3</v>
      </c>
      <c r="AB23">
        <v>1.8412657823301717E-3</v>
      </c>
      <c r="AC23">
        <v>7.3975184188384733E-4</v>
      </c>
      <c r="AD23">
        <v>5.131510440301109E-5</v>
      </c>
      <c r="AE23">
        <v>1.2509353955436888E-3</v>
      </c>
      <c r="AF23">
        <v>3.5294016311327895E-4</v>
      </c>
      <c r="AG23">
        <v>1.1346049766478158E-4</v>
      </c>
    </row>
    <row r="24" spans="1:33" x14ac:dyDescent="0.25">
      <c r="A24">
        <v>2.4822970335627817E-2</v>
      </c>
      <c r="B24">
        <v>4.234928168603936E-2</v>
      </c>
      <c r="C24">
        <v>0.20907889656596162</v>
      </c>
      <c r="D24">
        <v>3.3316912242614895E-3</v>
      </c>
      <c r="E24">
        <v>7.5689741534477675E-2</v>
      </c>
      <c r="F24">
        <v>1.7690066574441863E-2</v>
      </c>
      <c r="G24">
        <v>1.5531546519106148E-3</v>
      </c>
      <c r="H24">
        <v>2.3700876748780032E-3</v>
      </c>
      <c r="I24">
        <v>9.7811694806147334E-2</v>
      </c>
      <c r="J24">
        <v>1.7855756423589862E-2</v>
      </c>
      <c r="K24">
        <v>0.34629310835149746</v>
      </c>
      <c r="L24">
        <v>3.8200223428405344E-2</v>
      </c>
      <c r="M24">
        <v>1.4663552181768319E-2</v>
      </c>
      <c r="N24">
        <v>1.5871355014265509E-2</v>
      </c>
      <c r="O24">
        <v>3.9285112954106222E-2</v>
      </c>
      <c r="P24">
        <v>3.1709306714257867E-3</v>
      </c>
      <c r="Q24">
        <v>1.310616604472742E-2</v>
      </c>
      <c r="R24">
        <v>2.0124829874250115E-6</v>
      </c>
      <c r="S24">
        <v>1.9773786301804499E-6</v>
      </c>
      <c r="T24">
        <v>1.8550739366476117E-4</v>
      </c>
      <c r="U24">
        <v>8.2150206781635995E-4</v>
      </c>
      <c r="V24">
        <v>1.7773319541532103E-3</v>
      </c>
      <c r="W24">
        <v>3.2743574009180542E-8</v>
      </c>
      <c r="X24">
        <v>2.8199034755330275E-2</v>
      </c>
      <c r="Y24">
        <v>1.4025638055074689E-8</v>
      </c>
      <c r="Z24">
        <v>4.0800402943925811E-4</v>
      </c>
      <c r="AA24">
        <v>1.111854593916098E-3</v>
      </c>
      <c r="AB24">
        <v>1.840956623548025E-3</v>
      </c>
      <c r="AC24">
        <v>7.3962763342859763E-4</v>
      </c>
      <c r="AD24">
        <v>5.1306488311116484E-5</v>
      </c>
      <c r="AE24">
        <v>1.2507253565220864E-3</v>
      </c>
      <c r="AF24">
        <v>3.5288090249373894E-4</v>
      </c>
      <c r="AG24">
        <v>1.1344144701515977E-4</v>
      </c>
    </row>
    <row r="25" spans="1:33" x14ac:dyDescent="0.25">
      <c r="A25">
        <v>2.4818803120323727E-2</v>
      </c>
      <c r="B25">
        <v>4.234217219944799E-2</v>
      </c>
      <c r="C25">
        <v>0.20904379694791628</v>
      </c>
      <c r="D25">
        <v>3.3311319086570105E-3</v>
      </c>
      <c r="E25">
        <v>7.5677034938731069E-2</v>
      </c>
      <c r="F25">
        <v>1.7687096812356078E-2</v>
      </c>
      <c r="G25">
        <v>1.5528939123718912E-3</v>
      </c>
      <c r="H25">
        <v>2.3696897907611049E-3</v>
      </c>
      <c r="I25">
        <v>9.7795274434773399E-2</v>
      </c>
      <c r="J25">
        <v>1.785275884592577E-2</v>
      </c>
      <c r="K25">
        <v>0.34640285095387074</v>
      </c>
      <c r="L25">
        <v>3.8193810474857155E-2</v>
      </c>
      <c r="M25">
        <v>1.4661090502999101E-2</v>
      </c>
      <c r="N25">
        <v>1.5868690572717305E-2</v>
      </c>
      <c r="O25">
        <v>3.9278517872143356E-2</v>
      </c>
      <c r="P25">
        <v>3.1703983438822452E-3</v>
      </c>
      <c r="Q25">
        <v>1.3103965815867575E-2</v>
      </c>
      <c r="R25">
        <v>2.0121451370472758E-6</v>
      </c>
      <c r="S25">
        <v>1.9770466730303489E-6</v>
      </c>
      <c r="T25">
        <v>1.8547625116894183E-4</v>
      </c>
      <c r="U25">
        <v>8.2136415619889203E-4</v>
      </c>
      <c r="V25">
        <v>1.7770335803156054E-3</v>
      </c>
      <c r="W25">
        <v>3.2738077103658092E-8</v>
      </c>
      <c r="X25">
        <v>2.8194300775165774E-2</v>
      </c>
      <c r="Y25">
        <v>1.4023283467659788E-8</v>
      </c>
      <c r="Z25">
        <v>4.0793553479044614E-4</v>
      </c>
      <c r="AA25">
        <v>1.1116679386763326E-3</v>
      </c>
      <c r="AB25">
        <v>1.8406475685674129E-3</v>
      </c>
      <c r="AC25">
        <v>7.3950346667692863E-4</v>
      </c>
      <c r="AD25">
        <v>5.1297875112115789E-5</v>
      </c>
      <c r="AE25">
        <v>1.2505153880220867E-3</v>
      </c>
      <c r="AF25">
        <v>3.5282166177123434E-4</v>
      </c>
      <c r="AG25">
        <v>1.1342240276188436E-4</v>
      </c>
    </row>
    <row r="26" spans="1:33" x14ac:dyDescent="0.25">
      <c r="A26">
        <v>2.4814637303947191E-2</v>
      </c>
      <c r="B26">
        <v>4.2335065099499962E-2</v>
      </c>
      <c r="C26">
        <v>0.2090087091127569</v>
      </c>
      <c r="D26">
        <v>3.3305727808138905E-3</v>
      </c>
      <c r="E26">
        <v>7.5664332608568446E-2</v>
      </c>
      <c r="F26">
        <v>1.7684128047214701E-2</v>
      </c>
      <c r="G26">
        <v>1.5526332603630164E-3</v>
      </c>
      <c r="H26">
        <v>2.3692920402132722E-3</v>
      </c>
      <c r="I26">
        <v>9.7778859575692045E-2</v>
      </c>
      <c r="J26">
        <v>1.7849762274543737E-2</v>
      </c>
      <c r="K26">
        <v>0.34651255671582681</v>
      </c>
      <c r="L26">
        <v>3.8187399674127279E-2</v>
      </c>
      <c r="M26">
        <v>1.4658629650611531E-2</v>
      </c>
      <c r="N26">
        <v>1.5866027025617891E-2</v>
      </c>
      <c r="O26">
        <v>3.9271925004139022E-2</v>
      </c>
      <c r="P26">
        <v>3.1698661950402139E-3</v>
      </c>
      <c r="Q26">
        <v>1.3101766325621062E-2</v>
      </c>
      <c r="R26">
        <v>2.0118074000853747E-6</v>
      </c>
      <c r="S26">
        <v>1.9767148273177349E-6</v>
      </c>
      <c r="T26">
        <v>1.854451191276088E-4</v>
      </c>
      <c r="U26">
        <v>8.2122629087813483E-4</v>
      </c>
      <c r="V26">
        <v>1.7767353066416233E-3</v>
      </c>
      <c r="W26">
        <v>3.2732582043438085E-8</v>
      </c>
      <c r="X26">
        <v>2.8189568384190882E-2</v>
      </c>
      <c r="Y26">
        <v>1.4020929670676141E-8</v>
      </c>
      <c r="Z26">
        <v>4.0786706313517885E-4</v>
      </c>
      <c r="AA26">
        <v>1.1114813460964344E-3</v>
      </c>
      <c r="AB26">
        <v>1.8403386173360666E-3</v>
      </c>
      <c r="AC26">
        <v>7.3937934160784073E-4</v>
      </c>
      <c r="AD26">
        <v>5.1289264804552305E-5</v>
      </c>
      <c r="AE26">
        <v>1.2503054900081787E-3</v>
      </c>
      <c r="AF26">
        <v>3.5276244093574609E-4</v>
      </c>
      <c r="AG26">
        <v>1.1340336490173452E-4</v>
      </c>
    </row>
    <row r="27" spans="1:33" x14ac:dyDescent="0.25">
      <c r="A27">
        <v>2.48104728857939E-2</v>
      </c>
      <c r="B27">
        <v>4.2327960384993694E-2</v>
      </c>
      <c r="C27">
        <v>0.20897363305455127</v>
      </c>
      <c r="D27">
        <v>3.3300138406375988E-3</v>
      </c>
      <c r="E27">
        <v>7.5651634541842247E-2</v>
      </c>
      <c r="F27">
        <v>1.7681160278515812E-2</v>
      </c>
      <c r="G27">
        <v>1.5523726958399221E-3</v>
      </c>
      <c r="H27">
        <v>2.3688944231672576E-3</v>
      </c>
      <c r="I27">
        <v>9.7762450226128006E-2</v>
      </c>
      <c r="J27">
        <v>1.7846766708937135E-2</v>
      </c>
      <c r="K27">
        <v>0.3466222256559135</v>
      </c>
      <c r="L27">
        <v>3.8180991025131852E-2</v>
      </c>
      <c r="M27">
        <v>1.4656169624189558E-2</v>
      </c>
      <c r="N27">
        <v>1.5863364372516953E-2</v>
      </c>
      <c r="O27">
        <v>3.9265334348978574E-2</v>
      </c>
      <c r="P27">
        <v>3.1693342248097227E-3</v>
      </c>
      <c r="Q27">
        <v>1.3099567573616014E-2</v>
      </c>
      <c r="R27">
        <v>2.011469776482208E-6</v>
      </c>
      <c r="S27">
        <v>1.976383092986504E-6</v>
      </c>
      <c r="T27">
        <v>1.8541399753549867E-4</v>
      </c>
      <c r="U27">
        <v>8.2108847183077972E-4</v>
      </c>
      <c r="V27">
        <v>1.7764371330808357E-3</v>
      </c>
      <c r="W27">
        <v>3.2727088827591477E-8</v>
      </c>
      <c r="X27">
        <v>2.8184837581605511E-2</v>
      </c>
      <c r="Y27">
        <v>1.4018576663725791E-8</v>
      </c>
      <c r="Z27">
        <v>4.0779861446187994E-4</v>
      </c>
      <c r="AA27">
        <v>1.1112948161448564E-3</v>
      </c>
      <c r="AB27">
        <v>1.8400297698017518E-3</v>
      </c>
      <c r="AC27">
        <v>7.3925525820034844E-4</v>
      </c>
      <c r="AD27">
        <v>5.1280657386970303E-5</v>
      </c>
      <c r="AE27">
        <v>1.2500956624448751E-3</v>
      </c>
      <c r="AF27">
        <v>3.5270323997726191E-4</v>
      </c>
      <c r="AG27">
        <v>1.1338433343149151E-4</v>
      </c>
    </row>
    <row r="28" spans="1:33" x14ac:dyDescent="0.25">
      <c r="A28">
        <v>2.4806309865160019E-2</v>
      </c>
      <c r="B28">
        <v>4.2320858054728405E-2</v>
      </c>
      <c r="C28">
        <v>0.2089385687673711</v>
      </c>
      <c r="D28">
        <v>3.3294550880336683E-3</v>
      </c>
      <c r="E28">
        <v>7.5638940736406368E-2</v>
      </c>
      <c r="F28">
        <v>1.7678193505757819E-2</v>
      </c>
      <c r="G28">
        <v>1.5521122187585701E-3</v>
      </c>
      <c r="H28">
        <v>2.3684969395558601E-3</v>
      </c>
      <c r="I28">
        <v>9.7746046383307944E-2</v>
      </c>
      <c r="J28">
        <v>1.7843772148599675E-2</v>
      </c>
      <c r="K28">
        <v>0.34673185779266619</v>
      </c>
      <c r="L28">
        <v>3.8174584526787729E-2</v>
      </c>
      <c r="M28">
        <v>1.4653710423317409E-2</v>
      </c>
      <c r="N28">
        <v>1.5860702612964461E-2</v>
      </c>
      <c r="O28">
        <v>3.9258745905548113E-2</v>
      </c>
      <c r="P28">
        <v>3.168802433100863E-3</v>
      </c>
      <c r="Q28">
        <v>1.3097369559480817E-2</v>
      </c>
      <c r="R28">
        <v>2.0111322661807124E-6</v>
      </c>
      <c r="S28">
        <v>1.9760514699805889E-6</v>
      </c>
      <c r="T28">
        <v>1.8538288638735151E-4</v>
      </c>
      <c r="U28">
        <v>8.2095069903353362E-4</v>
      </c>
      <c r="V28">
        <v>1.7761390595828475E-3</v>
      </c>
      <c r="W28">
        <v>3.2721597455189855E-8</v>
      </c>
      <c r="X28">
        <v>2.8180108366610095E-2</v>
      </c>
      <c r="Y28">
        <v>1.4016224446411054E-8</v>
      </c>
      <c r="Z28">
        <v>4.077301887589807E-4</v>
      </c>
      <c r="AA28">
        <v>1.1111083487900732E-3</v>
      </c>
      <c r="AB28">
        <v>1.8397210259122701E-3</v>
      </c>
      <c r="AC28">
        <v>7.3913121643348005E-4</v>
      </c>
      <c r="AD28">
        <v>5.1272052857915019E-5</v>
      </c>
      <c r="AE28">
        <v>1.2498859052967127E-3</v>
      </c>
      <c r="AF28">
        <v>3.5264405888577597E-4</v>
      </c>
      <c r="AG28">
        <v>1.133653083479388E-4</v>
      </c>
    </row>
    <row r="29" spans="1:33" x14ac:dyDescent="0.25">
      <c r="A29">
        <v>2.4802148241342182E-2</v>
      </c>
      <c r="B29">
        <v>4.2313758107504124E-2</v>
      </c>
      <c r="C29">
        <v>0.2089035162452921</v>
      </c>
      <c r="D29">
        <v>3.3288965229076946E-3</v>
      </c>
      <c r="E29">
        <v>7.5626251190116109E-2</v>
      </c>
      <c r="F29">
        <v>1.7675227728439477E-2</v>
      </c>
      <c r="G29">
        <v>1.5518518290749512E-3</v>
      </c>
      <c r="H29">
        <v>2.3680995893119216E-3</v>
      </c>
      <c r="I29">
        <v>9.7729648044460313E-2</v>
      </c>
      <c r="J29">
        <v>1.7840778593025415E-2</v>
      </c>
      <c r="K29">
        <v>0.34684145314460779</v>
      </c>
      <c r="L29">
        <v>3.816818017801251E-2</v>
      </c>
      <c r="M29">
        <v>1.4651252047579588E-2</v>
      </c>
      <c r="N29">
        <v>1.58580417465107E-2</v>
      </c>
      <c r="O29">
        <v>3.9252159672734481E-2</v>
      </c>
      <c r="P29">
        <v>3.1682708198237861E-3</v>
      </c>
      <c r="Q29">
        <v>1.3095172282844104E-2</v>
      </c>
      <c r="R29">
        <v>2.0107948691238648E-6</v>
      </c>
      <c r="S29">
        <v>1.9757199582439605E-6</v>
      </c>
      <c r="T29">
        <v>1.8535178567791094E-4</v>
      </c>
      <c r="U29">
        <v>8.2081297246311912E-4</v>
      </c>
      <c r="V29">
        <v>1.7758410860972977E-3</v>
      </c>
      <c r="W29">
        <v>3.2716107925305427E-8</v>
      </c>
      <c r="X29">
        <v>2.8175380738405611E-2</v>
      </c>
      <c r="Y29">
        <v>1.4013873018334513E-8</v>
      </c>
      <c r="Z29">
        <v>4.0766178601492022E-4</v>
      </c>
      <c r="AA29">
        <v>1.1109219440005797E-3</v>
      </c>
      <c r="AB29">
        <v>1.8394123856154572E-3</v>
      </c>
      <c r="AC29">
        <v>7.3900721628627813E-4</v>
      </c>
      <c r="AD29">
        <v>5.1263451215932687E-5</v>
      </c>
      <c r="AE29">
        <v>1.2496762185282518E-3</v>
      </c>
      <c r="AF29">
        <v>3.5258489765128948E-4</v>
      </c>
      <c r="AG29">
        <v>1.1334628964786202E-4</v>
      </c>
    </row>
    <row r="30" spans="1:33" x14ac:dyDescent="0.25">
      <c r="A30">
        <v>2.4797988013637501E-2</v>
      </c>
      <c r="B30">
        <v>4.2306660542121677E-2</v>
      </c>
      <c r="C30">
        <v>0.20886847548239398</v>
      </c>
      <c r="D30">
        <v>3.3283381451653373E-3</v>
      </c>
      <c r="E30">
        <v>7.5613565900828225E-2</v>
      </c>
      <c r="F30">
        <v>1.7672262946059867E-2</v>
      </c>
      <c r="G30">
        <v>1.5515915267450863E-3</v>
      </c>
      <c r="H30">
        <v>2.3677023723683317E-3</v>
      </c>
      <c r="I30">
        <v>9.7713255206815494E-2</v>
      </c>
      <c r="J30">
        <v>1.7837786041708749E-2</v>
      </c>
      <c r="K30">
        <v>0.34695101173024867</v>
      </c>
      <c r="L30">
        <v>3.8161777977724506E-2</v>
      </c>
      <c r="M30">
        <v>1.4648794496560884E-2</v>
      </c>
      <c r="N30">
        <v>1.5855381772706262E-2</v>
      </c>
      <c r="O30">
        <v>3.9245575649425296E-2</v>
      </c>
      <c r="P30">
        <v>3.1677393848887027E-3</v>
      </c>
      <c r="Q30">
        <v>1.3092975743334763E-2</v>
      </c>
      <c r="R30">
        <v>2.0104575852546789E-6</v>
      </c>
      <c r="S30">
        <v>1.9753885577206273E-6</v>
      </c>
      <c r="T30">
        <v>1.8532069540192414E-4</v>
      </c>
      <c r="U30">
        <v>8.2067529209627456E-4</v>
      </c>
      <c r="V30">
        <v>1.7755432125738594E-3</v>
      </c>
      <c r="W30">
        <v>3.2710620237011021E-8</v>
      </c>
      <c r="X30">
        <v>2.8170654696193575E-2</v>
      </c>
      <c r="Y30">
        <v>1.4011522379099015E-8</v>
      </c>
      <c r="Z30">
        <v>4.0759340621814553E-4</v>
      </c>
      <c r="AA30">
        <v>1.1107356017448931E-3</v>
      </c>
      <c r="AB30">
        <v>1.8391038488591851E-3</v>
      </c>
      <c r="AC30">
        <v>7.3888325773779938E-4</v>
      </c>
      <c r="AD30">
        <v>5.125485245957051E-5</v>
      </c>
      <c r="AE30">
        <v>1.2494666021040772E-3</v>
      </c>
      <c r="AF30">
        <v>3.5252575626381016E-4</v>
      </c>
      <c r="AG30">
        <v>1.1332727732804895E-4</v>
      </c>
    </row>
    <row r="31" spans="1:33" x14ac:dyDescent="0.25">
      <c r="A31">
        <v>2.4793829181343555E-2</v>
      </c>
      <c r="B31">
        <v>4.2299565357382704E-2</v>
      </c>
      <c r="C31">
        <v>0.20883344647276036</v>
      </c>
      <c r="D31">
        <v>3.3277799547123182E-3</v>
      </c>
      <c r="E31">
        <v>7.5600884866400916E-2</v>
      </c>
      <c r="F31">
        <v>1.766929915811841E-2</v>
      </c>
      <c r="G31">
        <v>1.5513313117250251E-3</v>
      </c>
      <c r="H31">
        <v>2.3673052886580221E-3</v>
      </c>
      <c r="I31">
        <v>9.7696867867605647E-2</v>
      </c>
      <c r="J31">
        <v>1.7834794494144407E-2</v>
      </c>
      <c r="K31">
        <v>0.34706053356808703</v>
      </c>
      <c r="L31">
        <v>3.8155377924842755E-2</v>
      </c>
      <c r="M31">
        <v>1.4646337769846352E-2</v>
      </c>
      <c r="N31">
        <v>1.5852722691102022E-2</v>
      </c>
      <c r="O31">
        <v>3.9238993834508872E-2</v>
      </c>
      <c r="P31">
        <v>3.1672081282058846E-3</v>
      </c>
      <c r="Q31">
        <v>1.3090779940581923E-2</v>
      </c>
      <c r="R31">
        <v>2.0101204145162075E-6</v>
      </c>
      <c r="S31">
        <v>1.975057268354634E-6</v>
      </c>
      <c r="T31">
        <v>1.852896155541417E-4</v>
      </c>
      <c r="U31">
        <v>8.2053765790975357E-4</v>
      </c>
      <c r="V31">
        <v>1.7752454389622385E-3</v>
      </c>
      <c r="W31">
        <v>3.2705134389380083E-8</v>
      </c>
      <c r="X31">
        <v>2.8165930239176021E-2</v>
      </c>
      <c r="Y31">
        <v>1.4009172528307671E-8</v>
      </c>
      <c r="Z31">
        <v>4.0752504935711117E-4</v>
      </c>
      <c r="AA31">
        <v>1.1105493219915503E-3</v>
      </c>
      <c r="AB31">
        <v>1.8387954155913589E-3</v>
      </c>
      <c r="AC31">
        <v>7.3875934076711414E-4</v>
      </c>
      <c r="AD31">
        <v>5.1246256587376634E-5</v>
      </c>
      <c r="AE31">
        <v>1.2492570559887962E-3</v>
      </c>
      <c r="AF31">
        <v>3.5246663471335242E-4</v>
      </c>
      <c r="AG31">
        <v>1.1330827138528948E-4</v>
      </c>
    </row>
    <row r="32" spans="1:33" x14ac:dyDescent="0.25">
      <c r="A32">
        <v>2.4789671743758391E-2</v>
      </c>
      <c r="B32">
        <v>4.2292472552089636E-2</v>
      </c>
      <c r="C32">
        <v>0.20879842921047889</v>
      </c>
      <c r="D32">
        <v>3.3272219514544235E-3</v>
      </c>
      <c r="E32">
        <v>7.5588208084693811E-2</v>
      </c>
      <c r="F32">
        <v>1.7666336364114864E-2</v>
      </c>
      <c r="G32">
        <v>1.5510711839708477E-3</v>
      </c>
      <c r="H32">
        <v>2.3669083381139717E-3</v>
      </c>
      <c r="I32">
        <v>9.7680486024064872E-2</v>
      </c>
      <c r="J32">
        <v>1.783180394982746E-2</v>
      </c>
      <c r="K32">
        <v>0.34717001867660846</v>
      </c>
      <c r="L32">
        <v>3.8148980018287031E-2</v>
      </c>
      <c r="M32">
        <v>1.4643881867021339E-2</v>
      </c>
      <c r="N32">
        <v>1.5850064501249171E-2</v>
      </c>
      <c r="O32">
        <v>3.9232414226874311E-2</v>
      </c>
      <c r="P32">
        <v>3.1666770496856637E-3</v>
      </c>
      <c r="Q32">
        <v>1.3088584874214965E-2</v>
      </c>
      <c r="R32">
        <v>2.0097833568515404E-6</v>
      </c>
      <c r="S32">
        <v>1.9747260900900645E-6</v>
      </c>
      <c r="T32">
        <v>1.8525854612931784E-4</v>
      </c>
      <c r="U32">
        <v>8.2040006988032548E-4</v>
      </c>
      <c r="V32">
        <v>1.7749477652121753E-3</v>
      </c>
      <c r="W32">
        <v>3.2699650381486675E-8</v>
      </c>
      <c r="X32">
        <v>2.816120736655554E-2</v>
      </c>
      <c r="Y32">
        <v>1.4006823465563863E-8</v>
      </c>
      <c r="Z32">
        <v>4.0745671542027949E-4</v>
      </c>
      <c r="AA32">
        <v>1.1103631047091106E-3</v>
      </c>
      <c r="AB32">
        <v>1.83848708575992E-3</v>
      </c>
      <c r="AC32">
        <v>7.3863546535330729E-4</v>
      </c>
      <c r="AD32">
        <v>5.123766359790022E-5</v>
      </c>
      <c r="AE32">
        <v>1.249047580147041E-3</v>
      </c>
      <c r="AF32">
        <v>3.5240753298993751E-4</v>
      </c>
      <c r="AG32">
        <v>1.1328927181637571E-4</v>
      </c>
    </row>
    <row r="33" spans="1:33" x14ac:dyDescent="0.25">
      <c r="A33">
        <v>2.4785515700180533E-2</v>
      </c>
      <c r="B33">
        <v>4.2285382125045713E-2</v>
      </c>
      <c r="C33">
        <v>0.20876342368964115</v>
      </c>
      <c r="D33">
        <v>3.3266641352975019E-3</v>
      </c>
      <c r="E33">
        <v>7.5575535553567968E-2</v>
      </c>
      <c r="F33">
        <v>1.7663374563549317E-2</v>
      </c>
      <c r="G33">
        <v>1.5508111434386625E-3</v>
      </c>
      <c r="H33">
        <v>2.3665115206692039E-3</v>
      </c>
      <c r="I33">
        <v>9.7664109673429075E-2</v>
      </c>
      <c r="J33">
        <v>1.7828814408253318E-2</v>
      </c>
      <c r="K33">
        <v>0.34727946707428609</v>
      </c>
      <c r="L33">
        <v>3.8142584256977821E-2</v>
      </c>
      <c r="M33">
        <v>1.4641426787671462E-2</v>
      </c>
      <c r="N33">
        <v>1.5847407202699199E-2</v>
      </c>
      <c r="O33">
        <v>3.9225836825411441E-2</v>
      </c>
      <c r="P33">
        <v>3.1661461492384318E-3</v>
      </c>
      <c r="Q33">
        <v>1.3086390543863518E-2</v>
      </c>
      <c r="R33">
        <v>2.0094464122038071E-6</v>
      </c>
      <c r="S33">
        <v>1.9743950228710396E-6</v>
      </c>
      <c r="T33">
        <v>1.8522748712221027E-4</v>
      </c>
      <c r="U33">
        <v>8.2026252798477546E-4</v>
      </c>
      <c r="V33">
        <v>1.7746501912734444E-3</v>
      </c>
      <c r="W33">
        <v>3.2694168212405498E-8</v>
      </c>
      <c r="X33">
        <v>2.815648607753525E-2</v>
      </c>
      <c r="Y33">
        <v>1.4004475190471238E-8</v>
      </c>
      <c r="Z33">
        <v>4.0738840439612071E-4</v>
      </c>
      <c r="AA33">
        <v>1.1101769498661537E-3</v>
      </c>
      <c r="AB33">
        <v>1.8381788593128446E-3</v>
      </c>
      <c r="AC33">
        <v>7.3851163147547745E-4</v>
      </c>
      <c r="AD33">
        <v>5.1229073489691383E-5</v>
      </c>
      <c r="AE33">
        <v>1.2488381745434669E-3</v>
      </c>
      <c r="AF33">
        <v>3.5234845108359316E-4</v>
      </c>
      <c r="AG33">
        <v>1.1327027861810187E-4</v>
      </c>
    </row>
    <row r="34" spans="1:33" x14ac:dyDescent="0.25">
      <c r="A34">
        <v>2.4781361049908975E-2</v>
      </c>
      <c r="B34">
        <v>4.2278294075054991E-2</v>
      </c>
      <c r="C34">
        <v>0.2087284299043427</v>
      </c>
      <c r="D34">
        <v>3.3261065061474661E-3</v>
      </c>
      <c r="E34">
        <v>7.5562867270885903E-2</v>
      </c>
      <c r="F34">
        <v>1.7660413755922203E-2</v>
      </c>
      <c r="G34">
        <v>1.5505511900846085E-3</v>
      </c>
      <c r="H34">
        <v>2.3661148362567864E-3</v>
      </c>
      <c r="I34">
        <v>9.7647738812936008E-2</v>
      </c>
      <c r="J34">
        <v>1.7825825868917733E-2</v>
      </c>
      <c r="K34">
        <v>0.34738887877958102</v>
      </c>
      <c r="L34">
        <v>3.8136190639836337E-2</v>
      </c>
      <c r="M34">
        <v>1.463897253138262E-2</v>
      </c>
      <c r="N34">
        <v>1.5844750795003887E-2</v>
      </c>
      <c r="O34">
        <v>3.9219261629010842E-2</v>
      </c>
      <c r="P34">
        <v>3.1656154267746413E-3</v>
      </c>
      <c r="Q34">
        <v>1.3084196949157464E-2</v>
      </c>
      <c r="R34">
        <v>2.0091095805161742E-6</v>
      </c>
      <c r="S34">
        <v>1.9740640666417178E-6</v>
      </c>
      <c r="T34">
        <v>1.8519643852758021E-4</v>
      </c>
      <c r="U34">
        <v>8.2012503219990409E-4</v>
      </c>
      <c r="V34">
        <v>1.7743527170958528E-3</v>
      </c>
      <c r="W34">
        <v>3.2688687881211863E-8</v>
      </c>
      <c r="X34">
        <v>2.8151766371318797E-2</v>
      </c>
      <c r="Y34">
        <v>1.4002127702633708E-8</v>
      </c>
      <c r="Z34">
        <v>4.0732011627311258E-4</v>
      </c>
      <c r="AA34">
        <v>1.1099908574312802E-3</v>
      </c>
      <c r="AB34">
        <v>1.8378707361981434E-3</v>
      </c>
      <c r="AC34">
        <v>7.3838783911273726E-4</v>
      </c>
      <c r="AD34">
        <v>5.1220486261301218E-5</v>
      </c>
      <c r="AE34">
        <v>1.248628839142753E-3</v>
      </c>
      <c r="AF34">
        <v>3.5228938898435405E-4</v>
      </c>
      <c r="AG34">
        <v>1.1325129178726436E-4</v>
      </c>
    </row>
    <row r="35" spans="1:33" x14ac:dyDescent="0.25">
      <c r="A35">
        <v>2.477720779224318E-2</v>
      </c>
      <c r="B35">
        <v>4.2271208400922314E-2</v>
      </c>
      <c r="C35">
        <v>0.20869344784868307</v>
      </c>
      <c r="D35">
        <v>3.3255490639102908E-3</v>
      </c>
      <c r="E35">
        <v>7.5550203234511545E-2</v>
      </c>
      <c r="F35">
        <v>1.7657453940734282E-2</v>
      </c>
      <c r="G35">
        <v>1.5502913238648532E-3</v>
      </c>
      <c r="H35">
        <v>2.3657182848098321E-3</v>
      </c>
      <c r="I35">
        <v>9.7631373439825322E-2</v>
      </c>
      <c r="J35">
        <v>1.7822838331316787E-2</v>
      </c>
      <c r="K35">
        <v>0.34749825381094163</v>
      </c>
      <c r="L35">
        <v>3.8129799165784524E-2</v>
      </c>
      <c r="M35">
        <v>1.4636519097740984E-2</v>
      </c>
      <c r="N35">
        <v>1.5842095277715334E-2</v>
      </c>
      <c r="O35">
        <v>3.9212688636563839E-2</v>
      </c>
      <c r="P35">
        <v>3.1650848822048039E-3</v>
      </c>
      <c r="Q35">
        <v>1.3082004089726925E-2</v>
      </c>
      <c r="R35">
        <v>2.0087728617318469E-6</v>
      </c>
      <c r="S35">
        <v>1.9737332213462941E-6</v>
      </c>
      <c r="T35">
        <v>1.8516540034019236E-4</v>
      </c>
      <c r="U35">
        <v>8.1998758250252722E-4</v>
      </c>
      <c r="V35">
        <v>1.7740553426292421E-3</v>
      </c>
      <c r="W35">
        <v>3.2683209386981705E-8</v>
      </c>
      <c r="X35">
        <v>2.8147048247110368E-2</v>
      </c>
      <c r="Y35">
        <v>1.3999781001655447E-8</v>
      </c>
      <c r="Z35">
        <v>4.0725185103974071E-4</v>
      </c>
      <c r="AA35">
        <v>1.1098048273731126E-3</v>
      </c>
      <c r="AB35">
        <v>1.8375627163638622E-3</v>
      </c>
      <c r="AC35">
        <v>7.3826408824421356E-4</v>
      </c>
      <c r="AD35">
        <v>5.1211901911281778E-5</v>
      </c>
      <c r="AE35">
        <v>1.2484195739096021E-3</v>
      </c>
      <c r="AF35">
        <v>3.5223034668226133E-4</v>
      </c>
      <c r="AG35">
        <v>1.1323231132066168E-4</v>
      </c>
    </row>
    <row r="36" spans="1:33" x14ac:dyDescent="0.25">
      <c r="A36">
        <v>2.4773055926483083E-2</v>
      </c>
      <c r="B36">
        <v>4.2264125101453325E-2</v>
      </c>
      <c r="C36">
        <v>0.20865847751676572</v>
      </c>
      <c r="D36">
        <v>3.3249918084920149E-3</v>
      </c>
      <c r="E36">
        <v>7.5537543442310257E-2</v>
      </c>
      <c r="F36">
        <v>1.7654495117486652E-2</v>
      </c>
      <c r="G36">
        <v>1.5500315447355946E-3</v>
      </c>
      <c r="H36">
        <v>2.3653218662614993E-3</v>
      </c>
      <c r="I36">
        <v>9.7615013551338489E-2</v>
      </c>
      <c r="J36">
        <v>1.7819851794946908E-2</v>
      </c>
      <c r="K36">
        <v>0.34760759218680398</v>
      </c>
      <c r="L36">
        <v>3.8123409833745042E-2</v>
      </c>
      <c r="M36">
        <v>1.4634066486333013E-2</v>
      </c>
      <c r="N36">
        <v>1.5839440650385922E-2</v>
      </c>
      <c r="O36">
        <v>3.9206117846962499E-2</v>
      </c>
      <c r="P36">
        <v>3.1645545154394918E-3</v>
      </c>
      <c r="Q36">
        <v>1.3079811965202279E-2</v>
      </c>
      <c r="R36">
        <v>2.0084362557940684E-6</v>
      </c>
      <c r="S36">
        <v>1.9734024869290028E-6</v>
      </c>
      <c r="T36">
        <v>1.8513437255481503E-4</v>
      </c>
      <c r="U36">
        <v>8.1985017886947685E-4</v>
      </c>
      <c r="V36">
        <v>1.7737580678234873E-3</v>
      </c>
      <c r="W36">
        <v>3.2677732728791572E-8</v>
      </c>
      <c r="X36">
        <v>2.814233170411469E-2</v>
      </c>
      <c r="Y36">
        <v>1.3997435087140906E-8</v>
      </c>
      <c r="Z36">
        <v>4.0718360868449851E-4</v>
      </c>
      <c r="AA36">
        <v>1.1096188596602936E-3</v>
      </c>
      <c r="AB36">
        <v>1.8372547997580818E-3</v>
      </c>
      <c r="AC36">
        <v>7.3814037884904716E-4</v>
      </c>
      <c r="AD36">
        <v>5.1203320438186108E-5</v>
      </c>
      <c r="AE36">
        <v>1.2482103788087411E-3</v>
      </c>
      <c r="AF36">
        <v>3.5217132416736296E-4</v>
      </c>
      <c r="AG36">
        <v>1.1321333721509454E-4</v>
      </c>
    </row>
    <row r="37" spans="1:33" x14ac:dyDescent="0.25">
      <c r="A37">
        <v>2.4768905451929075E-2</v>
      </c>
      <c r="B37">
        <v>4.2257044175454471E-2</v>
      </c>
      <c r="C37">
        <v>0.20862351890269804</v>
      </c>
      <c r="D37">
        <v>3.3244347397987381E-3</v>
      </c>
      <c r="E37">
        <v>7.5524887892148826E-2</v>
      </c>
      <c r="F37">
        <v>1.7651537285680738E-2</v>
      </c>
      <c r="G37">
        <v>1.5497718526530583E-3</v>
      </c>
      <c r="H37">
        <v>2.36492558054499E-3</v>
      </c>
      <c r="I37">
        <v>9.7598659144718811E-2</v>
      </c>
      <c r="J37">
        <v>1.7816866259304853E-2</v>
      </c>
      <c r="K37">
        <v>0.34771689392559196</v>
      </c>
      <c r="L37">
        <v>3.8117022642641267E-2</v>
      </c>
      <c r="M37">
        <v>1.463161469674543E-2</v>
      </c>
      <c r="N37">
        <v>1.5836786912568342E-2</v>
      </c>
      <c r="O37">
        <v>3.9199549259099617E-2</v>
      </c>
      <c r="P37">
        <v>3.1640243263893367E-3</v>
      </c>
      <c r="Q37">
        <v>1.3077620575214145E-2</v>
      </c>
      <c r="R37">
        <v>2.0080997626461194E-6</v>
      </c>
      <c r="S37">
        <v>1.9730718633341133E-6</v>
      </c>
      <c r="T37">
        <v>1.8510335516621989E-4</v>
      </c>
      <c r="U37">
        <v>8.1971282127759986E-4</v>
      </c>
      <c r="V37">
        <v>1.7734608926284966E-3</v>
      </c>
      <c r="W37">
        <v>3.2672257905718635E-8</v>
      </c>
      <c r="X37">
        <v>2.8137616741536999E-2</v>
      </c>
      <c r="Y37">
        <v>1.3995089958694784E-8</v>
      </c>
      <c r="Z37">
        <v>4.0711538919588678E-4</v>
      </c>
      <c r="AA37">
        <v>1.1094329542614871E-3</v>
      </c>
      <c r="AB37">
        <v>1.8369469863289169E-3</v>
      </c>
      <c r="AC37">
        <v>7.3801671090639243E-4</v>
      </c>
      <c r="AD37">
        <v>5.1194741840568194E-5</v>
      </c>
      <c r="AE37">
        <v>1.2480012538049197E-3</v>
      </c>
      <c r="AF37">
        <v>3.5211232142971338E-4</v>
      </c>
      <c r="AG37">
        <v>1.1319436946736571E-4</v>
      </c>
    </row>
    <row r="38" spans="1:33" x14ac:dyDescent="0.25">
      <c r="A38">
        <v>2.4764756367882029E-2</v>
      </c>
      <c r="B38">
        <v>4.2249965621732992E-2</v>
      </c>
      <c r="C38">
        <v>0.20858857200059139</v>
      </c>
      <c r="D38">
        <v>3.3238778577366259E-3</v>
      </c>
      <c r="E38">
        <v>7.5512236581895473E-2</v>
      </c>
      <c r="F38">
        <v>1.7648580444818315E-2</v>
      </c>
      <c r="G38">
        <v>1.5495122475735008E-3</v>
      </c>
      <c r="H38">
        <v>2.364529427593551E-3</v>
      </c>
      <c r="I38">
        <v>9.7582310217211449E-2</v>
      </c>
      <c r="J38">
        <v>1.7813881723887724E-2</v>
      </c>
      <c r="K38">
        <v>0.34782615904571695</v>
      </c>
      <c r="L38">
        <v>3.8110637591397309E-2</v>
      </c>
      <c r="M38">
        <v>1.4629163728565242E-2</v>
      </c>
      <c r="N38">
        <v>1.5834134063815581E-2</v>
      </c>
      <c r="O38">
        <v>3.9192982871868738E-2</v>
      </c>
      <c r="P38">
        <v>3.1634943149650304E-3</v>
      </c>
      <c r="Q38">
        <v>1.3075429919393394E-2</v>
      </c>
      <c r="R38">
        <v>2.0077633822313192E-6</v>
      </c>
      <c r="S38">
        <v>1.9727413505059337E-6</v>
      </c>
      <c r="T38">
        <v>1.850723481691822E-4</v>
      </c>
      <c r="U38">
        <v>8.1957550970375892E-4</v>
      </c>
      <c r="V38">
        <v>1.7731638169942124E-3</v>
      </c>
      <c r="W38">
        <v>3.2666784916840679E-8</v>
      </c>
      <c r="X38">
        <v>2.8132903358583088E-2</v>
      </c>
      <c r="Y38">
        <v>1.3992745615922059E-8</v>
      </c>
      <c r="Z38">
        <v>4.0704719256241437E-4</v>
      </c>
      <c r="AA38">
        <v>1.1092471111453783E-3</v>
      </c>
      <c r="AB38">
        <v>1.8366392760245178E-3</v>
      </c>
      <c r="AC38">
        <v>7.3789308439541816E-4</v>
      </c>
      <c r="AD38">
        <v>5.118616611698301E-5</v>
      </c>
      <c r="AE38">
        <v>1.2477921988629118E-3</v>
      </c>
      <c r="AF38">
        <v>3.5205333845937393E-4</v>
      </c>
      <c r="AG38">
        <v>1.1317540807428019E-4</v>
      </c>
    </row>
    <row r="39" spans="1:33" x14ac:dyDescent="0.25">
      <c r="A39">
        <v>2.4760608673643287E-2</v>
      </c>
      <c r="B39">
        <v>4.2242889439096945E-2</v>
      </c>
      <c r="C39">
        <v>0.2085536368045611</v>
      </c>
      <c r="D39">
        <v>3.3233211622119047E-3</v>
      </c>
      <c r="E39">
        <v>7.5499589509419873E-2</v>
      </c>
      <c r="F39">
        <v>1.7645624594401475E-2</v>
      </c>
      <c r="G39">
        <v>1.5492527294532074E-3</v>
      </c>
      <c r="H39">
        <v>2.3641334073404756E-3</v>
      </c>
      <c r="I39">
        <v>9.7565966766063425E-2</v>
      </c>
      <c r="J39">
        <v>1.7810898188192956E-2</v>
      </c>
      <c r="K39">
        <v>0.34793538756557801</v>
      </c>
      <c r="L39">
        <v>3.8104254678937986E-2</v>
      </c>
      <c r="M39">
        <v>1.4626713581379732E-2</v>
      </c>
      <c r="N39">
        <v>1.5831482103680933E-2</v>
      </c>
      <c r="O39">
        <v>3.918641868416417E-2</v>
      </c>
      <c r="P39">
        <v>3.162964481077325E-3</v>
      </c>
      <c r="Q39">
        <v>1.3073239997371141E-2</v>
      </c>
      <c r="R39">
        <v>2.0074271144930248E-6</v>
      </c>
      <c r="S39">
        <v>1.9724109483888092E-6</v>
      </c>
      <c r="T39">
        <v>1.8504135155848075E-4</v>
      </c>
      <c r="U39">
        <v>8.1943824412483246E-4</v>
      </c>
      <c r="V39">
        <v>1.77286684087061E-3</v>
      </c>
      <c r="W39">
        <v>3.2661313761236114E-8</v>
      </c>
      <c r="X39">
        <v>2.812819155445927E-2</v>
      </c>
      <c r="Y39">
        <v>1.3990402058427964E-8</v>
      </c>
      <c r="Z39">
        <v>4.0697901877259759E-4</v>
      </c>
      <c r="AA39">
        <v>1.1090613302806732E-3</v>
      </c>
      <c r="AB39">
        <v>1.8363316687930696E-3</v>
      </c>
      <c r="AC39">
        <v>7.3776949929530691E-4</v>
      </c>
      <c r="AD39">
        <v>5.1177593265986503E-5</v>
      </c>
      <c r="AE39">
        <v>1.2475832139475147E-3</v>
      </c>
      <c r="AF39">
        <v>3.5199437524641251E-4</v>
      </c>
      <c r="AG39">
        <v>1.1315645303264506E-4</v>
      </c>
    </row>
    <row r="40" spans="1:33" x14ac:dyDescent="0.25">
      <c r="A40">
        <v>2.4756462368514653E-2</v>
      </c>
      <c r="B40">
        <v>4.2235815626355172E-2</v>
      </c>
      <c r="C40">
        <v>0.20851871330872643</v>
      </c>
      <c r="D40">
        <v>3.3227646531308638E-3</v>
      </c>
      <c r="E40">
        <v>7.5486946672593092E-2</v>
      </c>
      <c r="F40">
        <v>1.764266973393265E-2</v>
      </c>
      <c r="G40">
        <v>1.5489932982484921E-3</v>
      </c>
      <c r="H40">
        <v>2.3637375197190997E-3</v>
      </c>
      <c r="I40">
        <v>9.7549628788523607E-2</v>
      </c>
      <c r="J40">
        <v>1.7807915651718322E-2</v>
      </c>
      <c r="K40">
        <v>0.34804457950356193</v>
      </c>
      <c r="L40">
        <v>3.8097873904188846E-2</v>
      </c>
      <c r="M40">
        <v>1.4624264254776462E-2</v>
      </c>
      <c r="N40">
        <v>1.5828831031717977E-2</v>
      </c>
      <c r="O40">
        <v>3.917985669488093E-2</v>
      </c>
      <c r="P40">
        <v>3.1624348246370318E-3</v>
      </c>
      <c r="Q40">
        <v>1.3071050808778751E-2</v>
      </c>
      <c r="R40">
        <v>2.0070909593746314E-6</v>
      </c>
      <c r="S40">
        <v>1.9720806569271219E-6</v>
      </c>
      <c r="T40">
        <v>1.8501036532889774E-4</v>
      </c>
      <c r="U40">
        <v>8.1930102451771385E-4</v>
      </c>
      <c r="V40">
        <v>1.7725699642076986E-3</v>
      </c>
      <c r="W40">
        <v>3.265584443798397E-8</v>
      </c>
      <c r="X40">
        <v>2.8123481328372398E-2</v>
      </c>
      <c r="Y40">
        <v>1.3988059285818007E-8</v>
      </c>
      <c r="Z40">
        <v>4.0691086781496059E-4</v>
      </c>
      <c r="AA40">
        <v>1.1088756116360986E-3</v>
      </c>
      <c r="AB40">
        <v>1.8360241645827917E-3</v>
      </c>
      <c r="AC40">
        <v>7.3764595558525534E-4</v>
      </c>
      <c r="AD40">
        <v>5.116902328613557E-5</v>
      </c>
      <c r="AE40">
        <v>1.2473742990235495E-3</v>
      </c>
      <c r="AF40">
        <v>3.5193543178090356E-4</v>
      </c>
      <c r="AG40">
        <v>1.1313750433926958E-4</v>
      </c>
    </row>
    <row r="41" spans="1:33" x14ac:dyDescent="0.25">
      <c r="A41">
        <v>2.47523174517984E-2</v>
      </c>
      <c r="B41">
        <v>4.222874418231732E-2</v>
      </c>
      <c r="C41">
        <v>0.20848380150721055</v>
      </c>
      <c r="D41">
        <v>3.3222083303998565E-3</v>
      </c>
      <c r="E41">
        <v>7.5474308069287635E-2</v>
      </c>
      <c r="F41">
        <v>1.7639715862914615E-2</v>
      </c>
      <c r="G41">
        <v>1.5487339539156993E-3</v>
      </c>
      <c r="H41">
        <v>2.3633417646628046E-3</v>
      </c>
      <c r="I41">
        <v>9.753329628184268E-2</v>
      </c>
      <c r="J41">
        <v>1.7804934113961932E-2</v>
      </c>
      <c r="K41">
        <v>0.34815373487804324</v>
      </c>
      <c r="L41">
        <v>3.8091495266076157E-2</v>
      </c>
      <c r="M41">
        <v>1.4621815748343264E-2</v>
      </c>
      <c r="N41">
        <v>1.5826180847480605E-2</v>
      </c>
      <c r="O41">
        <v>3.9173296902914788E-2</v>
      </c>
      <c r="P41">
        <v>3.1619053455550217E-3</v>
      </c>
      <c r="Q41">
        <v>1.3068862353247836E-2</v>
      </c>
      <c r="R41">
        <v>2.0067549168195721E-6</v>
      </c>
      <c r="S41">
        <v>1.9717504760652921E-6</v>
      </c>
      <c r="T41">
        <v>1.8497938947521894E-4</v>
      </c>
      <c r="U41">
        <v>8.191638508593124E-4</v>
      </c>
      <c r="V41">
        <v>1.7722731869555207E-3</v>
      </c>
      <c r="W41">
        <v>3.2650376946163872E-8</v>
      </c>
      <c r="X41">
        <v>2.8118772679529846E-2</v>
      </c>
      <c r="Y41">
        <v>1.3985717297697949E-8</v>
      </c>
      <c r="Z41">
        <v>4.0684273967803522E-4</v>
      </c>
      <c r="AA41">
        <v>1.1086899551804022E-3</v>
      </c>
      <c r="AB41">
        <v>1.8357167633419383E-3</v>
      </c>
      <c r="AC41">
        <v>7.3752245324447386E-4</v>
      </c>
      <c r="AD41">
        <v>5.1160456175988088E-5</v>
      </c>
      <c r="AE41">
        <v>1.2471654540558604E-3</v>
      </c>
      <c r="AF41">
        <v>3.5187650805292838E-4</v>
      </c>
      <c r="AG41">
        <v>1.131185619909651E-4</v>
      </c>
    </row>
    <row r="42" spans="1:33" x14ac:dyDescent="0.25">
      <c r="A42">
        <v>2.4748173922797274E-2</v>
      </c>
      <c r="B42">
        <v>4.2221675105793825E-2</v>
      </c>
      <c r="C42">
        <v>0.20844890139414063</v>
      </c>
      <c r="D42">
        <v>3.3216521939252977E-3</v>
      </c>
      <c r="E42">
        <v>7.5461673697377454E-2</v>
      </c>
      <c r="F42">
        <v>1.763676298085046E-2</v>
      </c>
      <c r="G42">
        <v>1.5484746964112019E-3</v>
      </c>
      <c r="H42">
        <v>2.3629461421050169E-3</v>
      </c>
      <c r="I42">
        <v>9.7516969243273216E-2</v>
      </c>
      <c r="J42">
        <v>1.7801953574422227E-2</v>
      </c>
      <c r="K42">
        <v>0.34826285370738397</v>
      </c>
      <c r="L42">
        <v>3.808511876352691E-2</v>
      </c>
      <c r="M42">
        <v>1.4619368061668254E-2</v>
      </c>
      <c r="N42">
        <v>1.5823531550523007E-2</v>
      </c>
      <c r="O42">
        <v>3.9166739307162267E-2</v>
      </c>
      <c r="P42">
        <v>3.1613760437422265E-3</v>
      </c>
      <c r="Q42">
        <v>1.3066674630410252E-2</v>
      </c>
      <c r="R42">
        <v>2.0064189867713171E-6</v>
      </c>
      <c r="S42">
        <v>1.9714204057477765E-6</v>
      </c>
      <c r="T42">
        <v>1.8494842399223362E-4</v>
      </c>
      <c r="U42">
        <v>8.1902672312655293E-4</v>
      </c>
      <c r="V42">
        <v>1.7719765090641528E-3</v>
      </c>
      <c r="W42">
        <v>3.2644911284856095E-8</v>
      </c>
      <c r="X42">
        <v>2.811406560713953E-2</v>
      </c>
      <c r="Y42">
        <v>1.3983376093673825E-8</v>
      </c>
      <c r="Z42">
        <v>4.0677463435036086E-4</v>
      </c>
      <c r="AA42">
        <v>1.1085043608823535E-3</v>
      </c>
      <c r="AB42">
        <v>1.8354094650187985E-3</v>
      </c>
      <c r="AC42">
        <v>7.3739899225218689E-4</v>
      </c>
      <c r="AD42">
        <v>5.1151891934102902E-5</v>
      </c>
      <c r="AE42">
        <v>1.246956679009316E-3</v>
      </c>
      <c r="AF42">
        <v>3.5181760405257482E-4</v>
      </c>
      <c r="AG42">
        <v>1.1309962598454517E-4</v>
      </c>
    </row>
    <row r="43" spans="1:33" x14ac:dyDescent="0.25">
      <c r="A43">
        <v>2.4744031780814475E-2</v>
      </c>
      <c r="B43">
        <v>4.2214608395595918E-2</v>
      </c>
      <c r="C43">
        <v>0.20841401296364767</v>
      </c>
      <c r="D43">
        <v>3.3210962436136652E-3</v>
      </c>
      <c r="E43">
        <v>7.544904355473786E-2</v>
      </c>
      <c r="F43">
        <v>1.7633811087243621E-2</v>
      </c>
      <c r="G43">
        <v>1.548215525691402E-3</v>
      </c>
      <c r="H43">
        <v>2.3625506519792065E-3</v>
      </c>
      <c r="I43">
        <v>9.7500647670069551E-2</v>
      </c>
      <c r="J43">
        <v>1.7798974032597992E-2</v>
      </c>
      <c r="K43">
        <v>0.3483719360099341</v>
      </c>
      <c r="L43">
        <v>3.8078744395468787E-2</v>
      </c>
      <c r="M43">
        <v>1.4616921194339815E-2</v>
      </c>
      <c r="N43">
        <v>1.5820883140399655E-2</v>
      </c>
      <c r="O43">
        <v>3.9160183906520603E-2</v>
      </c>
      <c r="P43">
        <v>3.1608469191096349E-3</v>
      </c>
      <c r="Q43">
        <v>1.3064487639898101E-2</v>
      </c>
      <c r="R43">
        <v>2.0060831691733758E-6</v>
      </c>
      <c r="S43">
        <v>1.9710904459190689E-6</v>
      </c>
      <c r="T43">
        <v>1.8491746887473441E-4</v>
      </c>
      <c r="U43">
        <v>8.18889641296375E-4</v>
      </c>
      <c r="V43">
        <v>1.7716799304837037E-3</v>
      </c>
      <c r="W43">
        <v>3.2639447453141496E-8</v>
      </c>
      <c r="X43">
        <v>2.8109360110409879E-2</v>
      </c>
      <c r="Y43">
        <v>1.3981035673351921E-8</v>
      </c>
      <c r="Z43">
        <v>4.0670655182048466E-4</v>
      </c>
      <c r="AA43">
        <v>1.1083188287107416E-3</v>
      </c>
      <c r="AB43">
        <v>1.8351022695616951E-3</v>
      </c>
      <c r="AC43">
        <v>7.372755725876326E-4</v>
      </c>
      <c r="AD43">
        <v>5.1143330559039805E-5</v>
      </c>
      <c r="AE43">
        <v>1.2467479738488072E-3</v>
      </c>
      <c r="AF43">
        <v>3.5175871976993726E-4</v>
      </c>
      <c r="AG43">
        <v>1.130806963168254E-4</v>
      </c>
    </row>
    <row r="44" spans="1:33" x14ac:dyDescent="0.25">
      <c r="A44">
        <v>2.4739891025153678E-2</v>
      </c>
      <c r="B44">
        <v>4.2207544050535631E-2</v>
      </c>
      <c r="C44">
        <v>0.20837913620986667</v>
      </c>
      <c r="D44">
        <v>3.3205404793714994E-3</v>
      </c>
      <c r="E44">
        <v>7.5436417639245662E-2</v>
      </c>
      <c r="F44">
        <v>1.763086018159786E-2</v>
      </c>
      <c r="G44">
        <v>1.5479564417127307E-3</v>
      </c>
      <c r="H44">
        <v>2.3621552942188883E-3</v>
      </c>
      <c r="I44">
        <v>9.7484331559487922E-2</v>
      </c>
      <c r="J44">
        <v>1.7795995487988336E-2</v>
      </c>
      <c r="K44">
        <v>0.34848098180403103</v>
      </c>
      <c r="L44">
        <v>3.8072372160830217E-2</v>
      </c>
      <c r="M44">
        <v>1.4614475145946609E-2</v>
      </c>
      <c r="N44">
        <v>1.5818235616665337E-2</v>
      </c>
      <c r="O44">
        <v>3.9153630699887781E-2</v>
      </c>
      <c r="P44">
        <v>3.1603179715682986E-3</v>
      </c>
      <c r="Q44">
        <v>1.3062301381343736E-2</v>
      </c>
      <c r="R44">
        <v>2.0057474639692941E-6</v>
      </c>
      <c r="S44">
        <v>1.9707605965237002E-6</v>
      </c>
      <c r="T44">
        <v>1.8488652411751758E-4</v>
      </c>
      <c r="U44">
        <v>8.1875260534573443E-4</v>
      </c>
      <c r="V44">
        <v>1.7713834511643165E-3</v>
      </c>
      <c r="W44">
        <v>3.2633985450101567E-8</v>
      </c>
      <c r="X44">
        <v>2.8104656188549872E-2</v>
      </c>
      <c r="Y44">
        <v>1.3978696036338802E-8</v>
      </c>
      <c r="Z44">
        <v>4.0663849207696139E-4</v>
      </c>
      <c r="AA44">
        <v>1.108133358634377E-3</v>
      </c>
      <c r="AB44">
        <v>1.834795176918987E-3</v>
      </c>
      <c r="AC44">
        <v>7.3715219423006338E-4</v>
      </c>
      <c r="AD44">
        <v>5.1134772049359565E-5</v>
      </c>
      <c r="AE44">
        <v>1.2465393385392492E-3</v>
      </c>
      <c r="AF44">
        <v>3.5169985519511678E-4</v>
      </c>
      <c r="AG44">
        <v>1.130617729846236E-4</v>
      </c>
    </row>
    <row r="45" spans="1:33" x14ac:dyDescent="0.25">
      <c r="A45">
        <v>2.4735751655119025E-2</v>
      </c>
      <c r="B45">
        <v>4.2200482069425796E-2</v>
      </c>
      <c r="C45">
        <v>0.20834427112693657</v>
      </c>
      <c r="D45">
        <v>3.3199849011054032E-3</v>
      </c>
      <c r="E45">
        <v>7.5423795948779043E-2</v>
      </c>
      <c r="F45">
        <v>1.7627910263417274E-2</v>
      </c>
      <c r="G45">
        <v>1.547697444431649E-3</v>
      </c>
      <c r="H45">
        <v>2.3617600687576225E-3</v>
      </c>
      <c r="I45">
        <v>9.7468020908786382E-2</v>
      </c>
      <c r="J45">
        <v>1.779301794009272E-2</v>
      </c>
      <c r="K45">
        <v>0.34858999110800021</v>
      </c>
      <c r="L45">
        <v>3.8066002058540341E-2</v>
      </c>
      <c r="M45">
        <v>1.4612029916077577E-2</v>
      </c>
      <c r="N45">
        <v>1.5815588978875136E-2</v>
      </c>
      <c r="O45">
        <v>3.9147079686162538E-2</v>
      </c>
      <c r="P45">
        <v>3.1597892010293265E-3</v>
      </c>
      <c r="Q45">
        <v>1.306011585437975E-2</v>
      </c>
      <c r="R45">
        <v>2.0054118711026564E-6</v>
      </c>
      <c r="S45">
        <v>1.9704308575062397E-6</v>
      </c>
      <c r="T45">
        <v>1.8485558971538277E-4</v>
      </c>
      <c r="U45">
        <v>8.1861561525160202E-4</v>
      </c>
      <c r="V45">
        <v>1.7710870710561676E-3</v>
      </c>
      <c r="W45">
        <v>3.2628525274818415E-8</v>
      </c>
      <c r="X45">
        <v>2.8099953840769E-2</v>
      </c>
      <c r="Y45">
        <v>1.3976357182241283E-8</v>
      </c>
      <c r="Z45">
        <v>4.0657045510835354E-4</v>
      </c>
      <c r="AA45">
        <v>1.1079479506220916E-3</v>
      </c>
      <c r="AB45">
        <v>1.8344881870390663E-3</v>
      </c>
      <c r="AC45">
        <v>7.3702885715874516E-4</v>
      </c>
      <c r="AD45">
        <v>5.1126216403623907E-5</v>
      </c>
      <c r="AE45">
        <v>1.2463307730455808E-3</v>
      </c>
      <c r="AF45">
        <v>3.5164101031822113E-4</v>
      </c>
      <c r="AG45">
        <v>1.1304285598475963E-4</v>
      </c>
    </row>
    <row r="46" spans="1:33" x14ac:dyDescent="0.25">
      <c r="A46">
        <v>2.4731613670015123E-2</v>
      </c>
      <c r="B46">
        <v>4.2193422451080029E-2</v>
      </c>
      <c r="C46">
        <v>0.20830941770900019</v>
      </c>
      <c r="D46">
        <v>3.3194295087220428E-3</v>
      </c>
      <c r="E46">
        <v>7.5411178481217617E-2</v>
      </c>
      <c r="F46">
        <v>1.7624961332206288E-2</v>
      </c>
      <c r="G46">
        <v>1.5474385338046465E-3</v>
      </c>
      <c r="H46">
        <v>2.3613649755290125E-3</v>
      </c>
      <c r="I46">
        <v>9.7451715715224818E-2</v>
      </c>
      <c r="J46">
        <v>1.7790041388410921E-2</v>
      </c>
      <c r="K46">
        <v>0.3486989639401547</v>
      </c>
      <c r="L46">
        <v>3.8059634087529007E-2</v>
      </c>
      <c r="M46">
        <v>1.4609585504321931E-2</v>
      </c>
      <c r="N46">
        <v>1.5812943226584421E-2</v>
      </c>
      <c r="O46">
        <v>3.9140530864244315E-2</v>
      </c>
      <c r="P46">
        <v>3.1592606074038877E-3</v>
      </c>
      <c r="Q46">
        <v>1.3057931058638988E-2</v>
      </c>
      <c r="R46">
        <v>2.005076390517085E-6</v>
      </c>
      <c r="S46">
        <v>1.9701012288112918E-6</v>
      </c>
      <c r="T46">
        <v>1.8482466566313322E-4</v>
      </c>
      <c r="U46">
        <v>8.1847867099096405E-4</v>
      </c>
      <c r="V46">
        <v>1.7707907901094663E-3</v>
      </c>
      <c r="W46">
        <v>3.2623066926374757E-8</v>
      </c>
      <c r="X46">
        <v>2.80952530662773E-2</v>
      </c>
      <c r="Y46">
        <v>1.397401911066645E-8</v>
      </c>
      <c r="Z46">
        <v>4.0650244090323129E-4</v>
      </c>
      <c r="AA46">
        <v>1.1077626046427378E-3</v>
      </c>
      <c r="AB46">
        <v>1.8341812998703604E-3</v>
      </c>
      <c r="AC46">
        <v>7.3690556135295798E-4</v>
      </c>
      <c r="AD46">
        <v>5.1117663620395539E-5</v>
      </c>
      <c r="AE46">
        <v>1.2461222773327639E-3</v>
      </c>
      <c r="AF46">
        <v>3.5158218512936471E-4</v>
      </c>
      <c r="AG46">
        <v>1.1302394531405557E-4</v>
      </c>
    </row>
    <row r="47" spans="1:33" x14ac:dyDescent="0.25">
      <c r="A47">
        <v>2.4727477069147047E-2</v>
      </c>
      <c r="B47">
        <v>4.2186365194312757E-2</v>
      </c>
      <c r="C47">
        <v>0.20827457595020429</v>
      </c>
      <c r="D47">
        <v>3.3188743021281457E-3</v>
      </c>
      <c r="E47">
        <v>7.5398565234442452E-2</v>
      </c>
      <c r="F47">
        <v>1.7622013387469666E-2</v>
      </c>
      <c r="G47">
        <v>1.5471797097882422E-3</v>
      </c>
      <c r="H47">
        <v>2.3609700144667078E-3</v>
      </c>
      <c r="I47">
        <v>9.7435415976064976E-2</v>
      </c>
      <c r="J47">
        <v>1.7787065832443067E-2</v>
      </c>
      <c r="K47">
        <v>0.34880790031879516</v>
      </c>
      <c r="L47">
        <v>3.8053268246726786E-2</v>
      </c>
      <c r="M47">
        <v>1.4607141910269163E-2</v>
      </c>
      <c r="N47">
        <v>1.5810298359348877E-2</v>
      </c>
      <c r="O47">
        <v>3.9133984233033339E-2</v>
      </c>
      <c r="P47">
        <v>3.1587321906032116E-3</v>
      </c>
      <c r="Q47">
        <v>1.3055746993754537E-2</v>
      </c>
      <c r="R47">
        <v>2.0047410221562395E-6</v>
      </c>
      <c r="S47">
        <v>1.9697717103834995E-6</v>
      </c>
      <c r="T47">
        <v>1.8479375195557554E-4</v>
      </c>
      <c r="U47">
        <v>8.1834177254082254E-4</v>
      </c>
      <c r="V47">
        <v>1.770494608274456E-3</v>
      </c>
      <c r="W47">
        <v>3.2617610403853923E-8</v>
      </c>
      <c r="X47">
        <v>2.8090553864285328E-2</v>
      </c>
      <c r="Y47">
        <v>1.3971681821221655E-8</v>
      </c>
      <c r="Z47">
        <v>4.0643444945017234E-4</v>
      </c>
      <c r="AA47">
        <v>1.1075773206651886E-3</v>
      </c>
      <c r="AB47">
        <v>1.8338745153613312E-3</v>
      </c>
      <c r="AC47">
        <v>7.3678230679199584E-4</v>
      </c>
      <c r="AD47">
        <v>5.1109113698238109E-5</v>
      </c>
      <c r="AE47">
        <v>1.245913851365784E-3</v>
      </c>
      <c r="AF47">
        <v>3.5152337961866849E-4</v>
      </c>
      <c r="AG47">
        <v>1.1300504096933557E-4</v>
      </c>
    </row>
    <row r="48" spans="1:33" x14ac:dyDescent="0.25">
      <c r="A48">
        <v>2.4723341851820322E-2</v>
      </c>
      <c r="B48">
        <v>4.2179310297939171E-2</v>
      </c>
      <c r="C48">
        <v>0.20823974584469951</v>
      </c>
      <c r="D48">
        <v>3.3183192812305021E-3</v>
      </c>
      <c r="E48">
        <v>7.5385956206335952E-2</v>
      </c>
      <c r="F48">
        <v>1.7619066428712499E-2</v>
      </c>
      <c r="G48">
        <v>1.5469209723389834E-3</v>
      </c>
      <c r="H48">
        <v>2.3605751855043998E-3</v>
      </c>
      <c r="I48">
        <v>9.7419121688570379E-2</v>
      </c>
      <c r="J48">
        <v>1.778409127168961E-2</v>
      </c>
      <c r="K48">
        <v>0.34891680026221028</v>
      </c>
      <c r="L48">
        <v>3.8046904535064964E-2</v>
      </c>
      <c r="M48">
        <v>1.4604699133509027E-2</v>
      </c>
      <c r="N48">
        <v>1.5807654376724468E-2</v>
      </c>
      <c r="O48">
        <v>3.9127439791430511E-2</v>
      </c>
      <c r="P48">
        <v>3.1582039505385845E-3</v>
      </c>
      <c r="Q48">
        <v>1.3053563659359729E-2</v>
      </c>
      <c r="R48">
        <v>2.0044057659638171E-6</v>
      </c>
      <c r="S48">
        <v>1.9694423021675423E-6</v>
      </c>
      <c r="T48">
        <v>1.8476284858751982E-4</v>
      </c>
      <c r="U48">
        <v>8.1820491987819423E-4</v>
      </c>
      <c r="V48">
        <v>1.7701985255014123E-3</v>
      </c>
      <c r="W48">
        <v>3.2612155706339849E-8</v>
      </c>
      <c r="X48">
        <v>2.8085856234004159E-2</v>
      </c>
      <c r="Y48">
        <v>1.3969345313514497E-8</v>
      </c>
      <c r="Z48">
        <v>4.0636648073776212E-4</v>
      </c>
      <c r="AA48">
        <v>1.107392098658338E-3</v>
      </c>
      <c r="AB48">
        <v>1.8335678334604742E-3</v>
      </c>
      <c r="AC48">
        <v>7.3665909345516599E-4</v>
      </c>
      <c r="AD48">
        <v>5.1100566635716222E-5</v>
      </c>
      <c r="AE48">
        <v>1.2457054951096496E-3</v>
      </c>
      <c r="AF48">
        <v>3.5146459377625994E-4</v>
      </c>
      <c r="AG48">
        <v>1.129861429474259E-4</v>
      </c>
    </row>
    <row r="49" spans="1:33" x14ac:dyDescent="0.25">
      <c r="A49">
        <v>2.4719208017340955E-2</v>
      </c>
      <c r="B49">
        <v>4.2172257760775274E-2</v>
      </c>
      <c r="C49">
        <v>0.20820492738664043</v>
      </c>
      <c r="D49">
        <v>3.3177644459359648E-3</v>
      </c>
      <c r="E49">
        <v>7.5373351394782004E-2</v>
      </c>
      <c r="F49">
        <v>1.7616120455440202E-2</v>
      </c>
      <c r="G49">
        <v>1.5466623214134476E-3</v>
      </c>
      <c r="H49">
        <v>2.3601804885758268E-3</v>
      </c>
      <c r="I49">
        <v>9.7402832850006407E-2</v>
      </c>
      <c r="J49">
        <v>1.7781117705651339E-2</v>
      </c>
      <c r="K49">
        <v>0.34902566378867628</v>
      </c>
      <c r="L49">
        <v>3.8040542951475541E-2</v>
      </c>
      <c r="M49">
        <v>1.4602257173631566E-2</v>
      </c>
      <c r="N49">
        <v>1.5805011278267469E-2</v>
      </c>
      <c r="O49">
        <v>3.9120897538337515E-2</v>
      </c>
      <c r="P49">
        <v>3.1576758871213547E-3</v>
      </c>
      <c r="Q49">
        <v>1.3051381055088141E-2</v>
      </c>
      <c r="R49">
        <v>2.0040706218835528E-6</v>
      </c>
      <c r="S49">
        <v>1.969113004108137E-6</v>
      </c>
      <c r="T49">
        <v>1.8473195555377967E-4</v>
      </c>
      <c r="U49">
        <v>8.1806811298011173E-4</v>
      </c>
      <c r="V49">
        <v>1.7699025417406448E-3</v>
      </c>
      <c r="W49">
        <v>3.2606702832917097E-8</v>
      </c>
      <c r="X49">
        <v>2.8081160174645414E-2</v>
      </c>
      <c r="Y49">
        <v>1.3967009587152854E-8</v>
      </c>
      <c r="Z49">
        <v>4.0629853475459356E-4</v>
      </c>
      <c r="AA49">
        <v>1.1072069385911006E-3</v>
      </c>
      <c r="AB49">
        <v>1.8332612541163205E-3</v>
      </c>
      <c r="AC49">
        <v>7.3653592132179031E-4</v>
      </c>
      <c r="AD49">
        <v>5.1092022431395457E-5</v>
      </c>
      <c r="AE49">
        <v>1.2454972085293933E-3</v>
      </c>
      <c r="AF49">
        <v>3.514058275922733E-4</v>
      </c>
      <c r="AG49">
        <v>1.1296725124515497E-4</v>
      </c>
    </row>
    <row r="50" spans="1:33" x14ac:dyDescent="0.25">
      <c r="A50">
        <v>2.4715075565015406E-2</v>
      </c>
      <c r="B50">
        <v>4.2165207581637866E-2</v>
      </c>
      <c r="C50">
        <v>0.20817012057018555</v>
      </c>
      <c r="D50">
        <v>3.3172097961514488E-3</v>
      </c>
      <c r="E50">
        <v>7.5360750797665896E-2</v>
      </c>
      <c r="F50">
        <v>1.7613175467158532E-2</v>
      </c>
      <c r="G50">
        <v>1.5464037569682407E-3</v>
      </c>
      <c r="H50">
        <v>2.3597859236147694E-3</v>
      </c>
      <c r="I50">
        <v>9.7386549457640303E-2</v>
      </c>
      <c r="J50">
        <v>1.7778145133829377E-2</v>
      </c>
      <c r="K50">
        <v>0.34913449091645721</v>
      </c>
      <c r="L50">
        <v>3.8034183494891231E-2</v>
      </c>
      <c r="M50">
        <v>1.459981603022709E-2</v>
      </c>
      <c r="N50">
        <v>1.5802369063534438E-2</v>
      </c>
      <c r="O50">
        <v>3.9114357472656756E-2</v>
      </c>
      <c r="P50">
        <v>3.1571480002629284E-3</v>
      </c>
      <c r="Q50">
        <v>1.30491991805736E-2</v>
      </c>
      <c r="R50">
        <v>2.0037355898592194E-6</v>
      </c>
      <c r="S50">
        <v>1.9687838161500361E-6</v>
      </c>
      <c r="T50">
        <v>1.8470107284917215E-4</v>
      </c>
      <c r="U50">
        <v>8.1793135182362279E-4</v>
      </c>
      <c r="V50">
        <v>1.769606656942496E-3</v>
      </c>
      <c r="W50">
        <v>3.2601251782670837E-8</v>
      </c>
      <c r="X50">
        <v>2.8076465685421232E-2</v>
      </c>
      <c r="Y50">
        <v>1.3964674641744859E-8</v>
      </c>
      <c r="Z50">
        <v>4.0623061148926747E-4</v>
      </c>
      <c r="AA50">
        <v>1.1070218404324124E-3</v>
      </c>
      <c r="AB50">
        <v>1.832954777277435E-3</v>
      </c>
      <c r="AC50">
        <v>7.3641279037120412E-4</v>
      </c>
      <c r="AD50">
        <v>5.1083481083842358E-5</v>
      </c>
      <c r="AE50">
        <v>1.2452889915900707E-3</v>
      </c>
      <c r="AF50">
        <v>3.5134708105684928E-4</v>
      </c>
      <c r="AG50">
        <v>1.1294836585935333E-4</v>
      </c>
    </row>
    <row r="51" spans="1:33" x14ac:dyDescent="0.25">
      <c r="A51">
        <v>2.4710944494150608E-2</v>
      </c>
      <c r="B51">
        <v>4.2158159759344525E-2</v>
      </c>
      <c r="C51">
        <v>0.20813532538949728</v>
      </c>
      <c r="D51">
        <v>3.316655331783931E-3</v>
      </c>
      <c r="E51">
        <v>7.5348154412874332E-2</v>
      </c>
      <c r="F51">
        <v>1.7610231463373573E-2</v>
      </c>
      <c r="G51">
        <v>1.5461452789599973E-3</v>
      </c>
      <c r="H51">
        <v>2.3593914905550542E-3</v>
      </c>
      <c r="I51">
        <v>9.7370271508741071E-2</v>
      </c>
      <c r="J51">
        <v>1.7775173555725183E-2</v>
      </c>
      <c r="K51">
        <v>0.34924328166380503</v>
      </c>
      <c r="L51">
        <v>3.8027826164245451E-2</v>
      </c>
      <c r="M51">
        <v>1.4597375702886184E-2</v>
      </c>
      <c r="N51">
        <v>1.5799727732082252E-2</v>
      </c>
      <c r="O51">
        <v>3.9107819593291362E-2</v>
      </c>
      <c r="P51">
        <v>3.1566202898747715E-3</v>
      </c>
      <c r="Q51">
        <v>1.3047018035450171E-2</v>
      </c>
      <c r="R51">
        <v>2.0034006698346277E-6</v>
      </c>
      <c r="S51">
        <v>1.9684547382380313E-6</v>
      </c>
      <c r="T51">
        <v>1.8467020046851782E-4</v>
      </c>
      <c r="U51">
        <v>8.177946363857908E-4</v>
      </c>
      <c r="V51">
        <v>1.769310871057342E-3</v>
      </c>
      <c r="W51">
        <v>3.2595802554686844E-8</v>
      </c>
      <c r="X51">
        <v>2.8071772765544276E-2</v>
      </c>
      <c r="Y51">
        <v>1.3962340476898907E-8</v>
      </c>
      <c r="Z51">
        <v>4.0616271093039209E-4</v>
      </c>
      <c r="AA51">
        <v>1.1068368041512295E-3</v>
      </c>
      <c r="AB51">
        <v>1.832648402892417E-3</v>
      </c>
      <c r="AC51">
        <v>7.362897005827563E-4</v>
      </c>
      <c r="AD51">
        <v>5.1074942591624409E-5</v>
      </c>
      <c r="AE51">
        <v>1.2450808442567608E-3</v>
      </c>
      <c r="AF51">
        <v>3.5128835416013525E-4</v>
      </c>
      <c r="AG51">
        <v>1.129294867868536E-4</v>
      </c>
    </row>
    <row r="52" spans="1:33" x14ac:dyDescent="0.25">
      <c r="A52">
        <v>2.4706814804053949E-2</v>
      </c>
      <c r="B52">
        <v>4.2151114292713635E-2</v>
      </c>
      <c r="C52">
        <v>0.20810054183874191</v>
      </c>
      <c r="D52">
        <v>3.3161010527404514E-3</v>
      </c>
      <c r="E52">
        <v>7.533556223829542E-2</v>
      </c>
      <c r="F52">
        <v>1.7607288443591738E-2</v>
      </c>
      <c r="G52">
        <v>1.5458868873453821E-3</v>
      </c>
      <c r="H52">
        <v>2.3589971893305506E-3</v>
      </c>
      <c r="I52">
        <v>9.7353999000579616E-2</v>
      </c>
      <c r="J52">
        <v>1.7772202970840544E-2</v>
      </c>
      <c r="K52">
        <v>0.34935203604895948</v>
      </c>
      <c r="L52">
        <v>3.8021470958472359E-2</v>
      </c>
      <c r="M52">
        <v>1.4594936191199705E-2</v>
      </c>
      <c r="N52">
        <v>1.5797087283468056E-2</v>
      </c>
      <c r="O52">
        <v>3.9101283899145217E-2</v>
      </c>
      <c r="P52">
        <v>3.1560927558684092E-3</v>
      </c>
      <c r="Q52">
        <v>1.3044837619352167E-2</v>
      </c>
      <c r="R52">
        <v>2.0030658617536248E-6</v>
      </c>
      <c r="S52">
        <v>1.9681257703169487E-6</v>
      </c>
      <c r="T52">
        <v>1.8463933840664061E-4</v>
      </c>
      <c r="U52">
        <v>8.1765796664369408E-4</v>
      </c>
      <c r="V52">
        <v>1.7690151840355915E-3</v>
      </c>
      <c r="W52">
        <v>3.2590355148051512E-8</v>
      </c>
      <c r="X52">
        <v>2.8067081414227736E-2</v>
      </c>
      <c r="Y52">
        <v>1.3960007092223658E-8</v>
      </c>
      <c r="Z52">
        <v>4.0609483306658329E-4</v>
      </c>
      <c r="AA52">
        <v>1.1066518297165289E-3</v>
      </c>
      <c r="AB52">
        <v>1.8323421309099006E-3</v>
      </c>
      <c r="AC52">
        <v>7.3616665193581014E-4</v>
      </c>
      <c r="AD52">
        <v>5.1066406953310062E-5</v>
      </c>
      <c r="AE52">
        <v>1.2448727664945659E-3</v>
      </c>
      <c r="AF52">
        <v>3.5122964689228518E-4</v>
      </c>
      <c r="AG52">
        <v>1.1291061402449056E-4</v>
      </c>
    </row>
    <row r="53" spans="1:33" x14ac:dyDescent="0.25">
      <c r="A53">
        <v>2.4702686494033291E-2</v>
      </c>
      <c r="B53">
        <v>4.2144071180564346E-2</v>
      </c>
      <c r="C53">
        <v>0.20806576991208964</v>
      </c>
      <c r="D53">
        <v>3.3155469589281118E-3</v>
      </c>
      <c r="E53">
        <v>7.532297427181868E-2</v>
      </c>
      <c r="F53">
        <v>1.7604346407319772E-2</v>
      </c>
      <c r="G53">
        <v>1.5456285820810876E-3</v>
      </c>
      <c r="H53">
        <v>2.3586030198751735E-3</v>
      </c>
      <c r="I53">
        <v>9.733773193042862E-2</v>
      </c>
      <c r="J53">
        <v>1.7769233378677592E-2</v>
      </c>
      <c r="K53">
        <v>0.34946075409014793</v>
      </c>
      <c r="L53">
        <v>3.8015117876506799E-2</v>
      </c>
      <c r="M53">
        <v>1.4592497494758789E-2</v>
      </c>
      <c r="N53">
        <v>1.5794447717249312E-2</v>
      </c>
      <c r="O53">
        <v>3.9094750389122912E-2</v>
      </c>
      <c r="P53">
        <v>3.1555653981554252E-3</v>
      </c>
      <c r="Q53">
        <v>1.3042657931914149E-2</v>
      </c>
      <c r="R53">
        <v>2.0027311655600969E-6</v>
      </c>
      <c r="S53">
        <v>1.9677969123316539E-6</v>
      </c>
      <c r="T53">
        <v>1.8460848665836801E-4</v>
      </c>
      <c r="U53">
        <v>8.175213425744266E-4</v>
      </c>
      <c r="V53">
        <v>1.7687195958276873E-3</v>
      </c>
      <c r="W53">
        <v>3.2584909561851854E-8</v>
      </c>
      <c r="X53">
        <v>2.8062391630685343E-2</v>
      </c>
      <c r="Y53">
        <v>1.395767448732803E-8</v>
      </c>
      <c r="Z53">
        <v>4.0602697788646465E-4</v>
      </c>
      <c r="AA53">
        <v>1.1064669170973091E-3</v>
      </c>
      <c r="AB53">
        <v>1.8320359612785536E-3</v>
      </c>
      <c r="AC53">
        <v>7.3604364440974239E-4</v>
      </c>
      <c r="AD53">
        <v>5.1057874167468727E-5</v>
      </c>
      <c r="AE53">
        <v>1.2446647582686119E-3</v>
      </c>
      <c r="AF53">
        <v>3.5117095924345961E-4</v>
      </c>
      <c r="AG53">
        <v>1.1289174756910111E-4</v>
      </c>
    </row>
    <row r="54" spans="1:33" x14ac:dyDescent="0.25">
      <c r="A54">
        <v>2.4698559563396939E-2</v>
      </c>
      <c r="B54">
        <v>4.2137030421716612E-2</v>
      </c>
      <c r="C54">
        <v>0.20803100960371454</v>
      </c>
      <c r="D54">
        <v>3.3149930502540748E-3</v>
      </c>
      <c r="E54">
        <v>7.5310390511335035E-2</v>
      </c>
      <c r="F54">
        <v>1.760140535406474E-2</v>
      </c>
      <c r="G54">
        <v>1.5453703631238356E-3</v>
      </c>
      <c r="H54">
        <v>2.3582089821228801E-3</v>
      </c>
      <c r="I54">
        <v>9.7321470295562554E-2</v>
      </c>
      <c r="J54">
        <v>1.7766264778738768E-2</v>
      </c>
      <c r="K54">
        <v>0.34956943580558575</v>
      </c>
      <c r="L54">
        <v>3.8008766917284324E-2</v>
      </c>
      <c r="M54">
        <v>1.4590059613154837E-2</v>
      </c>
      <c r="N54">
        <v>1.5791809032983762E-2</v>
      </c>
      <c r="O54">
        <v>3.9088219062129774E-2</v>
      </c>
      <c r="P54">
        <v>3.1550382166474623E-3</v>
      </c>
      <c r="Q54">
        <v>1.3040478972770914E-2</v>
      </c>
      <c r="R54">
        <v>2.0023965811979659E-6</v>
      </c>
      <c r="S54">
        <v>1.9674681642270467E-6</v>
      </c>
      <c r="T54">
        <v>1.845776452185309E-4</v>
      </c>
      <c r="U54">
        <v>8.1738476415509726E-4</v>
      </c>
      <c r="V54">
        <v>1.7684241063841038E-3</v>
      </c>
      <c r="W54">
        <v>3.2579465795175462E-8</v>
      </c>
      <c r="X54">
        <v>2.805770341413133E-2</v>
      </c>
      <c r="Y54">
        <v>1.3955342661821201E-8</v>
      </c>
      <c r="Z54">
        <v>4.0595914537866717E-4</v>
      </c>
      <c r="AA54">
        <v>1.106282066262588E-3</v>
      </c>
      <c r="AB54">
        <v>1.8317298939470785E-3</v>
      </c>
      <c r="AC54">
        <v>7.3592067798394333E-4</v>
      </c>
      <c r="AD54">
        <v>5.1049344232670762E-5</v>
      </c>
      <c r="AE54">
        <v>1.2444568195440473E-3</v>
      </c>
      <c r="AF54">
        <v>3.5111229120382559E-4</v>
      </c>
      <c r="AG54">
        <v>1.128728874175242E-4</v>
      </c>
    </row>
    <row r="55" spans="1:33" x14ac:dyDescent="0.25">
      <c r="A55">
        <v>2.469443401145368E-2</v>
      </c>
      <c r="B55">
        <v>4.212999201499118E-2</v>
      </c>
      <c r="C55">
        <v>0.20799626090779461</v>
      </c>
      <c r="D55">
        <v>3.3144393266255666E-3</v>
      </c>
      <c r="E55">
        <v>7.5297810954736838E-2</v>
      </c>
      <c r="F55">
        <v>1.7598465283334048E-2</v>
      </c>
      <c r="G55">
        <v>1.5451122304303772E-3</v>
      </c>
      <c r="H55">
        <v>2.3578150760076738E-3</v>
      </c>
      <c r="I55">
        <v>9.7305214093257791E-2</v>
      </c>
      <c r="J55">
        <v>1.7763297170526868E-2</v>
      </c>
      <c r="K55">
        <v>0.34967808121347604</v>
      </c>
      <c r="L55">
        <v>3.8002418079741224E-2</v>
      </c>
      <c r="M55">
        <v>1.4587622545979529E-2</v>
      </c>
      <c r="N55">
        <v>1.5789171230229458E-2</v>
      </c>
      <c r="O55">
        <v>3.9081689917071886E-2</v>
      </c>
      <c r="P55">
        <v>3.1545112112562231E-3</v>
      </c>
      <c r="Q55">
        <v>1.3038300741557507E-2</v>
      </c>
      <c r="R55">
        <v>2.0020621086111928E-6</v>
      </c>
      <c r="S55">
        <v>1.9671395259480652E-6</v>
      </c>
      <c r="T55">
        <v>1.8454681408196363E-4</v>
      </c>
      <c r="U55">
        <v>8.1724823136283082E-4</v>
      </c>
      <c r="V55">
        <v>1.76812871565535E-3</v>
      </c>
      <c r="W55">
        <v>3.2574023847110565E-8</v>
      </c>
      <c r="X55">
        <v>2.8053016763780466E-2</v>
      </c>
      <c r="Y55">
        <v>1.3953011615312615E-8</v>
      </c>
      <c r="Z55">
        <v>4.0589133553182966E-4</v>
      </c>
      <c r="AA55">
        <v>1.1060972771814049E-3</v>
      </c>
      <c r="AB55">
        <v>1.8314239288642117E-3</v>
      </c>
      <c r="AC55">
        <v>7.3579775263781736E-4</v>
      </c>
      <c r="AD55">
        <v>5.1040817147487485E-5</v>
      </c>
      <c r="AE55">
        <v>1.2442489502860448E-3</v>
      </c>
      <c r="AF55">
        <v>3.5105364276355683E-4</v>
      </c>
      <c r="AG55">
        <v>1.1285403356660097E-4</v>
      </c>
    </row>
    <row r="56" spans="1:33" x14ac:dyDescent="0.25">
      <c r="A56">
        <v>2.4690309837512747E-2</v>
      </c>
      <c r="B56">
        <v>4.212295595920957E-2</v>
      </c>
      <c r="C56">
        <v>0.20796152381851168</v>
      </c>
      <c r="D56">
        <v>3.3138857879498745E-3</v>
      </c>
      <c r="E56">
        <v>7.528523559991783E-2</v>
      </c>
      <c r="F56">
        <v>1.7595526194635426E-2</v>
      </c>
      <c r="G56">
        <v>1.5448541839574921E-3</v>
      </c>
      <c r="H56">
        <v>2.3574213014636008E-3</v>
      </c>
      <c r="I56">
        <v>9.7288963320792468E-2</v>
      </c>
      <c r="J56">
        <v>1.7760330553545013E-2</v>
      </c>
      <c r="K56">
        <v>0.34978669033200982</v>
      </c>
      <c r="L56">
        <v>3.7996071362814486E-2</v>
      </c>
      <c r="M56">
        <v>1.4585186292824816E-2</v>
      </c>
      <c r="N56">
        <v>1.5786534308544743E-2</v>
      </c>
      <c r="O56">
        <v>3.9075162952856034E-2</v>
      </c>
      <c r="P56">
        <v>3.1539843818934685E-3</v>
      </c>
      <c r="Q56">
        <v>1.3036123237909219E-2</v>
      </c>
      <c r="R56">
        <v>2.0017277477437752E-6</v>
      </c>
      <c r="S56">
        <v>1.9668109974396846E-6</v>
      </c>
      <c r="T56">
        <v>1.8451599324350402E-4</v>
      </c>
      <c r="U56">
        <v>8.1711174417476665E-4</v>
      </c>
      <c r="V56">
        <v>1.7678334235919672E-3</v>
      </c>
      <c r="W56">
        <v>3.2568583716746E-8</v>
      </c>
      <c r="X56">
        <v>2.8048331678848046E-2</v>
      </c>
      <c r="Y56">
        <v>1.3950681347411976E-8</v>
      </c>
      <c r="Z56">
        <v>4.0582354833459836E-4</v>
      </c>
      <c r="AA56">
        <v>1.10591254982282E-3</v>
      </c>
      <c r="AB56">
        <v>1.8311180659787245E-3</v>
      </c>
      <c r="AC56">
        <v>7.3567486835078263E-4</v>
      </c>
      <c r="AD56">
        <v>5.1032292910491172E-5</v>
      </c>
      <c r="AE56">
        <v>1.2440411504597998E-3</v>
      </c>
      <c r="AF56">
        <v>3.509950139128335E-4</v>
      </c>
      <c r="AG56">
        <v>1.1283518601317463E-4</v>
      </c>
    </row>
    <row r="57" spans="1:33" x14ac:dyDescent="0.25">
      <c r="A57">
        <v>2.468618704088385E-2</v>
      </c>
      <c r="B57">
        <v>4.2115922253194105E-2</v>
      </c>
      <c r="C57">
        <v>0.20792679833005157</v>
      </c>
      <c r="D57">
        <v>3.3133324341343487E-3</v>
      </c>
      <c r="E57">
        <v>7.527266444477318E-2</v>
      </c>
      <c r="F57">
        <v>1.7592588087476938E-2</v>
      </c>
      <c r="G57">
        <v>1.5445962236619885E-3</v>
      </c>
      <c r="H57">
        <v>2.3570276584247516E-3</v>
      </c>
      <c r="I57">
        <v>9.7272717975446565E-2</v>
      </c>
      <c r="J57">
        <v>1.7757364927296654E-2</v>
      </c>
      <c r="K57">
        <v>0.34989526317936587</v>
      </c>
      <c r="L57">
        <v>3.7989726765441795E-2</v>
      </c>
      <c r="M57">
        <v>1.4582750853282922E-2</v>
      </c>
      <c r="N57">
        <v>1.5783898267488251E-2</v>
      </c>
      <c r="O57">
        <v>3.9068638168389749E-2</v>
      </c>
      <c r="P57">
        <v>3.1534577284710193E-3</v>
      </c>
      <c r="Q57">
        <v>1.3033946461461584E-2</v>
      </c>
      <c r="R57">
        <v>2.001393498539748E-6</v>
      </c>
      <c r="S57">
        <v>1.9664825786469162E-6</v>
      </c>
      <c r="T57">
        <v>1.8448518269799334E-4</v>
      </c>
      <c r="U57">
        <v>8.1697530256805997E-4</v>
      </c>
      <c r="V57">
        <v>1.7675382301445297E-3</v>
      </c>
      <c r="W57">
        <v>3.2563145403171201E-8</v>
      </c>
      <c r="X57">
        <v>2.8043648158549893E-2</v>
      </c>
      <c r="Y57">
        <v>1.3948351857729244E-8</v>
      </c>
      <c r="Z57">
        <v>4.0575578377562718E-4</v>
      </c>
      <c r="AA57">
        <v>1.1057278841559138E-3</v>
      </c>
      <c r="AB57">
        <v>1.8308123052394219E-3</v>
      </c>
      <c r="AC57">
        <v>7.3555202510227095E-4</v>
      </c>
      <c r="AD57">
        <v>5.1023771520255054E-5</v>
      </c>
      <c r="AE57">
        <v>1.2438334200305312E-3</v>
      </c>
      <c r="AF57">
        <v>3.5093640464184248E-4</v>
      </c>
      <c r="AG57">
        <v>1.1281634475409049E-4</v>
      </c>
    </row>
    <row r="58" spans="1:33" x14ac:dyDescent="0.25">
      <c r="A58">
        <v>2.4682065620877151E-2</v>
      </c>
      <c r="B58">
        <v>4.2108890895767886E-2</v>
      </c>
      <c r="C58">
        <v>0.2078920844366039</v>
      </c>
      <c r="D58">
        <v>3.3127792650863995E-3</v>
      </c>
      <c r="E58">
        <v>7.5260097487199432E-2</v>
      </c>
      <c r="F58">
        <v>1.7589650961366967E-2</v>
      </c>
      <c r="G58">
        <v>1.5443383495007043E-3</v>
      </c>
      <c r="H58">
        <v>2.356634146825261E-3</v>
      </c>
      <c r="I58">
        <v>9.7256478054501855E-2</v>
      </c>
      <c r="J58">
        <v>1.7754400291285576E-2</v>
      </c>
      <c r="K58">
        <v>0.35000379977371099</v>
      </c>
      <c r="L58">
        <v>3.7983384286561568E-2</v>
      </c>
      <c r="M58">
        <v>1.4580316226946343E-2</v>
      </c>
      <c r="N58">
        <v>1.5781263106618908E-2</v>
      </c>
      <c r="O58">
        <v>3.9062115562581282E-2</v>
      </c>
      <c r="P58">
        <v>3.1529312509007536E-3</v>
      </c>
      <c r="Q58">
        <v>1.3031770411850375E-2</v>
      </c>
      <c r="R58">
        <v>2.0010593609431845E-6</v>
      </c>
      <c r="S58">
        <v>1.9661542695148075E-6</v>
      </c>
      <c r="T58">
        <v>1.8445438244027624E-4</v>
      </c>
      <c r="U58">
        <v>8.1683890651988104E-4</v>
      </c>
      <c r="V58">
        <v>1.7672431352636448E-3</v>
      </c>
      <c r="W58">
        <v>3.2557708905476215E-8</v>
      </c>
      <c r="X58">
        <v>2.803896620210234E-2</v>
      </c>
      <c r="Y58">
        <v>1.3946023145874646E-8</v>
      </c>
      <c r="Z58">
        <v>4.0568804184357756E-4</v>
      </c>
      <c r="AA58">
        <v>1.1055432801497875E-3</v>
      </c>
      <c r="AB58">
        <v>1.8305066465951431E-3</v>
      </c>
      <c r="AC58">
        <v>7.3542922287172781E-4</v>
      </c>
      <c r="AD58">
        <v>5.1015252975353297E-5</v>
      </c>
      <c r="AE58">
        <v>1.2436257589634808E-3</v>
      </c>
      <c r="AF58">
        <v>3.5087781494077706E-4</v>
      </c>
      <c r="AG58">
        <v>1.1279750978619602E-4</v>
      </c>
    </row>
    <row r="59" spans="1:33" x14ac:dyDescent="0.25">
      <c r="A59">
        <v>2.4677945576803275E-2</v>
      </c>
      <c r="B59">
        <v>4.2101861885754807E-2</v>
      </c>
      <c r="C59">
        <v>0.20785738213236221</v>
      </c>
      <c r="D59">
        <v>3.3122262807135021E-3</v>
      </c>
      <c r="E59">
        <v>7.5247534725094573E-2</v>
      </c>
      <c r="F59">
        <v>1.7586714815814235E-2</v>
      </c>
      <c r="G59">
        <v>1.5440805614305056E-3</v>
      </c>
      <c r="H59">
        <v>2.3562407665993082E-3</v>
      </c>
      <c r="I59">
        <v>9.7240243555241967E-2</v>
      </c>
      <c r="J59">
        <v>1.7751436645015894E-2</v>
      </c>
      <c r="K59">
        <v>0.35011230013319961</v>
      </c>
      <c r="L59">
        <v>3.7977043925112919E-2</v>
      </c>
      <c r="M59">
        <v>1.457788241340785E-2</v>
      </c>
      <c r="N59">
        <v>1.5778628825495949E-2</v>
      </c>
      <c r="O59">
        <v>3.9055595134339628E-2</v>
      </c>
      <c r="P59">
        <v>3.1524049490946103E-3</v>
      </c>
      <c r="Q59">
        <v>1.3029595088711614E-2</v>
      </c>
      <c r="R59">
        <v>2.0007253348981941E-6</v>
      </c>
      <c r="S59">
        <v>1.9658260699884441E-6</v>
      </c>
      <c r="T59">
        <v>1.8442359246520094E-4</v>
      </c>
      <c r="U59">
        <v>8.1670255600741523E-4</v>
      </c>
      <c r="V59">
        <v>1.7669481388999538E-3</v>
      </c>
      <c r="W59">
        <v>3.2552274222751706E-8</v>
      </c>
      <c r="X59">
        <v>2.8034285808722262E-2</v>
      </c>
      <c r="Y59">
        <v>1.3943695211458666E-8</v>
      </c>
      <c r="Z59">
        <v>4.056203225271186E-4</v>
      </c>
      <c r="AA59">
        <v>1.1053587377735635E-3</v>
      </c>
      <c r="AB59">
        <v>1.8302010899947621E-3</v>
      </c>
      <c r="AC59">
        <v>7.3530646163861256E-4</v>
      </c>
      <c r="AD59">
        <v>5.1006737274361048E-5</v>
      </c>
      <c r="AE59">
        <v>1.243418167223914E-3</v>
      </c>
      <c r="AF59">
        <v>3.5081924479983718E-4</v>
      </c>
      <c r="AG59">
        <v>1.1277868110634073E-4</v>
      </c>
    </row>
    <row r="60" spans="1:33" x14ac:dyDescent="0.25">
      <c r="A60">
        <v>2.4673826907973297E-2</v>
      </c>
      <c r="B60">
        <v>4.2094835221979529E-2</v>
      </c>
      <c r="C60">
        <v>0.20782269141152385</v>
      </c>
      <c r="D60">
        <v>3.3116734809231891E-3</v>
      </c>
      <c r="E60">
        <v>7.5234976156357949E-2</v>
      </c>
      <c r="F60">
        <v>1.7583779650327785E-2</v>
      </c>
      <c r="G60">
        <v>1.5438228594082872E-3</v>
      </c>
      <c r="H60">
        <v>2.3558475176811149E-3</v>
      </c>
      <c r="I60">
        <v>9.7224014474952283E-2</v>
      </c>
      <c r="J60">
        <v>1.774847398799205E-2</v>
      </c>
      <c r="K60">
        <v>0.35022076427597421</v>
      </c>
      <c r="L60">
        <v>3.797070568003566E-2</v>
      </c>
      <c r="M60">
        <v>1.4575449412260476E-2</v>
      </c>
      <c r="N60">
        <v>1.5775995423678888E-2</v>
      </c>
      <c r="O60">
        <v>3.9049076882574488E-2</v>
      </c>
      <c r="P60">
        <v>3.1518788229645848E-3</v>
      </c>
      <c r="Q60">
        <v>1.3027420491681563E-2</v>
      </c>
      <c r="R60">
        <v>2.0003914203489244E-6</v>
      </c>
      <c r="S60">
        <v>1.9654979800129464E-6</v>
      </c>
      <c r="T60">
        <v>1.8439281276761896E-4</v>
      </c>
      <c r="U60">
        <v>8.1656625100786327E-4</v>
      </c>
      <c r="V60">
        <v>1.7666532410041292E-3</v>
      </c>
      <c r="W60">
        <v>3.2546841354088921E-8</v>
      </c>
      <c r="X60">
        <v>2.8029606977627037E-2</v>
      </c>
      <c r="Y60">
        <v>1.3941368054092044E-8</v>
      </c>
      <c r="Z60">
        <v>4.0555262581492684E-4</v>
      </c>
      <c r="AA60">
        <v>1.1051742569963836E-3</v>
      </c>
      <c r="AB60">
        <v>1.8298956353871858E-3</v>
      </c>
      <c r="AC60">
        <v>7.3518374138239811E-4</v>
      </c>
      <c r="AD60">
        <v>5.0998224415854371E-5</v>
      </c>
      <c r="AE60">
        <v>1.2432106447771189E-3</v>
      </c>
      <c r="AF60">
        <v>3.5076069420922926E-4</v>
      </c>
      <c r="AG60">
        <v>1.1275985871137624E-4</v>
      </c>
    </row>
    <row r="61" spans="1:33" x14ac:dyDescent="0.25">
      <c r="A61">
        <v>2.4669709613698767E-2</v>
      </c>
      <c r="B61">
        <v>4.2087810903267513E-2</v>
      </c>
      <c r="C61">
        <v>0.20778801226829011</v>
      </c>
      <c r="D61">
        <v>3.3111208656230588E-3</v>
      </c>
      <c r="E61">
        <v>7.5222421778890353E-2</v>
      </c>
      <c r="F61">
        <v>1.7580845464416985E-2</v>
      </c>
      <c r="G61">
        <v>1.5435652433909732E-3</v>
      </c>
      <c r="H61">
        <v>2.3554544000049474E-3</v>
      </c>
      <c r="I61">
        <v>9.7207790810920056E-2</v>
      </c>
      <c r="J61">
        <v>1.7745512319718822E-2</v>
      </c>
      <c r="K61">
        <v>0.35032919222016518</v>
      </c>
      <c r="L61">
        <v>3.7964369550270327E-2</v>
      </c>
      <c r="M61">
        <v>1.4573017223097538E-2</v>
      </c>
      <c r="N61">
        <v>1.5773362900727537E-2</v>
      </c>
      <c r="O61">
        <v>3.9042560806196308E-2</v>
      </c>
      <c r="P61">
        <v>3.1513528724227331E-3</v>
      </c>
      <c r="Q61">
        <v>1.3025246620396726E-2</v>
      </c>
      <c r="R61">
        <v>2.0000576172395591E-6</v>
      </c>
      <c r="S61">
        <v>1.9651699995334736E-6</v>
      </c>
      <c r="T61">
        <v>1.8436204334238533E-4</v>
      </c>
      <c r="U61">
        <v>8.164299914984411E-4</v>
      </c>
      <c r="V61">
        <v>1.7663584415268778E-3</v>
      </c>
      <c r="W61">
        <v>3.2541410298579734E-8</v>
      </c>
      <c r="X61">
        <v>2.8024929708034576E-2</v>
      </c>
      <c r="Y61">
        <v>1.3939041673385788E-8</v>
      </c>
      <c r="Z61">
        <v>4.0548495169568641E-4</v>
      </c>
      <c r="AA61">
        <v>1.1049898377874113E-3</v>
      </c>
      <c r="AB61">
        <v>1.8295902827213562E-3</v>
      </c>
      <c r="AC61">
        <v>7.3506106208257125E-4</v>
      </c>
      <c r="AD61">
        <v>5.0989714398410311E-5</v>
      </c>
      <c r="AE61">
        <v>1.2430031915884074E-3</v>
      </c>
      <c r="AF61">
        <v>3.5070216315916618E-4</v>
      </c>
      <c r="AG61">
        <v>1.1274104259815632E-4</v>
      </c>
    </row>
    <row r="62" spans="1:33" x14ac:dyDescent="0.25">
      <c r="A62">
        <v>2.4665593693291687E-2</v>
      </c>
      <c r="B62">
        <v>4.2080788928445002E-2</v>
      </c>
      <c r="C62">
        <v>0.20775334469686613</v>
      </c>
      <c r="D62">
        <v>3.3105684347207688E-3</v>
      </c>
      <c r="E62">
        <v>7.5209871590593932E-2</v>
      </c>
      <c r="F62">
        <v>1.7577912257591536E-2</v>
      </c>
      <c r="G62">
        <v>1.5433077133355159E-3</v>
      </c>
      <c r="H62">
        <v>2.3550614135051172E-3</v>
      </c>
      <c r="I62">
        <v>9.71915725604343E-2</v>
      </c>
      <c r="J62">
        <v>1.7742551639701325E-2</v>
      </c>
      <c r="K62">
        <v>0.35043758398389058</v>
      </c>
      <c r="L62">
        <v>3.7958035534758162E-2</v>
      </c>
      <c r="M62">
        <v>1.4570585845512617E-2</v>
      </c>
      <c r="N62">
        <v>1.5770731256202004E-2</v>
      </c>
      <c r="O62">
        <v>3.9036046904116259E-2</v>
      </c>
      <c r="P62">
        <v>3.1508270973811692E-3</v>
      </c>
      <c r="Q62">
        <v>1.302307347449385E-2</v>
      </c>
      <c r="R62">
        <v>1.9997239255143205E-6</v>
      </c>
      <c r="S62">
        <v>1.9648421284952201E-6</v>
      </c>
      <c r="T62">
        <v>1.8433128418435851E-4</v>
      </c>
      <c r="U62">
        <v>8.1629377745637982E-4</v>
      </c>
      <c r="V62">
        <v>1.7660637404189384E-3</v>
      </c>
      <c r="W62">
        <v>3.253598105531663E-8</v>
      </c>
      <c r="X62">
        <v>2.8020253999163313E-2</v>
      </c>
      <c r="Y62">
        <v>1.393671606895116E-8</v>
      </c>
      <c r="Z62">
        <v>4.0541730015808901E-4</v>
      </c>
      <c r="AA62">
        <v>1.1048054801158301E-3</v>
      </c>
      <c r="AB62">
        <v>1.8292850319462492E-3</v>
      </c>
      <c r="AC62">
        <v>7.3493842371863221E-4</v>
      </c>
      <c r="AD62">
        <v>5.0981207220606849E-5</v>
      </c>
      <c r="AE62">
        <v>1.2427958076231141E-3</v>
      </c>
      <c r="AF62">
        <v>3.5064365163986754E-4</v>
      </c>
      <c r="AG62">
        <v>1.1272223276353681E-4</v>
      </c>
    </row>
    <row r="63" spans="1:33" x14ac:dyDescent="0.25">
      <c r="A63">
        <v>2.4661479146064522E-2</v>
      </c>
      <c r="B63">
        <v>4.207376929633902E-2</v>
      </c>
      <c r="C63">
        <v>0.20771868869146093</v>
      </c>
      <c r="D63">
        <v>3.3100161881240396E-3</v>
      </c>
      <c r="E63">
        <v>7.5197325589372296E-2</v>
      </c>
      <c r="F63">
        <v>1.7574980029361469E-2</v>
      </c>
      <c r="G63">
        <v>1.5430502691988967E-3</v>
      </c>
      <c r="H63">
        <v>2.3546685581159773E-3</v>
      </c>
      <c r="I63">
        <v>9.7175359720785878E-2</v>
      </c>
      <c r="J63">
        <v>1.7739591947444986E-2</v>
      </c>
      <c r="K63">
        <v>0.35054593958525676</v>
      </c>
      <c r="L63">
        <v>3.7951703632441103E-2</v>
      </c>
      <c r="M63">
        <v>1.4568155279099567E-2</v>
      </c>
      <c r="N63">
        <v>1.5768100489662689E-2</v>
      </c>
      <c r="O63">
        <v>3.9029535175246238E-2</v>
      </c>
      <c r="P63">
        <v>3.150301497752066E-3</v>
      </c>
      <c r="Q63">
        <v>1.3020901053609927E-2</v>
      </c>
      <c r="R63">
        <v>1.9993903451174673E-6</v>
      </c>
      <c r="S63">
        <v>1.9645143668434168E-6</v>
      </c>
      <c r="T63">
        <v>1.8430053528840036E-4</v>
      </c>
      <c r="U63">
        <v>8.1615760885892581E-4</v>
      </c>
      <c r="V63">
        <v>1.7657691376310835E-3</v>
      </c>
      <c r="W63">
        <v>3.2530553623392673E-8</v>
      </c>
      <c r="X63">
        <v>2.8015579850232199E-2</v>
      </c>
      <c r="Y63">
        <v>1.3934391240399681E-8</v>
      </c>
      <c r="Z63">
        <v>4.0534967119083392E-4</v>
      </c>
      <c r="AA63">
        <v>1.1046211839508444E-3</v>
      </c>
      <c r="AB63">
        <v>1.8289798830108746E-3</v>
      </c>
      <c r="AC63">
        <v>7.3481582627009509E-4</v>
      </c>
      <c r="AD63">
        <v>5.0972702881022915E-5</v>
      </c>
      <c r="AE63">
        <v>1.2425884928465968E-3</v>
      </c>
      <c r="AF63">
        <v>3.5058515964155935E-4</v>
      </c>
      <c r="AG63">
        <v>1.1270342920437563E-4</v>
      </c>
    </row>
    <row r="64" spans="1:33" x14ac:dyDescent="0.25">
      <c r="A64">
        <v>2.465736597133019E-2</v>
      </c>
      <c r="B64">
        <v>4.2066752005777377E-2</v>
      </c>
      <c r="C64">
        <v>0.20768404424628739</v>
      </c>
      <c r="D64">
        <v>3.3094641257406529E-3</v>
      </c>
      <c r="E64">
        <v>7.5184783773130384E-2</v>
      </c>
      <c r="F64">
        <v>1.7572048779237136E-2</v>
      </c>
      <c r="G64">
        <v>1.5427929109381256E-3</v>
      </c>
      <c r="H64">
        <v>2.3542758337719259E-3</v>
      </c>
      <c r="I64">
        <v>9.7159152289267442E-2</v>
      </c>
      <c r="J64">
        <v>1.7736633242455582E-2</v>
      </c>
      <c r="K64">
        <v>0.3506542590423577</v>
      </c>
      <c r="L64">
        <v>3.7945373842261799E-2</v>
      </c>
      <c r="M64">
        <v>1.4565725523452514E-2</v>
      </c>
      <c r="N64">
        <v>1.5765470600670291E-2</v>
      </c>
      <c r="O64">
        <v>3.9023025618498859E-2</v>
      </c>
      <c r="P64">
        <v>3.1497760734476542E-3</v>
      </c>
      <c r="Q64">
        <v>1.301872935738219E-2</v>
      </c>
      <c r="R64">
        <v>1.9990568759932961E-6</v>
      </c>
      <c r="S64">
        <v>1.9641867145233322E-6</v>
      </c>
      <c r="T64">
        <v>1.8426979664937622E-4</v>
      </c>
      <c r="U64">
        <v>8.1602148568334055E-4</v>
      </c>
      <c r="V64">
        <v>1.7654746331141179E-3</v>
      </c>
      <c r="W64">
        <v>3.2525128001901559E-8</v>
      </c>
      <c r="X64">
        <v>2.8010907260460714E-2</v>
      </c>
      <c r="Y64">
        <v>1.3932067187343138E-8</v>
      </c>
      <c r="Z64">
        <v>4.0528206478262791E-4</v>
      </c>
      <c r="AA64">
        <v>1.1044369492616791E-3</v>
      </c>
      <c r="AB64">
        <v>1.8286748358642762E-3</v>
      </c>
      <c r="AC64">
        <v>7.3469326971648777E-4</v>
      </c>
      <c r="AD64">
        <v>5.0964201378238387E-5</v>
      </c>
      <c r="AE64">
        <v>1.2423812472242366E-3</v>
      </c>
      <c r="AF64">
        <v>3.505266871544742E-4</v>
      </c>
      <c r="AG64">
        <v>1.1268463191753285E-4</v>
      </c>
    </row>
    <row r="65" spans="1:33" x14ac:dyDescent="0.25">
      <c r="A65">
        <v>2.4653254168402073E-2</v>
      </c>
      <c r="B65">
        <v>4.2059737055588665E-2</v>
      </c>
      <c r="C65">
        <v>0.20764941135556225</v>
      </c>
      <c r="D65">
        <v>3.3089122474784516E-3</v>
      </c>
      <c r="E65">
        <v>7.5172246139774593E-2</v>
      </c>
      <c r="F65">
        <v>1.7569118506729216E-2</v>
      </c>
      <c r="G65">
        <v>1.5425356385102415E-3</v>
      </c>
      <c r="H65">
        <v>2.3538832404074055E-3</v>
      </c>
      <c r="I65">
        <v>9.7142950263173461E-2</v>
      </c>
      <c r="J65">
        <v>1.7733675524239205E-2</v>
      </c>
      <c r="K65">
        <v>0.35076254237327537</v>
      </c>
      <c r="L65">
        <v>3.7939046163163612E-2</v>
      </c>
      <c r="M65">
        <v>1.4563296578165855E-2</v>
      </c>
      <c r="N65">
        <v>1.5762841588785798E-2</v>
      </c>
      <c r="O65">
        <v>3.9016518232787484E-2</v>
      </c>
      <c r="P65">
        <v>3.1492508243802244E-3</v>
      </c>
      <c r="Q65">
        <v>1.3016558385448112E-2</v>
      </c>
      <c r="R65">
        <v>1.9987235180861403E-6</v>
      </c>
      <c r="S65">
        <v>1.96385917148027E-6</v>
      </c>
      <c r="T65">
        <v>1.8423906826215485E-4</v>
      </c>
      <c r="U65">
        <v>8.1588540790690077E-4</v>
      </c>
      <c r="V65">
        <v>1.7651802268188797E-3</v>
      </c>
      <c r="W65">
        <v>3.2519704189937577E-8</v>
      </c>
      <c r="X65">
        <v>2.8006236229068848E-2</v>
      </c>
      <c r="Y65">
        <v>1.392974390939357E-8</v>
      </c>
      <c r="Z65">
        <v>4.0521448092218542E-4</v>
      </c>
      <c r="AA65">
        <v>1.1042527760175794E-3</v>
      </c>
      <c r="AB65">
        <v>1.8283698904555323E-3</v>
      </c>
      <c r="AC65">
        <v>7.3457075403735147E-4</v>
      </c>
      <c r="AD65">
        <v>5.0955702710834098E-5</v>
      </c>
      <c r="AE65">
        <v>1.2421740707214378E-3</v>
      </c>
      <c r="AF65">
        <v>3.5046823416885113E-4</v>
      </c>
      <c r="AG65">
        <v>1.1266584089987058E-4</v>
      </c>
    </row>
    <row r="66" spans="1:33" x14ac:dyDescent="0.25">
      <c r="A66">
        <v>2.4649143736594003E-2</v>
      </c>
      <c r="B66">
        <v>4.2052724444602244E-2</v>
      </c>
      <c r="C66">
        <v>0.20761479001350605</v>
      </c>
      <c r="D66">
        <v>3.3083605532453399E-3</v>
      </c>
      <c r="E66">
        <v>7.5159712687212665E-2</v>
      </c>
      <c r="F66">
        <v>1.7566189211348716E-2</v>
      </c>
      <c r="G66">
        <v>1.5422784518723111E-3</v>
      </c>
      <c r="H66">
        <v>2.3534907779569005E-3</v>
      </c>
      <c r="I66">
        <v>9.7126753639800181E-2</v>
      </c>
      <c r="J66">
        <v>1.7730718792302282E-2</v>
      </c>
      <c r="K66">
        <v>0.3508707895960797</v>
      </c>
      <c r="L66">
        <v>3.7932720594090592E-2</v>
      </c>
      <c r="M66">
        <v>1.4560868442834255E-2</v>
      </c>
      <c r="N66">
        <v>1.5760213453570482E-2</v>
      </c>
      <c r="O66">
        <v>3.9010013017026161E-2</v>
      </c>
      <c r="P66">
        <v>3.1487257504621245E-3</v>
      </c>
      <c r="Q66">
        <v>1.3014388137445407E-2</v>
      </c>
      <c r="R66">
        <v>1.9983902713403694E-6</v>
      </c>
      <c r="S66">
        <v>1.9635317376595712E-6</v>
      </c>
      <c r="T66">
        <v>1.8420835012160832E-4</v>
      </c>
      <c r="U66">
        <v>8.1574937550689831E-4</v>
      </c>
      <c r="V66">
        <v>1.7648859186962388E-3</v>
      </c>
      <c r="W66">
        <v>3.2514282186595614E-8</v>
      </c>
      <c r="X66">
        <v>2.8001566755277117E-2</v>
      </c>
      <c r="Y66">
        <v>1.3927421406163273E-8</v>
      </c>
      <c r="Z66">
        <v>4.0514691959822813E-4</v>
      </c>
      <c r="AA66">
        <v>1.1040686641878108E-3</v>
      </c>
      <c r="AB66">
        <v>1.8280650467337538E-3</v>
      </c>
      <c r="AC66">
        <v>7.3444827921224129E-4</v>
      </c>
      <c r="AD66">
        <v>5.094720687739181E-5</v>
      </c>
      <c r="AE66">
        <v>1.2419669633036269E-3</v>
      </c>
      <c r="AF66">
        <v>3.5040980067493568E-4</v>
      </c>
      <c r="AG66">
        <v>1.1264705614825303E-4</v>
      </c>
    </row>
    <row r="67" spans="1:33" x14ac:dyDescent="0.25">
      <c r="A67">
        <v>2.4645034675220279E-2</v>
      </c>
      <c r="B67">
        <v>4.204571417164827E-2</v>
      </c>
      <c r="C67">
        <v>0.20758018021434324</v>
      </c>
      <c r="D67">
        <v>3.307809042949284E-3</v>
      </c>
      <c r="E67">
        <v>7.514718341335376E-2</v>
      </c>
      <c r="F67">
        <v>1.7563260892606968E-2</v>
      </c>
      <c r="G67">
        <v>1.5420213509814307E-3</v>
      </c>
      <c r="H67">
        <v>2.3530984463549405E-3</v>
      </c>
      <c r="I67">
        <v>9.7110562416445667E-2</v>
      </c>
      <c r="J67">
        <v>1.7727763046151566E-2</v>
      </c>
      <c r="K67">
        <v>0.35097900072882859</v>
      </c>
      <c r="L67">
        <v>3.7926397133987509E-2</v>
      </c>
      <c r="M67">
        <v>1.4558441117052649E-2</v>
      </c>
      <c r="N67">
        <v>1.5757586194585917E-2</v>
      </c>
      <c r="O67">
        <v>3.9003509970129691E-2</v>
      </c>
      <c r="P67">
        <v>3.148200851605761E-3</v>
      </c>
      <c r="Q67">
        <v>1.3012218613012036E-2</v>
      </c>
      <c r="R67">
        <v>1.9980571357003917E-6</v>
      </c>
      <c r="S67">
        <v>1.9632044130066127E-6</v>
      </c>
      <c r="T67">
        <v>1.8417764222261227E-4</v>
      </c>
      <c r="U67">
        <v>8.1561338846063993E-4</v>
      </c>
      <c r="V67">
        <v>1.7645917086970987E-3</v>
      </c>
      <c r="W67">
        <v>3.2508861990971171E-8</v>
      </c>
      <c r="X67">
        <v>2.7996898838306552E-2</v>
      </c>
      <c r="Y67">
        <v>1.3925099677264808E-8</v>
      </c>
      <c r="Z67">
        <v>4.0507938079948545E-4</v>
      </c>
      <c r="AA67">
        <v>1.10388461374166E-3</v>
      </c>
      <c r="AB67">
        <v>1.827760304648087E-3</v>
      </c>
      <c r="AC67">
        <v>7.3432584522072585E-4</v>
      </c>
      <c r="AD67">
        <v>5.0938713876494247E-5</v>
      </c>
      <c r="AE67">
        <v>1.2417599249362544E-3</v>
      </c>
      <c r="AF67">
        <v>3.5035138666297995E-4</v>
      </c>
      <c r="AG67">
        <v>1.1262827765954653E-4</v>
      </c>
    </row>
    <row r="68" spans="1:33" x14ac:dyDescent="0.25">
      <c r="A68">
        <v>2.464092698359565E-2</v>
      </c>
      <c r="B68">
        <v>4.203870623555768E-2</v>
      </c>
      <c r="C68">
        <v>0.20754558195230213</v>
      </c>
      <c r="D68">
        <v>3.3072577164983108E-3</v>
      </c>
      <c r="E68">
        <v>7.5134658316108438E-2</v>
      </c>
      <c r="F68">
        <v>1.7560333550015635E-2</v>
      </c>
      <c r="G68">
        <v>1.5417643357947249E-3</v>
      </c>
      <c r="H68">
        <v>2.3527062455360984E-3</v>
      </c>
      <c r="I68">
        <v>9.7094376590409801E-2</v>
      </c>
      <c r="J68">
        <v>1.7724808285294148E-2</v>
      </c>
      <c r="K68">
        <v>0.35108717578956783</v>
      </c>
      <c r="L68">
        <v>3.7920075781799831E-2</v>
      </c>
      <c r="M68">
        <v>1.4556014600416245E-2</v>
      </c>
      <c r="N68">
        <v>1.5754959811393975E-2</v>
      </c>
      <c r="O68">
        <v>3.8997009091013606E-2</v>
      </c>
      <c r="P68">
        <v>3.1476761277235994E-3</v>
      </c>
      <c r="Q68">
        <v>1.3010049811786195E-2</v>
      </c>
      <c r="R68">
        <v>1.9977241111106516E-6</v>
      </c>
      <c r="S68">
        <v>1.9628771974668088E-6</v>
      </c>
      <c r="T68">
        <v>1.8414694456004571E-4</v>
      </c>
      <c r="U68">
        <v>8.1547744674544803E-4</v>
      </c>
      <c r="V68">
        <v>1.7642975967723956E-3</v>
      </c>
      <c r="W68">
        <v>3.250344360216035E-8</v>
      </c>
      <c r="X68">
        <v>2.7992232477378715E-2</v>
      </c>
      <c r="Y68">
        <v>1.3922778722310992E-8</v>
      </c>
      <c r="Z68">
        <v>4.050118645146943E-4</v>
      </c>
      <c r="AA68">
        <v>1.1037006246484339E-3</v>
      </c>
      <c r="AB68">
        <v>1.8274556641477114E-3</v>
      </c>
      <c r="AC68">
        <v>7.3420345204238736E-4</v>
      </c>
      <c r="AD68">
        <v>5.0930223706725069E-5</v>
      </c>
      <c r="AE68">
        <v>1.2415529555847935E-3</v>
      </c>
      <c r="AF68">
        <v>3.5029299212324249E-4</v>
      </c>
      <c r="AG68">
        <v>1.1260950543061947E-4</v>
      </c>
    </row>
    <row r="69" spans="1:33" x14ac:dyDescent="0.25">
      <c r="A69">
        <v>2.4636820661035327E-2</v>
      </c>
      <c r="B69">
        <v>4.2031700635162178E-2</v>
      </c>
      <c r="C69">
        <v>0.20751099522161487</v>
      </c>
      <c r="D69">
        <v>3.3067065738005097E-3</v>
      </c>
      <c r="E69">
        <v>7.5122137393388647E-2</v>
      </c>
      <c r="F69">
        <v>1.7557407183086692E-2</v>
      </c>
      <c r="G69">
        <v>1.5415074062693464E-3</v>
      </c>
      <c r="H69">
        <v>2.3523141754349902E-3</v>
      </c>
      <c r="I69">
        <v>9.707819615899424E-2</v>
      </c>
      <c r="J69">
        <v>1.7721854509237436E-2</v>
      </c>
      <c r="K69">
        <v>0.35119531479633137</v>
      </c>
      <c r="L69">
        <v>3.7913756536473726E-2</v>
      </c>
      <c r="M69">
        <v>1.455358889252052E-2</v>
      </c>
      <c r="N69">
        <v>1.5752334303556808E-2</v>
      </c>
      <c r="O69">
        <v>3.8990510378594134E-2</v>
      </c>
      <c r="P69">
        <v>3.147151578728163E-3</v>
      </c>
      <c r="Q69">
        <v>1.3007881733406326E-2</v>
      </c>
      <c r="R69">
        <v>1.9973911975156307E-6</v>
      </c>
      <c r="S69">
        <v>1.9625500909856089E-6</v>
      </c>
      <c r="T69">
        <v>1.8411625712879098E-4</v>
      </c>
      <c r="U69">
        <v>8.1534155033865965E-4</v>
      </c>
      <c r="V69">
        <v>1.7640035828730982E-3</v>
      </c>
      <c r="W69">
        <v>3.2498027019259851E-8</v>
      </c>
      <c r="X69">
        <v>2.7987567671715671E-2</v>
      </c>
      <c r="Y69">
        <v>1.39204585409149E-8</v>
      </c>
      <c r="Z69">
        <v>4.049443707325991E-4</v>
      </c>
      <c r="AA69">
        <v>1.1035166968774593E-3</v>
      </c>
      <c r="AB69">
        <v>1.8271511251818408E-3</v>
      </c>
      <c r="AC69">
        <v>7.3408109965682189E-4</v>
      </c>
      <c r="AD69">
        <v>5.092173636666889E-5</v>
      </c>
      <c r="AE69">
        <v>1.2413460552147407E-3</v>
      </c>
      <c r="AF69">
        <v>3.5023461704598846E-4</v>
      </c>
      <c r="AG69">
        <v>1.1259073945834235E-4</v>
      </c>
    </row>
    <row r="70" spans="1:33" x14ac:dyDescent="0.25">
      <c r="A70">
        <v>2.4632715706854973E-2</v>
      </c>
      <c r="B70">
        <v>4.2024697369294248E-2</v>
      </c>
      <c r="C70">
        <v>0.20747642001651742</v>
      </c>
      <c r="D70">
        <v>3.3061556147640303E-3</v>
      </c>
      <c r="E70">
        <v>7.5109620643107722E-2</v>
      </c>
      <c r="F70">
        <v>1.7554481791332458E-2</v>
      </c>
      <c r="G70">
        <v>1.5412505623624774E-3</v>
      </c>
      <c r="H70">
        <v>2.3519222359862759E-3</v>
      </c>
      <c r="I70">
        <v>9.7062021119502476E-2</v>
      </c>
      <c r="J70">
        <v>1.7718901717489174E-2</v>
      </c>
      <c r="K70">
        <v>0.35130341776714091</v>
      </c>
      <c r="L70">
        <v>3.7907439396956073E-2</v>
      </c>
      <c r="M70">
        <v>1.4551163992961221E-2</v>
      </c>
      <c r="N70">
        <v>1.5749709670636863E-2</v>
      </c>
      <c r="O70">
        <v>3.8984013831788247E-2</v>
      </c>
      <c r="P70">
        <v>3.146627204532034E-3</v>
      </c>
      <c r="Q70">
        <v>1.3005714377511109E-2</v>
      </c>
      <c r="R70">
        <v>1.9970583948598477E-6</v>
      </c>
      <c r="S70">
        <v>1.9622230935085E-6</v>
      </c>
      <c r="T70">
        <v>1.8408557992373396E-4</v>
      </c>
      <c r="U70">
        <v>8.152056992176271E-4</v>
      </c>
      <c r="V70">
        <v>1.7637096669502078E-3</v>
      </c>
      <c r="W70">
        <v>3.2492612241366982E-8</v>
      </c>
      <c r="X70">
        <v>2.7982904420540019E-2</v>
      </c>
      <c r="Y70">
        <v>1.3918139132689862E-8</v>
      </c>
      <c r="Z70">
        <v>4.0487689944195167E-4</v>
      </c>
      <c r="AA70">
        <v>1.1033328303980843E-3</v>
      </c>
      <c r="AB70">
        <v>1.8268466876997221E-3</v>
      </c>
      <c r="AC70">
        <v>7.3395878804363875E-4</v>
      </c>
      <c r="AD70">
        <v>5.091325185491126E-5</v>
      </c>
      <c r="AE70">
        <v>1.2411392237916148E-3</v>
      </c>
      <c r="AF70">
        <v>3.5017626142148933E-4</v>
      </c>
      <c r="AG70">
        <v>1.1257197973958775E-4</v>
      </c>
    </row>
    <row r="71" spans="1:33" x14ac:dyDescent="0.25">
      <c r="A71">
        <v>2.4628612120370715E-2</v>
      </c>
      <c r="B71">
        <v>4.2017696436787169E-2</v>
      </c>
      <c r="C71">
        <v>0.20744185633124967</v>
      </c>
      <c r="D71">
        <v>3.3056048392970838E-3</v>
      </c>
      <c r="E71">
        <v>7.5097108063180401E-2</v>
      </c>
      <c r="F71">
        <v>1.7551557374265562E-2</v>
      </c>
      <c r="G71">
        <v>1.5409938040313283E-3</v>
      </c>
      <c r="H71">
        <v>2.3515304271246595E-3</v>
      </c>
      <c r="I71">
        <v>9.7045851469239747E-2</v>
      </c>
      <c r="J71">
        <v>1.7715949909557435E-2</v>
      </c>
      <c r="K71">
        <v>0.35141148472000622</v>
      </c>
      <c r="L71">
        <v>3.7901124362194435E-2</v>
      </c>
      <c r="M71">
        <v>1.4548739901334363E-2</v>
      </c>
      <c r="N71">
        <v>1.5747085912196885E-2</v>
      </c>
      <c r="O71">
        <v>3.897751944951363E-2</v>
      </c>
      <c r="P71">
        <v>3.1461030050478527E-3</v>
      </c>
      <c r="Q71">
        <v>1.3003547743739468E-2</v>
      </c>
      <c r="R71">
        <v>1.9967257030878585E-6</v>
      </c>
      <c r="S71">
        <v>1.9618962049810048E-6</v>
      </c>
      <c r="T71">
        <v>1.8405491293976386E-4</v>
      </c>
      <c r="U71">
        <v>8.1506989335971799E-4</v>
      </c>
      <c r="V71">
        <v>1.7634158489547589E-3</v>
      </c>
      <c r="W71">
        <v>3.2487199267579652E-8</v>
      </c>
      <c r="X71">
        <v>2.7978242723074868E-2</v>
      </c>
      <c r="Y71">
        <v>1.3915820497249473E-8</v>
      </c>
      <c r="Z71">
        <v>4.048094506315115E-4</v>
      </c>
      <c r="AA71">
        <v>1.1031490251796772E-3</v>
      </c>
      <c r="AB71">
        <v>1.8265423516506372E-3</v>
      </c>
      <c r="AC71">
        <v>7.3383651718246122E-4</v>
      </c>
      <c r="AD71">
        <v>5.0904770170038678E-5</v>
      </c>
      <c r="AE71">
        <v>1.2409324612809585E-3</v>
      </c>
      <c r="AF71">
        <v>3.5011792524002326E-4</v>
      </c>
      <c r="AG71">
        <v>1.1255322627123034E-4</v>
      </c>
    </row>
    <row r="72" spans="1:33" x14ac:dyDescent="0.25">
      <c r="A72">
        <v>2.4624509900899118E-2</v>
      </c>
      <c r="B72">
        <v>4.2010697836474979E-2</v>
      </c>
      <c r="C72">
        <v>0.20740730416005518</v>
      </c>
      <c r="D72">
        <v>3.3050542473079419E-3</v>
      </c>
      <c r="E72">
        <v>7.5084599651522796E-2</v>
      </c>
      <c r="F72">
        <v>1.7548633931398966E-2</v>
      </c>
      <c r="G72">
        <v>1.5407371312331369E-3</v>
      </c>
      <c r="H72">
        <v>2.3511387487848874E-3</v>
      </c>
      <c r="I72">
        <v>9.7029687205513124E-2</v>
      </c>
      <c r="J72">
        <v>1.7712999084950609E-2</v>
      </c>
      <c r="K72">
        <v>0.35151951567292511</v>
      </c>
      <c r="L72">
        <v>3.7894811431137099E-2</v>
      </c>
      <c r="M72">
        <v>1.4546316617236229E-2</v>
      </c>
      <c r="N72">
        <v>1.5744463027799901E-2</v>
      </c>
      <c r="O72">
        <v>3.8971027230688682E-2</v>
      </c>
      <c r="P72">
        <v>3.1455789801883164E-3</v>
      </c>
      <c r="Q72">
        <v>1.3001381831730564E-2</v>
      </c>
      <c r="R72">
        <v>1.9963931221442547E-6</v>
      </c>
      <c r="S72">
        <v>1.9615694253486819E-6</v>
      </c>
      <c r="T72">
        <v>1.8402425617177327E-4</v>
      </c>
      <c r="U72">
        <v>8.1493413274231466E-4</v>
      </c>
      <c r="V72">
        <v>1.7631221288378174E-3</v>
      </c>
      <c r="W72">
        <v>3.2481788096996361E-8</v>
      </c>
      <c r="X72">
        <v>2.7973582578543838E-2</v>
      </c>
      <c r="Y72">
        <v>1.3913502634207576E-8</v>
      </c>
      <c r="Z72">
        <v>4.0474202429004533E-4</v>
      </c>
      <c r="AA72">
        <v>1.102965281191626E-3</v>
      </c>
      <c r="AB72">
        <v>1.8262381169839002E-3</v>
      </c>
      <c r="AC72">
        <v>7.337142870529257E-4</v>
      </c>
      <c r="AD72">
        <v>5.0896291310638564E-5</v>
      </c>
      <c r="AE72">
        <v>1.2407257676483362E-3</v>
      </c>
      <c r="AF72">
        <v>3.5005960849187462E-4</v>
      </c>
      <c r="AG72">
        <v>1.1253447905014683E-4</v>
      </c>
    </row>
    <row r="73" spans="1:33" x14ac:dyDescent="0.25">
      <c r="A73">
        <v>2.4620409047757225E-2</v>
      </c>
      <c r="B73">
        <v>4.2003701567192492E-2</v>
      </c>
      <c r="C73">
        <v>0.20737276349718148</v>
      </c>
      <c r="D73">
        <v>3.3045038387049378E-3</v>
      </c>
      <c r="E73">
        <v>7.5072095406052405E-2</v>
      </c>
      <c r="F73">
        <v>1.7545711462245948E-2</v>
      </c>
      <c r="G73">
        <v>1.5404805439251711E-3</v>
      </c>
      <c r="H73">
        <v>2.3507472009017504E-3</v>
      </c>
      <c r="I73">
        <v>9.701352832563144E-2</v>
      </c>
      <c r="J73">
        <v>1.7710049243177421E-2</v>
      </c>
      <c r="K73">
        <v>0.35162751064388337</v>
      </c>
      <c r="L73">
        <v>3.7888500602733029E-2</v>
      </c>
      <c r="M73">
        <v>1.4543894140263372E-2</v>
      </c>
      <c r="N73">
        <v>1.5741841017009237E-2</v>
      </c>
      <c r="O73">
        <v>3.8964537174232532E-2</v>
      </c>
      <c r="P73">
        <v>3.1450551298661824E-3</v>
      </c>
      <c r="Q73">
        <v>1.2999216641123797E-2</v>
      </c>
      <c r="R73">
        <v>1.9960606519736668E-6</v>
      </c>
      <c r="S73">
        <v>1.9612427545571269E-6</v>
      </c>
      <c r="T73">
        <v>1.8399360961465829E-4</v>
      </c>
      <c r="U73">
        <v>8.1479841734281454E-4</v>
      </c>
      <c r="V73">
        <v>1.7628285065504829E-3</v>
      </c>
      <c r="W73">
        <v>3.2476378728716223E-8</v>
      </c>
      <c r="X73">
        <v>2.7968923986171079E-2</v>
      </c>
      <c r="Y73">
        <v>1.3911185543178278E-8</v>
      </c>
      <c r="Z73">
        <v>4.0467462040632754E-4</v>
      </c>
      <c r="AA73">
        <v>1.1027815984033401E-3</v>
      </c>
      <c r="AB73">
        <v>1.8259339836488604E-3</v>
      </c>
      <c r="AC73">
        <v>7.3359209763468249E-4</v>
      </c>
      <c r="AD73">
        <v>5.08878152752993E-5</v>
      </c>
      <c r="AE73">
        <v>1.2405191428593368E-3</v>
      </c>
      <c r="AF73">
        <v>3.5000131116733448E-4</v>
      </c>
      <c r="AG73">
        <v>1.1251573807321606E-4</v>
      </c>
    </row>
    <row r="74" spans="1:33" x14ac:dyDescent="0.25">
      <c r="A74">
        <v>2.4616309560262516E-2</v>
      </c>
      <c r="B74">
        <v>4.1996707627775312E-2</v>
      </c>
      <c r="C74">
        <v>0.20733823433687992</v>
      </c>
      <c r="D74">
        <v>3.303953613396467E-3</v>
      </c>
      <c r="E74">
        <v>7.505959532468813E-2</v>
      </c>
      <c r="F74">
        <v>1.7542789966320121E-2</v>
      </c>
      <c r="G74">
        <v>1.5402240420647262E-3</v>
      </c>
      <c r="H74">
        <v>2.3503557834100822E-3</v>
      </c>
      <c r="I74">
        <v>9.6997374826905361E-2</v>
      </c>
      <c r="J74">
        <v>1.770710038374693E-2</v>
      </c>
      <c r="K74">
        <v>0.35173546965085489</v>
      </c>
      <c r="L74">
        <v>3.7882191875931906E-2</v>
      </c>
      <c r="M74">
        <v>1.4541472470012617E-2</v>
      </c>
      <c r="N74">
        <v>1.5739219879388505E-2</v>
      </c>
      <c r="O74">
        <v>3.895804927906503E-2</v>
      </c>
      <c r="P74">
        <v>3.1445314539942644E-3</v>
      </c>
      <c r="Q74">
        <v>1.2997052171558816E-2</v>
      </c>
      <c r="R74">
        <v>1.99572829252076E-6</v>
      </c>
      <c r="S74">
        <v>1.9609161925519707E-6</v>
      </c>
      <c r="T74">
        <v>1.839629732633183E-4</v>
      </c>
      <c r="U74">
        <v>8.1466274713863044E-4</v>
      </c>
      <c r="V74">
        <v>1.7625349820438877E-3</v>
      </c>
      <c r="W74">
        <v>3.247097116183894E-8</v>
      </c>
      <c r="X74">
        <v>2.7964266945181251E-2</v>
      </c>
      <c r="Y74">
        <v>1.3908869223775939E-8</v>
      </c>
      <c r="Z74">
        <v>4.0460723896914007E-4</v>
      </c>
      <c r="AA74">
        <v>1.1025979767842482E-3</v>
      </c>
      <c r="AB74">
        <v>1.8256299515949002E-3</v>
      </c>
      <c r="AC74">
        <v>7.3346994890739542E-4</v>
      </c>
      <c r="AD74">
        <v>5.087934206261021E-5</v>
      </c>
      <c r="AE74">
        <v>1.2403125868795707E-3</v>
      </c>
      <c r="AF74">
        <v>3.4994303325670031E-4</v>
      </c>
      <c r="AG74">
        <v>1.1249700333731892E-4</v>
      </c>
    </row>
    <row r="75" spans="1:33" x14ac:dyDescent="0.25">
      <c r="A75">
        <v>2.4612211437732935E-2</v>
      </c>
      <c r="B75">
        <v>4.1989716017059815E-2</v>
      </c>
      <c r="C75">
        <v>0.20730371667340566</v>
      </c>
      <c r="D75">
        <v>3.303403571290984E-3</v>
      </c>
      <c r="E75">
        <v>7.5047099405350245E-2</v>
      </c>
      <c r="F75">
        <v>1.7539869443135413E-2</v>
      </c>
      <c r="G75">
        <v>1.5399676256091265E-3</v>
      </c>
      <c r="H75">
        <v>2.3499644962447601E-3</v>
      </c>
      <c r="I75">
        <v>9.6981226706647328E-2</v>
      </c>
      <c r="J75">
        <v>1.7704152506168507E-2</v>
      </c>
      <c r="K75">
        <v>0.35184339271180143</v>
      </c>
      <c r="L75">
        <v>3.7875885249684105E-2</v>
      </c>
      <c r="M75">
        <v>1.4539051606081054E-2</v>
      </c>
      <c r="N75">
        <v>1.5736599614501606E-2</v>
      </c>
      <c r="O75">
        <v>3.895156354410674E-2</v>
      </c>
      <c r="P75">
        <v>3.1440079524854359E-3</v>
      </c>
      <c r="Q75">
        <v>1.2994888422675498E-2</v>
      </c>
      <c r="R75">
        <v>1.9953960437302387E-6</v>
      </c>
      <c r="S75">
        <v>1.9605897392788819E-6</v>
      </c>
      <c r="T75">
        <v>1.8393234711265612E-4</v>
      </c>
      <c r="U75">
        <v>8.1452712210719003E-4</v>
      </c>
      <c r="V75">
        <v>1.7622415552691955E-3</v>
      </c>
      <c r="W75">
        <v>3.2465565395464825E-8</v>
      </c>
      <c r="X75">
        <v>2.795961145479953E-2</v>
      </c>
      <c r="Y75">
        <v>1.390655367561518E-8</v>
      </c>
      <c r="Z75">
        <v>4.0453987996727216E-4</v>
      </c>
      <c r="AA75">
        <v>1.1024144163038006E-3</v>
      </c>
      <c r="AB75">
        <v>1.8253260207714357E-3</v>
      </c>
      <c r="AC75">
        <v>7.3334784085074176E-4</v>
      </c>
      <c r="AD75">
        <v>5.087087167116154E-5</v>
      </c>
      <c r="AE75">
        <v>1.2401060996746723E-3</v>
      </c>
      <c r="AF75">
        <v>3.4988477475027605E-4</v>
      </c>
      <c r="AG75">
        <v>1.1247827483933842E-4</v>
      </c>
    </row>
    <row r="76" spans="1:33" x14ac:dyDescent="0.25">
      <c r="A76">
        <v>2.4608114679486884E-2</v>
      </c>
      <c r="B76">
        <v>4.1982726733883147E-2</v>
      </c>
      <c r="C76">
        <v>0.20726921050101771</v>
      </c>
      <c r="D76">
        <v>3.3028537122970058E-3</v>
      </c>
      <c r="E76">
        <v>7.5034607645960441E-2</v>
      </c>
      <c r="F76">
        <v>1.7536949892206083E-2</v>
      </c>
      <c r="G76">
        <v>1.5397112945157248E-3</v>
      </c>
      <c r="H76">
        <v>2.3495733393407055E-3</v>
      </c>
      <c r="I76">
        <v>9.6965083962171558E-2</v>
      </c>
      <c r="J76">
        <v>1.7701205609951868E-2</v>
      </c>
      <c r="K76">
        <v>0.35195127984467295</v>
      </c>
      <c r="L76">
        <v>3.7869580722940714E-2</v>
      </c>
      <c r="M76">
        <v>1.4536631548066043E-2</v>
      </c>
      <c r="N76">
        <v>1.5733980221912743E-2</v>
      </c>
      <c r="O76">
        <v>3.8945079968278958E-2</v>
      </c>
      <c r="P76">
        <v>3.1434846252526277E-3</v>
      </c>
      <c r="Q76">
        <v>1.2992725394113972E-2</v>
      </c>
      <c r="R76">
        <v>1.9950639055468424E-6</v>
      </c>
      <c r="S76">
        <v>1.9602633946835641E-6</v>
      </c>
      <c r="T76">
        <v>1.8390173115757804E-4</v>
      </c>
      <c r="U76">
        <v>8.1439154222593595E-4</v>
      </c>
      <c r="V76">
        <v>1.7619482261776041E-3</v>
      </c>
      <c r="W76">
        <v>3.2460161428694786E-8</v>
      </c>
      <c r="X76">
        <v>2.7954957514251616E-2</v>
      </c>
      <c r="Y76">
        <v>1.3904238898310877E-8</v>
      </c>
      <c r="Z76">
        <v>4.0447254338952068E-4</v>
      </c>
      <c r="AA76">
        <v>1.1022309169314672E-3</v>
      </c>
      <c r="AB76">
        <v>1.825022191127917E-3</v>
      </c>
      <c r="AC76">
        <v>7.3322577344441258E-4</v>
      </c>
      <c r="AD76">
        <v>5.0862404099544498E-5</v>
      </c>
      <c r="AE76">
        <v>1.2398996812102983E-3</v>
      </c>
      <c r="AF76">
        <v>3.4982653563837206E-4</v>
      </c>
      <c r="AG76">
        <v>1.1245955257615961E-4</v>
      </c>
    </row>
    <row r="77" spans="1:33" x14ac:dyDescent="0.25">
      <c r="A77">
        <v>2.4604019284843195E-2</v>
      </c>
      <c r="B77">
        <v>4.1975739777083215E-2</v>
      </c>
      <c r="C77">
        <v>0.20723471581397879</v>
      </c>
      <c r="D77">
        <v>3.3023040363231088E-3</v>
      </c>
      <c r="E77">
        <v>7.5022120044441726E-2</v>
      </c>
      <c r="F77">
        <v>1.7534031313046705E-2</v>
      </c>
      <c r="G77">
        <v>1.5394550487419013E-3</v>
      </c>
      <c r="H77">
        <v>2.3491823126328814E-3</v>
      </c>
      <c r="I77">
        <v>9.6948946590794047E-2</v>
      </c>
      <c r="J77">
        <v>1.7698259694607033E-2</v>
      </c>
      <c r="K77">
        <v>0.35205913106740733</v>
      </c>
      <c r="L77">
        <v>3.7863278294653489E-2</v>
      </c>
      <c r="M77">
        <v>1.4534212295565209E-2</v>
      </c>
      <c r="N77">
        <v>1.5731361701186389E-2</v>
      </c>
      <c r="O77">
        <v>3.8938598550503668E-2</v>
      </c>
      <c r="P77">
        <v>3.1429614722088273E-3</v>
      </c>
      <c r="Q77">
        <v>1.2990563085514596E-2</v>
      </c>
      <c r="R77">
        <v>1.9947318779153475E-6</v>
      </c>
      <c r="S77">
        <v>1.9599371587117575E-6</v>
      </c>
      <c r="T77">
        <v>1.838711253929936E-4</v>
      </c>
      <c r="U77">
        <v>8.1425600747232578E-4</v>
      </c>
      <c r="V77">
        <v>1.761654994720342E-3</v>
      </c>
      <c r="W77">
        <v>3.2454759260630318E-8</v>
      </c>
      <c r="X77">
        <v>2.7950305122763707E-2</v>
      </c>
      <c r="Y77">
        <v>1.3901924891478159E-8</v>
      </c>
      <c r="Z77">
        <v>4.0440522922468967E-4</v>
      </c>
      <c r="AA77">
        <v>1.102047478636738E-3</v>
      </c>
      <c r="AB77">
        <v>1.8247184626138271E-3</v>
      </c>
      <c r="AC77">
        <v>7.3310374666811181E-4</v>
      </c>
      <c r="AD77">
        <v>5.0853939346351201E-5</v>
      </c>
      <c r="AE77">
        <v>1.2396933314521282E-3</v>
      </c>
      <c r="AF77">
        <v>3.4976831591130507E-4</v>
      </c>
      <c r="AG77">
        <v>1.1244083654466957E-4</v>
      </c>
    </row>
    <row r="78" spans="1:33" x14ac:dyDescent="0.25">
      <c r="A78">
        <v>2.4599925253121185E-2</v>
      </c>
      <c r="B78">
        <v>4.1968755145498735E-2</v>
      </c>
      <c r="C78">
        <v>0.20720023260655557</v>
      </c>
      <c r="D78">
        <v>3.3017545432779314E-3</v>
      </c>
      <c r="E78">
        <v>7.5009636598718551E-2</v>
      </c>
      <c r="F78">
        <v>1.7531113705172185E-2</v>
      </c>
      <c r="G78">
        <v>1.5391988882450657E-3</v>
      </c>
      <c r="H78">
        <v>2.3487914160562951E-3</v>
      </c>
      <c r="I78">
        <v>9.6932814589832619E-2</v>
      </c>
      <c r="J78">
        <v>1.7695314759644361E-2</v>
      </c>
      <c r="K78">
        <v>0.35216694639793061</v>
      </c>
      <c r="L78">
        <v>3.78569779637749E-2</v>
      </c>
      <c r="M78">
        <v>1.4531793848176447E-2</v>
      </c>
      <c r="N78">
        <v>1.5728744051887331E-2</v>
      </c>
      <c r="O78">
        <v>3.8932119289703596E-2</v>
      </c>
      <c r="P78">
        <v>3.1424384932670813E-3</v>
      </c>
      <c r="Q78">
        <v>1.2988401496517969E-2</v>
      </c>
      <c r="R78">
        <v>1.9943999607805677E-6</v>
      </c>
      <c r="S78">
        <v>1.9596110313092375E-6</v>
      </c>
      <c r="T78">
        <v>1.8384052981381584E-4</v>
      </c>
      <c r="U78">
        <v>8.1412051782383242E-4</v>
      </c>
      <c r="V78">
        <v>1.7613618608486716E-3</v>
      </c>
      <c r="W78">
        <v>3.2449358890373535E-8</v>
      </c>
      <c r="X78">
        <v>2.7945654279562533E-2</v>
      </c>
      <c r="Y78">
        <v>1.3899611654732414E-8</v>
      </c>
      <c r="Z78">
        <v>4.0433793746159089E-4</v>
      </c>
      <c r="AA78">
        <v>1.1018641013891238E-3</v>
      </c>
      <c r="AB78">
        <v>1.8244148351786837E-3</v>
      </c>
      <c r="AC78">
        <v>7.3298176050155762E-4</v>
      </c>
      <c r="AD78">
        <v>5.0845477410174726E-5</v>
      </c>
      <c r="AE78">
        <v>1.2394870503658645E-3</v>
      </c>
      <c r="AF78">
        <v>3.4971011555939846E-4</v>
      </c>
      <c r="AG78">
        <v>1.1242212674175754E-4</v>
      </c>
    </row>
    <row r="79" spans="1:33" x14ac:dyDescent="0.25">
      <c r="A79">
        <v>2.4595832583640606E-2</v>
      </c>
      <c r="B79">
        <v>4.1961772837969154E-2</v>
      </c>
      <c r="C79">
        <v>0.20716576087301847</v>
      </c>
      <c r="D79">
        <v>3.3012052330701727E-3</v>
      </c>
      <c r="E79">
        <v>7.4997157306716716E-2</v>
      </c>
      <c r="F79">
        <v>1.7528197068097745E-2</v>
      </c>
      <c r="G79">
        <v>1.5389428129826555E-3</v>
      </c>
      <c r="H79">
        <v>2.3484006495459978E-3</v>
      </c>
      <c r="I79">
        <v>9.6916687956606851E-2</v>
      </c>
      <c r="J79">
        <v>1.7692370804574545E-2</v>
      </c>
      <c r="K79">
        <v>0.35227472585415681</v>
      </c>
      <c r="L79">
        <v>3.7850679729258124E-2</v>
      </c>
      <c r="M79">
        <v>1.4529376205497921E-2</v>
      </c>
      <c r="N79">
        <v>1.5726127273580619E-2</v>
      </c>
      <c r="O79">
        <v>3.8925642184802191E-2</v>
      </c>
      <c r="P79">
        <v>3.1419156883404947E-3</v>
      </c>
      <c r="Q79">
        <v>1.2986240626764938E-2</v>
      </c>
      <c r="R79">
        <v>1.9940681540873532E-6</v>
      </c>
      <c r="S79">
        <v>1.9592850124218172E-6</v>
      </c>
      <c r="T79">
        <v>1.8380994441496114E-4</v>
      </c>
      <c r="U79">
        <v>8.1398507325794337E-4</v>
      </c>
      <c r="V79">
        <v>1.7610688245138868E-3</v>
      </c>
      <c r="W79">
        <v>3.2443960317027131E-8</v>
      </c>
      <c r="X79">
        <v>2.7941004983875334E-2</v>
      </c>
      <c r="Y79">
        <v>1.3897299187689286E-8</v>
      </c>
      <c r="Z79">
        <v>4.0427066808904354E-4</v>
      </c>
      <c r="AA79">
        <v>1.1016807851581558E-3</v>
      </c>
      <c r="AB79">
        <v>1.8241113087720372E-3</v>
      </c>
      <c r="AC79">
        <v>7.3285981492448129E-4</v>
      </c>
      <c r="AD79">
        <v>5.0837018289609073E-5</v>
      </c>
      <c r="AE79">
        <v>1.2392808379172327E-3</v>
      </c>
      <c r="AF79">
        <v>3.4965193457298191E-4</v>
      </c>
      <c r="AG79">
        <v>1.1240342316431477E-4</v>
      </c>
    </row>
    <row r="80" spans="1:33" x14ac:dyDescent="0.25">
      <c r="A80">
        <v>2.4591741275721665E-2</v>
      </c>
      <c r="B80">
        <v>4.1954792853334727E-2</v>
      </c>
      <c r="C80">
        <v>0.20713130060764176</v>
      </c>
      <c r="D80">
        <v>3.3006561056085925E-3</v>
      </c>
      <c r="E80">
        <v>7.498468216636342E-2</v>
      </c>
      <c r="F80">
        <v>1.7525281401338931E-2</v>
      </c>
      <c r="G80">
        <v>1.5386868229121367E-3</v>
      </c>
      <c r="H80">
        <v>2.3480100130370825E-3</v>
      </c>
      <c r="I80">
        <v>9.6900566688438092E-2</v>
      </c>
      <c r="J80">
        <v>1.7689427828908588E-2</v>
      </c>
      <c r="K80">
        <v>0.35238246945398821</v>
      </c>
      <c r="L80">
        <v>3.7844383590057019E-2</v>
      </c>
      <c r="M80">
        <v>1.452695936712806E-2</v>
      </c>
      <c r="N80">
        <v>1.5723511365831621E-2</v>
      </c>
      <c r="O80">
        <v>3.8919167234723592E-2</v>
      </c>
      <c r="P80">
        <v>3.1413930573422296E-3</v>
      </c>
      <c r="Q80">
        <v>1.2984080475896578E-2</v>
      </c>
      <c r="R80">
        <v>1.9937364577805918E-6</v>
      </c>
      <c r="S80">
        <v>1.9589591019953446E-6</v>
      </c>
      <c r="T80">
        <v>1.8377936919134925E-4</v>
      </c>
      <c r="U80">
        <v>8.1384967375216144E-4</v>
      </c>
      <c r="V80">
        <v>1.7607758856673147E-3</v>
      </c>
      <c r="W80">
        <v>3.2438563539694407E-8</v>
      </c>
      <c r="X80">
        <v>2.7936357234929855E-2</v>
      </c>
      <c r="Y80">
        <v>1.3894987489964677E-8</v>
      </c>
      <c r="Z80">
        <v>4.042034210958741E-4</v>
      </c>
      <c r="AA80">
        <v>1.1014975299133845E-3</v>
      </c>
      <c r="AB80">
        <v>1.8238078833434719E-3</v>
      </c>
      <c r="AC80">
        <v>7.3273790991662774E-4</v>
      </c>
      <c r="AD80">
        <v>5.0828561983249191E-5</v>
      </c>
      <c r="AE80">
        <v>1.2390746940719808E-3</v>
      </c>
      <c r="AF80">
        <v>3.4959377294239155E-4</v>
      </c>
      <c r="AG80">
        <v>1.1238472580923463E-4</v>
      </c>
    </row>
    <row r="81" spans="1:33" x14ac:dyDescent="0.25">
      <c r="A81">
        <v>2.4587651328685022E-2</v>
      </c>
      <c r="B81">
        <v>4.1947815190436458E-2</v>
      </c>
      <c r="C81">
        <v>0.2070968518047035</v>
      </c>
      <c r="D81">
        <v>3.3001071608020106E-3</v>
      </c>
      <c r="E81">
        <v>7.4972211175587236E-2</v>
      </c>
      <c r="F81">
        <v>1.7522366704411613E-2</v>
      </c>
      <c r="G81">
        <v>1.5384309179910037E-3</v>
      </c>
      <c r="H81">
        <v>2.3476195064646866E-3</v>
      </c>
      <c r="I81">
        <v>9.6884450782649525E-2</v>
      </c>
      <c r="J81">
        <v>1.7686485832157827E-2</v>
      </c>
      <c r="K81">
        <v>0.35249017721531495</v>
      </c>
      <c r="L81">
        <v>3.7838089545126151E-2</v>
      </c>
      <c r="M81">
        <v>1.4524543332665559E-2</v>
      </c>
      <c r="N81">
        <v>1.5720896328205967E-2</v>
      </c>
      <c r="O81">
        <v>3.8912694438392681E-2</v>
      </c>
      <c r="P81">
        <v>3.1408706001855055E-3</v>
      </c>
      <c r="Q81">
        <v>1.2981921043554211E-2</v>
      </c>
      <c r="R81">
        <v>1.9934048718052059E-6</v>
      </c>
      <c r="S81">
        <v>1.958633299975704E-6</v>
      </c>
      <c r="T81">
        <v>1.8374880413790336E-4</v>
      </c>
      <c r="U81">
        <v>8.1371431928400418E-4</v>
      </c>
      <c r="V81">
        <v>1.7604830442603139E-3</v>
      </c>
      <c r="W81">
        <v>3.2433168557479258E-8</v>
      </c>
      <c r="X81">
        <v>2.7931711031954371E-2</v>
      </c>
      <c r="Y81">
        <v>1.3892676561174738E-8</v>
      </c>
      <c r="Z81">
        <v>4.0413619647091661E-4</v>
      </c>
      <c r="AA81">
        <v>1.1013143356243822E-3</v>
      </c>
      <c r="AB81">
        <v>1.8235045588426058E-3</v>
      </c>
      <c r="AC81">
        <v>7.3261604545775513E-4</v>
      </c>
      <c r="AD81">
        <v>5.082010848969095E-5</v>
      </c>
      <c r="AE81">
        <v>1.2388686187958797E-3</v>
      </c>
      <c r="AF81">
        <v>3.4953563065797001E-4</v>
      </c>
      <c r="AG81">
        <v>1.1236603467341249E-4</v>
      </c>
    </row>
    <row r="82" spans="1:33" x14ac:dyDescent="0.25">
      <c r="A82">
        <v>2.4583562741851795E-2</v>
      </c>
      <c r="B82">
        <v>4.1940839848116133E-2</v>
      </c>
      <c r="C82">
        <v>0.20706241445848558</v>
      </c>
      <c r="D82">
        <v>3.299558398559309E-3</v>
      </c>
      <c r="E82">
        <v>7.4959744332318112E-2</v>
      </c>
      <c r="F82">
        <v>1.7519452976831985E-2</v>
      </c>
      <c r="G82">
        <v>1.5381750981767787E-3</v>
      </c>
      <c r="H82">
        <v>2.3472291297639905E-3</v>
      </c>
      <c r="I82">
        <v>9.6868340236566083E-2</v>
      </c>
      <c r="J82">
        <v>1.7683544813833923E-2</v>
      </c>
      <c r="K82">
        <v>0.35259784915601539</v>
      </c>
      <c r="L82">
        <v>3.7831797593420778E-2</v>
      </c>
      <c r="M82">
        <v>1.4522128101709388E-2</v>
      </c>
      <c r="N82">
        <v>1.57182821602696E-2</v>
      </c>
      <c r="O82">
        <v>3.8906223794735038E-2</v>
      </c>
      <c r="P82">
        <v>3.1403483167836009E-3</v>
      </c>
      <c r="Q82">
        <v>1.2979762329379394E-2</v>
      </c>
      <c r="R82">
        <v>1.9930733961061566E-6</v>
      </c>
      <c r="S82">
        <v>1.9583076063088157E-6</v>
      </c>
      <c r="T82">
        <v>1.8371824924954999E-4</v>
      </c>
      <c r="U82">
        <v>8.1357900983100443E-4</v>
      </c>
      <c r="V82">
        <v>1.7601903002442767E-3</v>
      </c>
      <c r="W82">
        <v>3.242777536948617E-8</v>
      </c>
      <c r="X82">
        <v>2.7927066374177665E-2</v>
      </c>
      <c r="Y82">
        <v>1.3890366400935885E-8</v>
      </c>
      <c r="Z82">
        <v>4.0406899420301255E-4</v>
      </c>
      <c r="AA82">
        <v>1.10113120226074E-3</v>
      </c>
      <c r="AB82">
        <v>1.8232013352190905E-3</v>
      </c>
      <c r="AC82">
        <v>7.3249422152763563E-4</v>
      </c>
      <c r="AD82">
        <v>5.0811657807531168E-5</v>
      </c>
      <c r="AE82">
        <v>1.2386626120547235E-3</v>
      </c>
      <c r="AF82">
        <v>3.4947750771006626E-4</v>
      </c>
      <c r="AG82">
        <v>1.1234734975374585E-4</v>
      </c>
    </row>
    <row r="83" spans="1:33" x14ac:dyDescent="0.25">
      <c r="A83">
        <v>2.4579475514543536E-2</v>
      </c>
      <c r="B83">
        <v>4.1933866825216298E-2</v>
      </c>
      <c r="C83">
        <v>0.20702798856327359</v>
      </c>
      <c r="D83">
        <v>3.2990098187894276E-3</v>
      </c>
      <c r="E83">
        <v>7.4947281634487356E-2</v>
      </c>
      <c r="F83">
        <v>1.7516540218116557E-2</v>
      </c>
      <c r="G83">
        <v>1.5379193634270124E-3</v>
      </c>
      <c r="H83">
        <v>2.3468388828702161E-3</v>
      </c>
      <c r="I83">
        <v>9.6852235047514446E-2</v>
      </c>
      <c r="J83">
        <v>1.7680604773448856E-2</v>
      </c>
      <c r="K83">
        <v>0.35270548529395601</v>
      </c>
      <c r="L83">
        <v>3.7825507733896833E-2</v>
      </c>
      <c r="M83">
        <v>1.4519713673858771E-2</v>
      </c>
      <c r="N83">
        <v>1.571566886158873E-2</v>
      </c>
      <c r="O83">
        <v>3.8899755302676961E-2</v>
      </c>
      <c r="P83">
        <v>3.13982620704985E-3</v>
      </c>
      <c r="Q83">
        <v>1.297760433301392E-2</v>
      </c>
      <c r="R83">
        <v>1.9927420306284402E-6</v>
      </c>
      <c r="S83">
        <v>1.9579820209406362E-6</v>
      </c>
      <c r="T83">
        <v>1.8368770452121898E-4</v>
      </c>
      <c r="U83">
        <v>8.1344374537070934E-4</v>
      </c>
      <c r="V83">
        <v>1.7598976535706259E-3</v>
      </c>
      <c r="W83">
        <v>3.2422383974820232E-8</v>
      </c>
      <c r="X83">
        <v>2.7922423260829013E-2</v>
      </c>
      <c r="Y83">
        <v>1.3888057008864777E-8</v>
      </c>
      <c r="Z83">
        <v>4.0400181428101064E-4</v>
      </c>
      <c r="AA83">
        <v>1.1009481297920701E-3</v>
      </c>
      <c r="AB83">
        <v>1.8228982124226102E-3</v>
      </c>
      <c r="AC83">
        <v>7.3237243810605405E-4</v>
      </c>
      <c r="AD83">
        <v>5.080320993536758E-5</v>
      </c>
      <c r="AE83">
        <v>1.2384566738143281E-3</v>
      </c>
      <c r="AF83">
        <v>3.4941940408903568E-4</v>
      </c>
      <c r="AG83">
        <v>1.1232867104713421E-4</v>
      </c>
    </row>
    <row r="84" spans="1:33" x14ac:dyDescent="0.25">
      <c r="A84">
        <v>2.4575389646082271E-2</v>
      </c>
      <c r="B84">
        <v>4.192689612058028E-2</v>
      </c>
      <c r="C84">
        <v>0.20699357411335703</v>
      </c>
      <c r="D84">
        <v>3.2984614214013699E-3</v>
      </c>
      <c r="E84">
        <v>7.493482308002769E-2</v>
      </c>
      <c r="F84">
        <v>1.751362842778216E-2</v>
      </c>
      <c r="G84">
        <v>1.5376637136992842E-3</v>
      </c>
      <c r="H84">
        <v>2.346448765718631E-3</v>
      </c>
      <c r="I84">
        <v>9.683613521282311E-2</v>
      </c>
      <c r="J84">
        <v>1.7677665710514934E-2</v>
      </c>
      <c r="K84">
        <v>0.35281308564699138</v>
      </c>
      <c r="L84">
        <v>3.7819219965510971E-2</v>
      </c>
      <c r="M84">
        <v>1.4517300048713209E-2</v>
      </c>
      <c r="N84">
        <v>1.571305643172987E-2</v>
      </c>
      <c r="O84">
        <v>3.889328896114546E-2</v>
      </c>
      <c r="P84">
        <v>3.1393042708976462E-3</v>
      </c>
      <c r="Q84">
        <v>1.2975447054099823E-2</v>
      </c>
      <c r="R84">
        <v>1.9924107753170902E-6</v>
      </c>
      <c r="S84">
        <v>1.9576565438171576E-6</v>
      </c>
      <c r="T84">
        <v>1.8365716994784366E-4</v>
      </c>
      <c r="U84">
        <v>8.1330852588068167E-4</v>
      </c>
      <c r="V84">
        <v>1.7596051041908181E-3</v>
      </c>
      <c r="W84">
        <v>3.2416994372587125E-8</v>
      </c>
      <c r="X84">
        <v>2.7917781691138233E-2</v>
      </c>
      <c r="Y84">
        <v>1.3885748384578339E-8</v>
      </c>
      <c r="Z84">
        <v>4.0393465669376723E-4</v>
      </c>
      <c r="AA84">
        <v>1.1007651181880046E-3</v>
      </c>
      <c r="AB84">
        <v>1.8225951904028836E-3</v>
      </c>
      <c r="AC84">
        <v>7.3225069517280923E-4</v>
      </c>
      <c r="AD84">
        <v>5.0794764871798861E-5</v>
      </c>
      <c r="AE84">
        <v>1.2382508040405329E-3</v>
      </c>
      <c r="AF84">
        <v>3.4936131978524014E-4</v>
      </c>
      <c r="AG84">
        <v>1.1230999855047919E-4</v>
      </c>
    </row>
    <row r="85" spans="1:33" x14ac:dyDescent="0.25">
      <c r="A85">
        <v>2.4571305135790457E-2</v>
      </c>
      <c r="B85">
        <v>4.1919927733052163E-2</v>
      </c>
      <c r="C85">
        <v>0.20695917110302919</v>
      </c>
      <c r="D85">
        <v>3.2979132063041985E-3</v>
      </c>
      <c r="E85">
        <v>7.4922368666873171E-2</v>
      </c>
      <c r="F85">
        <v>1.7510717605345956E-2</v>
      </c>
      <c r="G85">
        <v>1.5374081489512009E-3</v>
      </c>
      <c r="H85">
        <v>2.3460587782445437E-3</v>
      </c>
      <c r="I85">
        <v>9.6820040729822338E-2</v>
      </c>
      <c r="J85">
        <v>1.7674727624544799E-2</v>
      </c>
      <c r="K85">
        <v>0.35292065023296409</v>
      </c>
      <c r="L85">
        <v>3.7812934287220532E-2</v>
      </c>
      <c r="M85">
        <v>1.4514887225872462E-2</v>
      </c>
      <c r="N85">
        <v>1.571044487025982E-2</v>
      </c>
      <c r="O85">
        <v>3.8886824769068261E-2</v>
      </c>
      <c r="P85">
        <v>3.1387825082404399E-3</v>
      </c>
      <c r="Q85">
        <v>1.2973290492279377E-2</v>
      </c>
      <c r="R85">
        <v>1.9920796301171768E-6</v>
      </c>
      <c r="S85">
        <v>1.9573311748844075E-6</v>
      </c>
      <c r="T85">
        <v>1.8362664552436063E-4</v>
      </c>
      <c r="U85">
        <v>8.1317335133849859E-4</v>
      </c>
      <c r="V85">
        <v>1.7593126520563413E-3</v>
      </c>
      <c r="W85">
        <v>3.2411606561893122E-8</v>
      </c>
      <c r="X85">
        <v>2.7913141664335638E-2</v>
      </c>
      <c r="Y85">
        <v>1.3883440527693743E-8</v>
      </c>
      <c r="Z85">
        <v>4.0386752143014594E-4</v>
      </c>
      <c r="AA85">
        <v>1.1005821674181955E-3</v>
      </c>
      <c r="AB85">
        <v>1.8222922691096622E-3</v>
      </c>
      <c r="AC85">
        <v>7.3212899270771331E-4</v>
      </c>
      <c r="AD85">
        <v>5.0786322615424621E-5</v>
      </c>
      <c r="AE85">
        <v>1.2380450026991997E-3</v>
      </c>
      <c r="AF85">
        <v>3.493032547890478E-4</v>
      </c>
      <c r="AG85">
        <v>1.1229133226068443E-4</v>
      </c>
    </row>
    <row r="86" spans="1:33" x14ac:dyDescent="0.25">
      <c r="A86">
        <v>2.4567221982991015E-2</v>
      </c>
      <c r="B86">
        <v>4.1912961661476816E-2</v>
      </c>
      <c r="C86">
        <v>0.20692477952658708</v>
      </c>
      <c r="D86">
        <v>3.2973651734070357E-3</v>
      </c>
      <c r="E86">
        <v>7.4909918392959254E-2</v>
      </c>
      <c r="F86">
        <v>1.750780775032542E-2</v>
      </c>
      <c r="G86">
        <v>1.5371526691403978E-3</v>
      </c>
      <c r="H86">
        <v>2.3456689203833064E-3</v>
      </c>
      <c r="I86">
        <v>9.6803951595844179E-2</v>
      </c>
      <c r="J86">
        <v>1.7671790515051397E-2</v>
      </c>
      <c r="K86">
        <v>0.35302817906970524</v>
      </c>
      <c r="L86">
        <v>3.780665069798355E-2</v>
      </c>
      <c r="M86">
        <v>1.4512475204936563E-2</v>
      </c>
      <c r="N86">
        <v>1.5707834176745657E-2</v>
      </c>
      <c r="O86">
        <v>3.8880362725373804E-2</v>
      </c>
      <c r="P86">
        <v>3.1382609189917398E-3</v>
      </c>
      <c r="Q86">
        <v>1.297113464719509E-2</v>
      </c>
      <c r="R86">
        <v>1.9917485949738065E-6</v>
      </c>
      <c r="S86">
        <v>1.9570059140884507E-6</v>
      </c>
      <c r="T86">
        <v>1.8359613124570995E-4</v>
      </c>
      <c r="U86">
        <v>8.1303822172175259E-4</v>
      </c>
      <c r="V86">
        <v>1.7590202971187164E-3</v>
      </c>
      <c r="W86">
        <v>3.2406220541845093E-8</v>
      </c>
      <c r="X86">
        <v>2.7908503179652058E-2</v>
      </c>
      <c r="Y86">
        <v>1.388113343782842E-8</v>
      </c>
      <c r="Z86">
        <v>4.0380040847901787E-4</v>
      </c>
      <c r="AA86">
        <v>1.1003992774523156E-3</v>
      </c>
      <c r="AB86">
        <v>1.8219894484927314E-3</v>
      </c>
      <c r="AC86">
        <v>7.3200733069059189E-4</v>
      </c>
      <c r="AD86">
        <v>5.0777883164845399E-5</v>
      </c>
      <c r="AE86">
        <v>1.2378392697562132E-3</v>
      </c>
      <c r="AF86">
        <v>3.4924520909083339E-4</v>
      </c>
      <c r="AG86">
        <v>1.1227267217465564E-4</v>
      </c>
    </row>
    <row r="87" spans="1:33" x14ac:dyDescent="0.25">
      <c r="A87">
        <v>2.456314018700731E-2</v>
      </c>
      <c r="B87">
        <v>4.1905997904699864E-2</v>
      </c>
      <c r="C87">
        <v>0.20689039937833162</v>
      </c>
      <c r="D87">
        <v>3.2968173226190652E-3</v>
      </c>
      <c r="E87">
        <v>7.4897472256222758E-2</v>
      </c>
      <c r="F87">
        <v>1.7504898862238352E-2</v>
      </c>
      <c r="G87">
        <v>1.5368972742245387E-3</v>
      </c>
      <c r="H87">
        <v>2.345279192070315E-3</v>
      </c>
      <c r="I87">
        <v>9.6787867808222433E-2</v>
      </c>
      <c r="J87">
        <v>1.766885438154802E-2</v>
      </c>
      <c r="K87">
        <v>0.35313567217503361</v>
      </c>
      <c r="L87">
        <v>3.7800369196758735E-2</v>
      </c>
      <c r="M87">
        <v>1.4510063985505806E-2</v>
      </c>
      <c r="N87">
        <v>1.5705224350754762E-2</v>
      </c>
      <c r="O87">
        <v>3.8873902828991246E-2</v>
      </c>
      <c r="P87">
        <v>3.1377395030651109E-3</v>
      </c>
      <c r="Q87">
        <v>1.2968979518489708E-2</v>
      </c>
      <c r="R87">
        <v>1.9914176698321219E-6</v>
      </c>
      <c r="S87">
        <v>1.956680761375387E-6</v>
      </c>
      <c r="T87">
        <v>1.8356562710683492E-4</v>
      </c>
      <c r="U87">
        <v>8.1290313700805065E-4</v>
      </c>
      <c r="V87">
        <v>1.758728039329496E-3</v>
      </c>
      <c r="W87">
        <v>3.2400836311550504E-8</v>
      </c>
      <c r="X87">
        <v>2.7903866236318832E-2</v>
      </c>
      <c r="Y87">
        <v>1.3878827114600055E-8</v>
      </c>
      <c r="Z87">
        <v>4.0373331782926148E-4</v>
      </c>
      <c r="AA87">
        <v>1.1002164482600575E-3</v>
      </c>
      <c r="AB87">
        <v>1.8216867285019095E-3</v>
      </c>
      <c r="AC87">
        <v>7.3188570910128381E-4</v>
      </c>
      <c r="AD87">
        <v>5.0769446518662663E-5</v>
      </c>
      <c r="AE87">
        <v>1.2376336051774805E-3</v>
      </c>
      <c r="AF87">
        <v>3.4918718268097797E-4</v>
      </c>
      <c r="AG87">
        <v>1.1225401828930062E-4</v>
      </c>
    </row>
    <row r="88" spans="1:33" x14ac:dyDescent="0.25">
      <c r="A88">
        <v>2.4559059747163162E-2</v>
      </c>
      <c r="B88">
        <v>4.1899036461567701E-2</v>
      </c>
      <c r="C88">
        <v>0.20685603065256739</v>
      </c>
      <c r="D88">
        <v>3.2962696538495319E-3</v>
      </c>
      <c r="E88">
        <v>7.48850302546019E-2</v>
      </c>
      <c r="F88">
        <v>1.7501990940602865E-2</v>
      </c>
      <c r="G88">
        <v>1.5366419641613153E-3</v>
      </c>
      <c r="H88">
        <v>2.3448895932410073E-3</v>
      </c>
      <c r="I88">
        <v>9.6771789364292704E-2</v>
      </c>
      <c r="J88">
        <v>1.7665919223548265E-2</v>
      </c>
      <c r="K88">
        <v>0.35324312956675641</v>
      </c>
      <c r="L88">
        <v>3.7794089782505522E-2</v>
      </c>
      <c r="M88">
        <v>1.4507653567180753E-2</v>
      </c>
      <c r="N88">
        <v>1.5702615391854791E-2</v>
      </c>
      <c r="O88">
        <v>3.8867445078850454E-2</v>
      </c>
      <c r="P88">
        <v>3.1372182603741769E-3</v>
      </c>
      <c r="Q88">
        <v>1.2966825105806219E-2</v>
      </c>
      <c r="R88">
        <v>1.9910868546373032E-6</v>
      </c>
      <c r="S88">
        <v>1.956355716691352E-6</v>
      </c>
      <c r="T88">
        <v>1.8353513310268236E-4</v>
      </c>
      <c r="U88">
        <v>8.1276809717501517E-4</v>
      </c>
      <c r="V88">
        <v>1.7584358786402654E-3</v>
      </c>
      <c r="W88">
        <v>3.239545387011741E-8</v>
      </c>
      <c r="X88">
        <v>2.7899230833567816E-2</v>
      </c>
      <c r="Y88">
        <v>1.3876521557626583E-8</v>
      </c>
      <c r="Z88">
        <v>4.0366624946976273E-4</v>
      </c>
      <c r="AA88">
        <v>1.1000336798111341E-3</v>
      </c>
      <c r="AB88">
        <v>1.8213841090870487E-3</v>
      </c>
      <c r="AC88">
        <v>7.3176412791964155E-4</v>
      </c>
      <c r="AD88">
        <v>5.0761012675478808E-5</v>
      </c>
      <c r="AE88">
        <v>1.2374280089289319E-3</v>
      </c>
      <c r="AF88">
        <v>3.4912917554986891E-4</v>
      </c>
      <c r="AG88">
        <v>1.1223537060152917E-4</v>
      </c>
    </row>
    <row r="89" spans="1:33" x14ac:dyDescent="0.25">
      <c r="A89">
        <v>2.4554980662782826E-2</v>
      </c>
      <c r="B89">
        <v>4.189207733092748E-2</v>
      </c>
      <c r="C89">
        <v>0.2068216733436028</v>
      </c>
      <c r="D89">
        <v>3.2957221670077384E-3</v>
      </c>
      <c r="E89">
        <v>7.4872592386036191E-2</v>
      </c>
      <c r="F89">
        <v>1.7499083984937394E-2</v>
      </c>
      <c r="G89">
        <v>1.5363867389084468E-3</v>
      </c>
      <c r="H89">
        <v>2.3445001238308638E-3</v>
      </c>
      <c r="I89">
        <v>9.6755716261392302E-2</v>
      </c>
      <c r="J89">
        <v>1.7662985040566063E-2</v>
      </c>
      <c r="K89">
        <v>0.35335055126266901</v>
      </c>
      <c r="L89">
        <v>3.7787812454184E-2</v>
      </c>
      <c r="M89">
        <v>1.4505243949562225E-2</v>
      </c>
      <c r="N89">
        <v>1.570000729961369E-2</v>
      </c>
      <c r="O89">
        <v>3.8860989473881988E-2</v>
      </c>
      <c r="P89">
        <v>3.136697190832617E-3</v>
      </c>
      <c r="Q89">
        <v>1.2964671408787841E-2</v>
      </c>
      <c r="R89">
        <v>1.9907561493345654E-6</v>
      </c>
      <c r="S89">
        <v>1.9560307799825162E-6</v>
      </c>
      <c r="T89">
        <v>1.8350464922820223E-4</v>
      </c>
      <c r="U89">
        <v>8.1263310220028274E-4</v>
      </c>
      <c r="V89">
        <v>1.7581438150026413E-3</v>
      </c>
      <c r="W89">
        <v>3.2390073216654452E-8</v>
      </c>
      <c r="X89">
        <v>2.7894596970631357E-2</v>
      </c>
      <c r="Y89">
        <v>1.3874216766526198E-8</v>
      </c>
      <c r="Z89">
        <v>4.0359920338941467E-4</v>
      </c>
      <c r="AA89">
        <v>1.0998509720752778E-3</v>
      </c>
      <c r="AB89">
        <v>1.8210815901980335E-3</v>
      </c>
      <c r="AC89">
        <v>7.3164258712553071E-4</v>
      </c>
      <c r="AD89">
        <v>5.0752581633897158E-5</v>
      </c>
      <c r="AE89">
        <v>1.2372224809765193E-3</v>
      </c>
      <c r="AF89">
        <v>3.490711876879E-4</v>
      </c>
      <c r="AG89">
        <v>1.1221672910825315E-4</v>
      </c>
    </row>
    <row r="90" spans="1:33" x14ac:dyDescent="0.25">
      <c r="A90">
        <v>2.455090293319102E-2</v>
      </c>
      <c r="B90">
        <v>4.1885120511627134E-2</v>
      </c>
      <c r="C90">
        <v>0.20678732744575007</v>
      </c>
      <c r="D90">
        <v>3.2951748620030498E-3</v>
      </c>
      <c r="E90">
        <v>7.4860158648466596E-2</v>
      </c>
      <c r="F90">
        <v>1.7496177994760706E-2</v>
      </c>
      <c r="G90">
        <v>1.5361315984236817E-3</v>
      </c>
      <c r="H90">
        <v>2.3441107837754091E-3</v>
      </c>
      <c r="I90">
        <v>9.6739648496860384E-2</v>
      </c>
      <c r="J90">
        <v>1.7660051832115661E-2</v>
      </c>
      <c r="K90">
        <v>0.35345793728055491</v>
      </c>
      <c r="L90">
        <v>3.7781537210754973E-2</v>
      </c>
      <c r="M90">
        <v>1.450283513225132E-2</v>
      </c>
      <c r="N90">
        <v>1.5697400073599693E-2</v>
      </c>
      <c r="O90">
        <v>3.8854536013017131E-2</v>
      </c>
      <c r="P90">
        <v>3.1361762943541696E-3</v>
      </c>
      <c r="Q90">
        <v>1.2962518427078034E-2</v>
      </c>
      <c r="R90">
        <v>1.9904255538691607E-6</v>
      </c>
      <c r="S90">
        <v>1.9557059511950881E-6</v>
      </c>
      <c r="T90">
        <v>1.8347417547834806E-4</v>
      </c>
      <c r="U90">
        <v>8.1249815206150514E-4</v>
      </c>
      <c r="V90">
        <v>1.7578518483682734E-3</v>
      </c>
      <c r="W90">
        <v>3.2384694350270885E-8</v>
      </c>
      <c r="X90">
        <v>2.788996464674234E-2</v>
      </c>
      <c r="Y90">
        <v>1.3871912740917343E-8</v>
      </c>
      <c r="Z90">
        <v>4.0353217957711805E-4</v>
      </c>
      <c r="AA90">
        <v>1.099668325022242E-3</v>
      </c>
      <c r="AB90">
        <v>1.8207791717847828E-3</v>
      </c>
      <c r="AC90">
        <v>7.3152108669883036E-4</v>
      </c>
      <c r="AD90">
        <v>5.0744153392521972E-5</v>
      </c>
      <c r="AE90">
        <v>1.2370170212862182E-3</v>
      </c>
      <c r="AF90">
        <v>3.4901321908547146E-4</v>
      </c>
      <c r="AG90">
        <v>1.1219809380638653E-4</v>
      </c>
    </row>
    <row r="91" spans="1:33" x14ac:dyDescent="0.25">
      <c r="A91">
        <v>2.4546826557712908E-2</v>
      </c>
      <c r="B91">
        <v>4.187816600251535E-2</v>
      </c>
      <c r="C91">
        <v>0.20675299295332517</v>
      </c>
      <c r="D91">
        <v>3.2946277387448904E-3</v>
      </c>
      <c r="E91">
        <v>7.4847729039835387E-2</v>
      </c>
      <c r="F91">
        <v>1.7493272969591869E-2</v>
      </c>
      <c r="G91">
        <v>1.5358765426647953E-3</v>
      </c>
      <c r="H91">
        <v>2.34372157301021E-3</v>
      </c>
      <c r="I91">
        <v>9.672358606803784E-2</v>
      </c>
      <c r="J91">
        <v>1.7657119597711636E-2</v>
      </c>
      <c r="K91">
        <v>0.35356528763818562</v>
      </c>
      <c r="L91">
        <v>3.7775264051179931E-2</v>
      </c>
      <c r="M91">
        <v>1.4500427114849388E-2</v>
      </c>
      <c r="N91">
        <v>1.5694793713381321E-2</v>
      </c>
      <c r="O91">
        <v>3.8848084695187891E-2</v>
      </c>
      <c r="P91">
        <v>3.1356555708526293E-3</v>
      </c>
      <c r="Q91">
        <v>1.2960366160320492E-2</v>
      </c>
      <c r="R91">
        <v>1.9900950681863783E-6</v>
      </c>
      <c r="S91">
        <v>1.9553812302753101E-6</v>
      </c>
      <c r="T91">
        <v>1.8344371184807662E-4</v>
      </c>
      <c r="U91">
        <v>8.1236324673634921E-4</v>
      </c>
      <c r="V91">
        <v>1.7575599786888428E-3</v>
      </c>
      <c r="W91">
        <v>3.2379317270076528E-8</v>
      </c>
      <c r="X91">
        <v>2.7885333861134138E-2</v>
      </c>
      <c r="Y91">
        <v>1.3869609480418718E-8</v>
      </c>
      <c r="Z91">
        <v>4.0346517802178079E-4</v>
      </c>
      <c r="AA91">
        <v>1.0994857386217999E-3</v>
      </c>
      <c r="AB91">
        <v>1.8204768537972481E-3</v>
      </c>
      <c r="AC91">
        <v>7.3139962661943297E-4</v>
      </c>
      <c r="AD91">
        <v>5.0735727949958424E-5</v>
      </c>
      <c r="AE91">
        <v>1.2368116298240265E-3</v>
      </c>
      <c r="AF91">
        <v>3.4895526973298982E-4</v>
      </c>
      <c r="AG91">
        <v>1.1217946469284525E-4</v>
      </c>
    </row>
    <row r="92" spans="1:33" x14ac:dyDescent="0.25">
      <c r="A92">
        <v>2.4542751535674097E-2</v>
      </c>
      <c r="B92">
        <v>4.187121380244159E-2</v>
      </c>
      <c r="C92">
        <v>0.20671866986064782</v>
      </c>
      <c r="D92">
        <v>3.2940807971427451E-3</v>
      </c>
      <c r="E92">
        <v>7.483530355808625E-2</v>
      </c>
      <c r="F92">
        <v>1.7490368908950289E-2</v>
      </c>
      <c r="G92">
        <v>1.5356215715895921E-3</v>
      </c>
      <c r="H92">
        <v>2.3433324914708753E-3</v>
      </c>
      <c r="I92">
        <v>9.6707528972267295E-2</v>
      </c>
      <c r="J92">
        <v>1.7654188336868878E-2</v>
      </c>
      <c r="K92">
        <v>0.35367260235332132</v>
      </c>
      <c r="L92">
        <v>3.7768992974421045E-2</v>
      </c>
      <c r="M92">
        <v>1.4498019896958056E-2</v>
      </c>
      <c r="N92">
        <v>1.5692188218527386E-2</v>
      </c>
      <c r="O92">
        <v>3.8841635519326963E-2</v>
      </c>
      <c r="P92">
        <v>3.1351350202418488E-3</v>
      </c>
      <c r="Q92">
        <v>1.2958214608159151E-2</v>
      </c>
      <c r="R92">
        <v>1.989764692231543E-6</v>
      </c>
      <c r="S92">
        <v>1.9550566171694606E-6</v>
      </c>
      <c r="T92">
        <v>1.8341325833234805E-4</v>
      </c>
      <c r="U92">
        <v>8.1222838620249622E-4</v>
      </c>
      <c r="V92">
        <v>1.757268205916063E-3</v>
      </c>
      <c r="W92">
        <v>3.2373941975181813E-8</v>
      </c>
      <c r="X92">
        <v>2.7880704613040638E-2</v>
      </c>
      <c r="Y92">
        <v>1.3867306984649276E-8</v>
      </c>
      <c r="Z92">
        <v>4.0339819871231832E-4</v>
      </c>
      <c r="AA92">
        <v>1.0993032128437444E-3</v>
      </c>
      <c r="AB92">
        <v>1.8201746361854144E-3</v>
      </c>
      <c r="AC92">
        <v>7.312782068672445E-4</v>
      </c>
      <c r="AD92">
        <v>5.0727305304812617E-5</v>
      </c>
      <c r="AE92">
        <v>1.2366063065559641E-3</v>
      </c>
      <c r="AF92">
        <v>3.4889733962086813E-4</v>
      </c>
      <c r="AG92">
        <v>1.1216084176454734E-4</v>
      </c>
    </row>
    <row r="93" spans="1:33" x14ac:dyDescent="0.25">
      <c r="A93">
        <v>2.4538677866400647E-2</v>
      </c>
      <c r="B93">
        <v>4.1864263910256064E-2</v>
      </c>
      <c r="C93">
        <v>0.20668435816204159</v>
      </c>
      <c r="D93">
        <v>3.2935340371061583E-3</v>
      </c>
      <c r="E93">
        <v>7.482288220116419E-2</v>
      </c>
      <c r="F93">
        <v>1.7487465812355673E-2</v>
      </c>
      <c r="G93">
        <v>1.5353666851559036E-3</v>
      </c>
      <c r="H93">
        <v>2.3429435390930581E-3</v>
      </c>
      <c r="I93">
        <v>9.6691477206893195E-2</v>
      </c>
      <c r="J93">
        <v>1.7651258049102607E-2</v>
      </c>
      <c r="K93">
        <v>0.35377988144370998</v>
      </c>
      <c r="L93">
        <v>3.7762723979441186E-2</v>
      </c>
      <c r="M93">
        <v>1.4495613478179207E-2</v>
      </c>
      <c r="N93">
        <v>1.5689583588606976E-2</v>
      </c>
      <c r="O93">
        <v>3.8835188484367754E-2</v>
      </c>
      <c r="P93">
        <v>3.1346146424357374E-3</v>
      </c>
      <c r="Q93">
        <v>1.2956063770238174E-2</v>
      </c>
      <c r="R93">
        <v>1.9894344259500154E-6</v>
      </c>
      <c r="S93">
        <v>1.9547321118238541E-6</v>
      </c>
      <c r="T93">
        <v>1.8338281492612582E-4</v>
      </c>
      <c r="U93">
        <v>8.1209357043764249E-4</v>
      </c>
      <c r="V93">
        <v>1.7569765300016796E-3</v>
      </c>
      <c r="W93">
        <v>3.2368568464697745E-8</v>
      </c>
      <c r="X93">
        <v>2.7876076901696249E-2</v>
      </c>
      <c r="Y93">
        <v>1.3865005253228219E-8</v>
      </c>
      <c r="Z93">
        <v>4.0333124163765329E-4</v>
      </c>
      <c r="AA93">
        <v>1.0991207476578886E-3</v>
      </c>
      <c r="AB93">
        <v>1.8198725188993E-3</v>
      </c>
      <c r="AC93">
        <v>7.31156827422184E-4</v>
      </c>
      <c r="AD93">
        <v>5.0718885455691602E-5</v>
      </c>
      <c r="AE93">
        <v>1.2364010514480741E-3</v>
      </c>
      <c r="AF93">
        <v>3.4883942873952558E-4</v>
      </c>
      <c r="AG93">
        <v>1.121422250184129E-4</v>
      </c>
    </row>
    <row r="94" spans="1:33" x14ac:dyDescent="0.25">
      <c r="A94">
        <v>2.4534605549219071E-2</v>
      </c>
      <c r="B94">
        <v>4.1857316324809768E-2</v>
      </c>
      <c r="C94">
        <v>0.2066500578518338</v>
      </c>
      <c r="D94">
        <v>3.2929874585447363E-3</v>
      </c>
      <c r="E94">
        <v>7.4810464967015641E-2</v>
      </c>
      <c r="F94">
        <v>1.7484563679328064E-2</v>
      </c>
      <c r="G94">
        <v>1.5351118833215902E-3</v>
      </c>
      <c r="H94">
        <v>2.3425547158124533E-3</v>
      </c>
      <c r="I94">
        <v>9.667543076926173E-2</v>
      </c>
      <c r="J94">
        <v>1.7648328733928367E-2</v>
      </c>
      <c r="K94">
        <v>0.35388712492708785</v>
      </c>
      <c r="L94">
        <v>3.7756457065203919E-2</v>
      </c>
      <c r="M94">
        <v>1.4493207858114992E-2</v>
      </c>
      <c r="N94">
        <v>1.5686979823189475E-2</v>
      </c>
      <c r="O94">
        <v>3.8828743589244402E-2</v>
      </c>
      <c r="P94">
        <v>3.1340944373482618E-3</v>
      </c>
      <c r="Q94">
        <v>1.2953913646201971E-2</v>
      </c>
      <c r="R94">
        <v>1.989104269287194E-6</v>
      </c>
      <c r="S94">
        <v>1.9544077141848409E-6</v>
      </c>
      <c r="T94">
        <v>1.8335238162437681E-4</v>
      </c>
      <c r="U94">
        <v>8.1195879941949923E-4</v>
      </c>
      <c r="V94">
        <v>1.7566849508974707E-3</v>
      </c>
      <c r="W94">
        <v>3.2363196737735945E-8</v>
      </c>
      <c r="X94">
        <v>2.7871450726335869E-2</v>
      </c>
      <c r="Y94">
        <v>1.3862704285775008E-8</v>
      </c>
      <c r="Z94">
        <v>4.032643067867159E-4</v>
      </c>
      <c r="AA94">
        <v>1.0989383430340665E-3</v>
      </c>
      <c r="AB94">
        <v>1.8195705018889563E-3</v>
      </c>
      <c r="AC94">
        <v>7.3103548826418407E-4</v>
      </c>
      <c r="AD94">
        <v>5.0710468401203323E-5</v>
      </c>
      <c r="AE94">
        <v>1.2361958644664223E-3</v>
      </c>
      <c r="AF94">
        <v>3.4878153707938796E-4</v>
      </c>
      <c r="AG94">
        <v>1.1212361445136404E-4</v>
      </c>
    </row>
    <row r="95" spans="1:33" x14ac:dyDescent="0.25">
      <c r="A95">
        <v>2.4530534583456307E-2</v>
      </c>
      <c r="B95">
        <v>4.185037104495444E-2</v>
      </c>
      <c r="C95">
        <v>0.2066157689243554</v>
      </c>
      <c r="D95">
        <v>3.292441061368142E-3</v>
      </c>
      <c r="E95">
        <v>7.4798051853588315E-2</v>
      </c>
      <c r="F95">
        <v>1.7481662509387812E-2</v>
      </c>
      <c r="G95">
        <v>1.5348571660445394E-3</v>
      </c>
      <c r="H95">
        <v>2.3421660215647978E-3</v>
      </c>
      <c r="I95">
        <v>9.6659389656720801E-2</v>
      </c>
      <c r="J95">
        <v>1.7645400390862011E-2</v>
      </c>
      <c r="K95">
        <v>0.35399433282117959</v>
      </c>
      <c r="L95">
        <v>3.7750192230673468E-2</v>
      </c>
      <c r="M95">
        <v>1.4490803036367822E-2</v>
      </c>
      <c r="N95">
        <v>1.5684376921844545E-2</v>
      </c>
      <c r="O95">
        <v>3.8822300832891711E-2</v>
      </c>
      <c r="P95">
        <v>3.1335744048934457E-3</v>
      </c>
      <c r="Q95">
        <v>1.295176423569518E-2</v>
      </c>
      <c r="R95">
        <v>1.9887742221885116E-6</v>
      </c>
      <c r="S95">
        <v>1.9540834241988059E-6</v>
      </c>
      <c r="T95">
        <v>1.8332195842207113E-4</v>
      </c>
      <c r="U95">
        <v>8.1182407312579215E-4</v>
      </c>
      <c r="V95">
        <v>1.7563934685552451E-3</v>
      </c>
      <c r="W95">
        <v>3.235782679340859E-8</v>
      </c>
      <c r="X95">
        <v>2.786682608619491E-2</v>
      </c>
      <c r="Y95">
        <v>1.3860404081909349E-8</v>
      </c>
      <c r="Z95">
        <v>4.0319739414844337E-4</v>
      </c>
      <c r="AA95">
        <v>1.0987559989421303E-3</v>
      </c>
      <c r="AB95">
        <v>1.8192685851044672E-3</v>
      </c>
      <c r="AC95">
        <v>7.3091418937319035E-4</v>
      </c>
      <c r="AD95">
        <v>5.0702054139956654E-5</v>
      </c>
      <c r="AE95">
        <v>1.2359907455770959E-3</v>
      </c>
      <c r="AF95">
        <v>3.4872366463088717E-4</v>
      </c>
      <c r="AG95">
        <v>1.121050100603249E-4</v>
      </c>
    </row>
    <row r="96" spans="1:33" x14ac:dyDescent="0.25">
      <c r="A96">
        <v>2.452646496843976E-2</v>
      </c>
      <c r="B96">
        <v>4.1843428069542582E-2</v>
      </c>
      <c r="C96">
        <v>0.20658149137394127</v>
      </c>
      <c r="D96">
        <v>3.2918948454861009E-3</v>
      </c>
      <c r="E96">
        <v>7.4785642858831339E-2</v>
      </c>
      <c r="F96">
        <v>1.7478762302055584E-2</v>
      </c>
      <c r="G96">
        <v>1.5346025332826671E-3</v>
      </c>
      <c r="H96">
        <v>2.3417774562858725E-3</v>
      </c>
      <c r="I96">
        <v>9.6643353866620152E-2</v>
      </c>
      <c r="J96">
        <v>1.7642473019419725E-2</v>
      </c>
      <c r="K96">
        <v>0.35410150514369793</v>
      </c>
      <c r="L96">
        <v>3.7743929474814773E-2</v>
      </c>
      <c r="M96">
        <v>1.4488399012540376E-2</v>
      </c>
      <c r="N96">
        <v>1.568177488414214E-2</v>
      </c>
      <c r="O96">
        <v>3.8815860214245226E-2</v>
      </c>
      <c r="P96">
        <v>3.133054544985369E-3</v>
      </c>
      <c r="Q96">
        <v>1.2949615538362677E-2</v>
      </c>
      <c r="R96">
        <v>1.9884442845994385E-6</v>
      </c>
      <c r="S96">
        <v>1.9537592418121709E-6</v>
      </c>
      <c r="T96">
        <v>1.832915453141823E-4</v>
      </c>
      <c r="U96">
        <v>8.1168939153426192E-4</v>
      </c>
      <c r="V96">
        <v>1.7561020829268449E-3</v>
      </c>
      <c r="W96">
        <v>3.2352458630828467E-8</v>
      </c>
      <c r="X96">
        <v>2.7862202980509298E-2</v>
      </c>
      <c r="Y96">
        <v>1.3858104641251209E-8</v>
      </c>
      <c r="Z96">
        <v>4.0313050371178059E-4</v>
      </c>
      <c r="AA96">
        <v>1.0985737153519541E-3</v>
      </c>
      <c r="AB96">
        <v>1.8189667684959509E-3</v>
      </c>
      <c r="AC96">
        <v>7.30792930729162E-4</v>
      </c>
      <c r="AD96">
        <v>5.0693642670561412E-5</v>
      </c>
      <c r="AE96">
        <v>1.235785694746206E-3</v>
      </c>
      <c r="AF96">
        <v>3.4866581138446164E-4</v>
      </c>
      <c r="AG96">
        <v>1.1208641184222169E-4</v>
      </c>
    </row>
    <row r="97" spans="1:33" x14ac:dyDescent="0.25">
      <c r="A97">
        <v>2.4522396703497273E-2</v>
      </c>
      <c r="B97">
        <v>4.1836487397427471E-2</v>
      </c>
      <c r="C97">
        <v>0.20654722519492999</v>
      </c>
      <c r="D97">
        <v>3.2913488108083978E-3</v>
      </c>
      <c r="E97">
        <v>7.4773237980695198E-2</v>
      </c>
      <c r="F97">
        <v>1.7475863056852371E-2</v>
      </c>
      <c r="G97">
        <v>1.5343479849939171E-3</v>
      </c>
      <c r="H97">
        <v>2.3413890199115005E-3</v>
      </c>
      <c r="I97">
        <v>9.6627323396311207E-2</v>
      </c>
      <c r="J97">
        <v>1.7639546619118009E-2</v>
      </c>
      <c r="K97">
        <v>0.3542086419123438</v>
      </c>
      <c r="L97">
        <v>3.7737668796593446E-2</v>
      </c>
      <c r="M97">
        <v>1.4485995786235594E-2</v>
      </c>
      <c r="N97">
        <v>1.5679173709652494E-2</v>
      </c>
      <c r="O97">
        <v>3.8809421732241188E-2</v>
      </c>
      <c r="P97">
        <v>3.1325348575381704E-3</v>
      </c>
      <c r="Q97">
        <v>1.2947467553849573E-2</v>
      </c>
      <c r="R97">
        <v>1.988114456465481E-6</v>
      </c>
      <c r="S97">
        <v>1.9534351669713919E-6</v>
      </c>
      <c r="T97">
        <v>1.8326114229568716E-4</v>
      </c>
      <c r="U97">
        <v>8.1155475462266408E-4</v>
      </c>
      <c r="V97">
        <v>1.7558107939641431E-3</v>
      </c>
      <c r="W97">
        <v>3.234709224910895E-8</v>
      </c>
      <c r="X97">
        <v>2.785758140851546E-2</v>
      </c>
      <c r="Y97">
        <v>1.3855805963420799E-8</v>
      </c>
      <c r="Z97">
        <v>4.0306363546567959E-4</v>
      </c>
      <c r="AA97">
        <v>1.0983914922334309E-3</v>
      </c>
      <c r="AB97">
        <v>1.8186650520135576E-3</v>
      </c>
      <c r="AC97">
        <v>7.3067171231207143E-4</v>
      </c>
      <c r="AD97">
        <v>5.0685233991628313E-5</v>
      </c>
      <c r="AE97">
        <v>1.2355807119398853E-3</v>
      </c>
      <c r="AF97">
        <v>3.4860797733055602E-4</v>
      </c>
      <c r="AG97">
        <v>1.1206781979398264E-4</v>
      </c>
    </row>
    <row r="98" spans="1:33" x14ac:dyDescent="0.25">
      <c r="A98">
        <v>2.4518329787957142E-2</v>
      </c>
      <c r="B98">
        <v>4.1829549027463137E-2</v>
      </c>
      <c r="C98">
        <v>0.20651297038166386</v>
      </c>
      <c r="D98">
        <v>3.2908029572448773E-3</v>
      </c>
      <c r="E98">
        <v>7.476083721713174E-2</v>
      </c>
      <c r="F98">
        <v>1.7472964773299484E-2</v>
      </c>
      <c r="G98">
        <v>1.5340935211362611E-3</v>
      </c>
      <c r="H98">
        <v>2.3410007123775469E-3</v>
      </c>
      <c r="I98">
        <v>9.6611298243147223E-2</v>
      </c>
      <c r="J98">
        <v>1.7636621189473692E-2</v>
      </c>
      <c r="K98">
        <v>0.35431574314480668</v>
      </c>
      <c r="L98">
        <v>3.7731410194975799E-2</v>
      </c>
      <c r="M98">
        <v>1.4483593357056684E-2</v>
      </c>
      <c r="N98">
        <v>1.567657339794613E-2</v>
      </c>
      <c r="O98">
        <v>3.8802985385816537E-2</v>
      </c>
      <c r="P98">
        <v>3.1320153424660444E-3</v>
      </c>
      <c r="Q98">
        <v>1.2945320281801219E-2</v>
      </c>
      <c r="R98">
        <v>1.9877847377321811E-6</v>
      </c>
      <c r="S98">
        <v>1.953111199622961E-6</v>
      </c>
      <c r="T98">
        <v>1.8323074936156593E-4</v>
      </c>
      <c r="U98">
        <v>8.1142016236876858E-4</v>
      </c>
      <c r="V98">
        <v>1.7555196016190457E-3</v>
      </c>
      <c r="W98">
        <v>3.2341727647364003E-8</v>
      </c>
      <c r="X98">
        <v>2.7852961369450334E-2</v>
      </c>
      <c r="Y98">
        <v>1.3853508048038587E-8</v>
      </c>
      <c r="Z98">
        <v>4.0299678939909983E-4</v>
      </c>
      <c r="AA98">
        <v>1.0982093295564739E-3</v>
      </c>
      <c r="AB98">
        <v>1.8183634356074717E-3</v>
      </c>
      <c r="AC98">
        <v>7.3055053410190447E-4</v>
      </c>
      <c r="AD98">
        <v>5.0676828101769015E-5</v>
      </c>
      <c r="AE98">
        <v>1.235375797124289E-3</v>
      </c>
      <c r="AF98">
        <v>3.4855016245962148E-4</v>
      </c>
      <c r="AG98">
        <v>1.1204923391253803E-4</v>
      </c>
    </row>
    <row r="99" spans="1:33" x14ac:dyDescent="0.25">
      <c r="A99">
        <v>2.4514264221148104E-2</v>
      </c>
      <c r="B99">
        <v>4.1822612958504368E-2</v>
      </c>
      <c r="C99">
        <v>0.20647872692848898</v>
      </c>
      <c r="D99">
        <v>3.2902572847054437E-3</v>
      </c>
      <c r="E99">
        <v>7.4748440566094143E-2</v>
      </c>
      <c r="F99">
        <v>1.7470067450918548E-2</v>
      </c>
      <c r="G99">
        <v>1.533839141667699E-3</v>
      </c>
      <c r="H99">
        <v>2.3406125336199197E-3</v>
      </c>
      <c r="I99">
        <v>9.6595278404483148E-2</v>
      </c>
      <c r="J99">
        <v>1.7633696730003912E-2</v>
      </c>
      <c r="K99">
        <v>0.35442280885876409</v>
      </c>
      <c r="L99">
        <v>3.7725153668928813E-2</v>
      </c>
      <c r="M99">
        <v>1.4481191724607111E-2</v>
      </c>
      <c r="N99">
        <v>1.5673973948593857E-2</v>
      </c>
      <c r="O99">
        <v>3.8796551173908934E-2</v>
      </c>
      <c r="P99">
        <v>3.1314959996832422E-3</v>
      </c>
      <c r="Q99">
        <v>1.2943173721863195E-2</v>
      </c>
      <c r="R99">
        <v>1.9874551283451171E-6</v>
      </c>
      <c r="S99">
        <v>1.9527873397134068E-6</v>
      </c>
      <c r="T99">
        <v>1.8320036650680207E-4</v>
      </c>
      <c r="U99">
        <v>8.1128561475036056E-4</v>
      </c>
      <c r="V99">
        <v>1.7552285058434899E-3</v>
      </c>
      <c r="W99">
        <v>3.2336364824708166E-8</v>
      </c>
      <c r="X99">
        <v>2.7848342862551355E-2</v>
      </c>
      <c r="Y99">
        <v>1.3851210894725291E-8</v>
      </c>
      <c r="Z99">
        <v>4.0292996550100809E-4</v>
      </c>
      <c r="AA99">
        <v>1.0980272272910162E-3</v>
      </c>
      <c r="AB99">
        <v>1.8180619192279094E-3</v>
      </c>
      <c r="AC99">
        <v>7.3042939607865988E-4</v>
      </c>
      <c r="AD99">
        <v>5.0668424999596073E-5</v>
      </c>
      <c r="AE99">
        <v>1.2351709502655952E-3</v>
      </c>
      <c r="AF99">
        <v>3.484923667621153E-4</v>
      </c>
      <c r="AG99">
        <v>1.1203065419482019E-4</v>
      </c>
    </row>
    <row r="100" spans="1:33" x14ac:dyDescent="0.25">
      <c r="A100">
        <v>2.451020000239934E-2</v>
      </c>
      <c r="B100">
        <v>4.1815679189406714E-2</v>
      </c>
      <c r="C100">
        <v>0.20644449482975524</v>
      </c>
      <c r="D100">
        <v>3.2897117931000616E-3</v>
      </c>
      <c r="E100">
        <v>7.4736048025536975E-2</v>
      </c>
      <c r="F100">
        <v>1.7467171089231504E-2</v>
      </c>
      <c r="G100">
        <v>1.533584846546258E-3</v>
      </c>
      <c r="H100">
        <v>2.3402244835745703E-3</v>
      </c>
      <c r="I100">
        <v>9.6579263877675736E-2</v>
      </c>
      <c r="J100">
        <v>1.7630773240226143E-2</v>
      </c>
      <c r="K100">
        <v>0.35452983907188179</v>
      </c>
      <c r="L100">
        <v>3.7718899217420165E-2</v>
      </c>
      <c r="M100">
        <v>1.4478790888490609E-2</v>
      </c>
      <c r="N100">
        <v>1.5671375361166764E-2</v>
      </c>
      <c r="O100">
        <v>3.8790119095456738E-2</v>
      </c>
      <c r="P100">
        <v>3.1309768291040733E-3</v>
      </c>
      <c r="Q100">
        <v>1.2941027873681323E-2</v>
      </c>
      <c r="R100">
        <v>1.9871256282499037E-6</v>
      </c>
      <c r="S100">
        <v>1.9524635871892921E-6</v>
      </c>
      <c r="T100">
        <v>1.8316999372638244E-4</v>
      </c>
      <c r="U100">
        <v>8.1115111174523977E-4</v>
      </c>
      <c r="V100">
        <v>1.7549375065894449E-3</v>
      </c>
      <c r="W100">
        <v>3.233100378025658E-8</v>
      </c>
      <c r="X100">
        <v>2.7843725887056477E-2</v>
      </c>
      <c r="Y100">
        <v>1.3848914503101884E-8</v>
      </c>
      <c r="Z100">
        <v>4.0286316376037841E-4</v>
      </c>
      <c r="AA100">
        <v>1.0978451854070114E-3</v>
      </c>
      <c r="AB100">
        <v>1.817760502825121E-3</v>
      </c>
      <c r="AC100">
        <v>7.3030829822235018E-4</v>
      </c>
      <c r="AD100">
        <v>5.0660024683723001E-5</v>
      </c>
      <c r="AE100">
        <v>1.2349661713300045E-3</v>
      </c>
      <c r="AF100">
        <v>3.4843459022850128E-4</v>
      </c>
      <c r="AG100">
        <v>1.1201208063776347E-4</v>
      </c>
    </row>
    <row r="101" spans="1:33" x14ac:dyDescent="0.25">
      <c r="A101">
        <v>2.4506137131040471E-2</v>
      </c>
      <c r="B101">
        <v>4.1808747719026478E-2</v>
      </c>
      <c r="C101">
        <v>0.2064102740798161</v>
      </c>
      <c r="D101">
        <v>3.2891664823387536E-3</v>
      </c>
      <c r="E101">
        <v>7.4723659593416134E-2</v>
      </c>
      <c r="F101">
        <v>1.7464275687760607E-2</v>
      </c>
      <c r="G101">
        <v>1.5333306357299928E-3</v>
      </c>
      <c r="H101">
        <v>2.33983656217749E-3</v>
      </c>
      <c r="I101">
        <v>9.6563254660083434E-2</v>
      </c>
      <c r="J101">
        <v>1.7627850719658156E-2</v>
      </c>
      <c r="K101">
        <v>0.35463683380181388</v>
      </c>
      <c r="L101">
        <v>3.7712646839418211E-2</v>
      </c>
      <c r="M101">
        <v>1.4476390848311168E-2</v>
      </c>
      <c r="N101">
        <v>1.5668777635236223E-2</v>
      </c>
      <c r="O101">
        <v>3.8783689149398989E-2</v>
      </c>
      <c r="P101">
        <v>3.1304578306429022E-3</v>
      </c>
      <c r="Q101">
        <v>1.2938882736901648E-2</v>
      </c>
      <c r="R101">
        <v>1.9867962373921915E-6</v>
      </c>
      <c r="S101">
        <v>1.9521399419972151E-6</v>
      </c>
      <c r="T101">
        <v>1.8313963101529717E-4</v>
      </c>
      <c r="U101">
        <v>8.1101665333122019E-4</v>
      </c>
      <c r="V101">
        <v>1.7546466038089114E-3</v>
      </c>
      <c r="W101">
        <v>3.2325644513124963E-8</v>
      </c>
      <c r="X101">
        <v>2.7839110442204145E-2</v>
      </c>
      <c r="Y101">
        <v>1.3846618872789584E-8</v>
      </c>
      <c r="Z101">
        <v>4.027963841661921E-4</v>
      </c>
      <c r="AA101">
        <v>1.0976632038744321E-3</v>
      </c>
      <c r="AB101">
        <v>1.817459186349389E-3</v>
      </c>
      <c r="AC101">
        <v>7.3018724051300055E-4</v>
      </c>
      <c r="AD101">
        <v>5.0651627152764176E-5</v>
      </c>
      <c r="AE101">
        <v>1.2347614602837389E-3</v>
      </c>
      <c r="AF101">
        <v>3.4837683284924938E-4</v>
      </c>
      <c r="AG101">
        <v>1.1199351323830423E-4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D9D2-4C15-495D-91C4-3A00ECF0D288}">
  <dimension ref="A1:B101"/>
  <sheetViews>
    <sheetView workbookViewId="0">
      <selection sqref="A1:B101"/>
    </sheetView>
  </sheetViews>
  <sheetFormatPr defaultRowHeight="15" x14ac:dyDescent="0.25"/>
  <cols>
    <col min="1" max="1" width="7.28515625" bestFit="1" customWidth="1"/>
    <col min="2" max="2" width="12.42578125" bestFit="1" customWidth="1"/>
  </cols>
  <sheetData>
    <row r="1" spans="1:2" x14ac:dyDescent="0.25">
      <c r="A1" t="s">
        <v>620</v>
      </c>
      <c r="B1" t="s">
        <v>621</v>
      </c>
    </row>
    <row r="2" spans="1:2" x14ac:dyDescent="0.25">
      <c r="A2">
        <v>2022</v>
      </c>
      <c r="B2">
        <v>10735916.58517014</v>
      </c>
    </row>
    <row r="3" spans="1:2" x14ac:dyDescent="0.25">
      <c r="A3">
        <v>2023</v>
      </c>
      <c r="B3">
        <v>10949005.691145428</v>
      </c>
    </row>
    <row r="4" spans="1:2" x14ac:dyDescent="0.25">
      <c r="A4">
        <v>2024</v>
      </c>
      <c r="B4">
        <v>10941437.764863368</v>
      </c>
    </row>
    <row r="5" spans="1:2" x14ac:dyDescent="0.25">
      <c r="A5">
        <v>2025</v>
      </c>
      <c r="B5">
        <v>11021720.08690667</v>
      </c>
    </row>
    <row r="6" spans="1:2" x14ac:dyDescent="0.25">
      <c r="A6">
        <v>2026</v>
      </c>
      <c r="B6">
        <v>10486685.651014976</v>
      </c>
    </row>
    <row r="7" spans="1:2" x14ac:dyDescent="0.25">
      <c r="A7">
        <v>2027</v>
      </c>
      <c r="B7">
        <v>10878741.69325633</v>
      </c>
    </row>
    <row r="8" spans="1:2" x14ac:dyDescent="0.25">
      <c r="A8">
        <v>2028</v>
      </c>
      <c r="B8">
        <v>11334730.700120343</v>
      </c>
    </row>
    <row r="9" spans="1:2" x14ac:dyDescent="0.25">
      <c r="A9">
        <v>2029</v>
      </c>
      <c r="B9">
        <v>11460412.677583387</v>
      </c>
    </row>
    <row r="10" spans="1:2" x14ac:dyDescent="0.25">
      <c r="A10">
        <v>2030</v>
      </c>
      <c r="B10">
        <v>12668449.094435122</v>
      </c>
    </row>
    <row r="11" spans="1:2" x14ac:dyDescent="0.25">
      <c r="A11">
        <v>2031</v>
      </c>
      <c r="B11">
        <v>13369001.029177055</v>
      </c>
    </row>
    <row r="12" spans="1:2" x14ac:dyDescent="0.25">
      <c r="A12">
        <v>2032</v>
      </c>
      <c r="B12">
        <v>13916822.678682504</v>
      </c>
    </row>
    <row r="13" spans="1:2" x14ac:dyDescent="0.25">
      <c r="A13">
        <v>2033</v>
      </c>
      <c r="B13">
        <v>14307979.898995861</v>
      </c>
    </row>
    <row r="14" spans="1:2" x14ac:dyDescent="0.25">
      <c r="A14">
        <v>2034</v>
      </c>
      <c r="B14">
        <v>14888648.875856098</v>
      </c>
    </row>
    <row r="15" spans="1:2" x14ac:dyDescent="0.25">
      <c r="A15">
        <v>2035</v>
      </c>
      <c r="B15">
        <v>15100352.42908382</v>
      </c>
    </row>
    <row r="16" spans="1:2" x14ac:dyDescent="0.25">
      <c r="A16">
        <v>2036</v>
      </c>
      <c r="B16">
        <v>15093388.313432746</v>
      </c>
    </row>
    <row r="17" spans="1:2" x14ac:dyDescent="0.25">
      <c r="A17">
        <v>2037</v>
      </c>
      <c r="B17">
        <v>15174266.399718294</v>
      </c>
    </row>
    <row r="18" spans="1:2" x14ac:dyDescent="0.25">
      <c r="A18">
        <v>2038</v>
      </c>
      <c r="B18">
        <v>14639100.307205705</v>
      </c>
    </row>
    <row r="19" spans="1:2" x14ac:dyDescent="0.25">
      <c r="A19">
        <v>2039</v>
      </c>
      <c r="B19">
        <v>15030951.105226971</v>
      </c>
    </row>
    <row r="20" spans="1:2" x14ac:dyDescent="0.25">
      <c r="A20">
        <v>2040</v>
      </c>
      <c r="B20">
        <v>15486959.051103987</v>
      </c>
    </row>
    <row r="21" spans="1:2" x14ac:dyDescent="0.25">
      <c r="A21">
        <v>2041</v>
      </c>
      <c r="B21">
        <v>15612725.4722225</v>
      </c>
    </row>
    <row r="22" spans="1:2" x14ac:dyDescent="0.25">
      <c r="A22">
        <v>2042</v>
      </c>
      <c r="B22">
        <v>16820549.836452644</v>
      </c>
    </row>
    <row r="23" spans="1:2" x14ac:dyDescent="0.25">
      <c r="A23">
        <v>2043</v>
      </c>
      <c r="B23">
        <v>17521091.942689236</v>
      </c>
    </row>
    <row r="24" spans="1:2" x14ac:dyDescent="0.25">
      <c r="A24">
        <v>2044</v>
      </c>
      <c r="B24">
        <v>18068943.562655874</v>
      </c>
    </row>
    <row r="25" spans="1:2" x14ac:dyDescent="0.25">
      <c r="A25">
        <v>2045</v>
      </c>
      <c r="B25">
        <v>18460118.760501087</v>
      </c>
    </row>
    <row r="26" spans="1:2" x14ac:dyDescent="0.25">
      <c r="A26">
        <v>2046</v>
      </c>
      <c r="B26">
        <v>19040775.996911541</v>
      </c>
    </row>
    <row r="27" spans="1:2" x14ac:dyDescent="0.25">
      <c r="A27">
        <v>2047</v>
      </c>
      <c r="B27">
        <v>19252471.738535676</v>
      </c>
    </row>
    <row r="28" spans="1:2" x14ac:dyDescent="0.25">
      <c r="A28">
        <v>2048</v>
      </c>
      <c r="B28">
        <v>19245509.905185774</v>
      </c>
    </row>
    <row r="29" spans="1:2" x14ac:dyDescent="0.25">
      <c r="A29">
        <v>2049</v>
      </c>
      <c r="B29">
        <v>19326391.13934673</v>
      </c>
    </row>
    <row r="30" spans="1:2" x14ac:dyDescent="0.25">
      <c r="A30">
        <v>2050</v>
      </c>
      <c r="B30">
        <v>18791224.663527474</v>
      </c>
    </row>
    <row r="31" spans="1:2" x14ac:dyDescent="0.25">
      <c r="A31">
        <v>2051</v>
      </c>
      <c r="B31">
        <v>19183074.438148014</v>
      </c>
    </row>
    <row r="32" spans="1:2" x14ac:dyDescent="0.25">
      <c r="A32">
        <v>2052</v>
      </c>
      <c r="B32">
        <v>19639082.388132937</v>
      </c>
    </row>
    <row r="33" spans="1:2" x14ac:dyDescent="0.25">
      <c r="A33">
        <v>2053</v>
      </c>
      <c r="B33">
        <v>19764849.2170748</v>
      </c>
    </row>
    <row r="34" spans="1:2" x14ac:dyDescent="0.25">
      <c r="A34">
        <v>2054</v>
      </c>
      <c r="B34">
        <v>20972672.466815829</v>
      </c>
    </row>
    <row r="35" spans="1:2" x14ac:dyDescent="0.25">
      <c r="A35">
        <v>2055</v>
      </c>
      <c r="B35">
        <v>21673214.540971667</v>
      </c>
    </row>
    <row r="36" spans="1:2" x14ac:dyDescent="0.25">
      <c r="A36">
        <v>2056</v>
      </c>
      <c r="B36">
        <v>22221066.317141134</v>
      </c>
    </row>
    <row r="37" spans="1:2" x14ac:dyDescent="0.25">
      <c r="A37">
        <v>2057</v>
      </c>
      <c r="B37">
        <v>22612241.603490166</v>
      </c>
    </row>
    <row r="38" spans="1:2" x14ac:dyDescent="0.25">
      <c r="A38">
        <v>2058</v>
      </c>
      <c r="B38">
        <v>23192898.776968133</v>
      </c>
    </row>
    <row r="39" spans="1:2" x14ac:dyDescent="0.25">
      <c r="A39">
        <v>2059</v>
      </c>
      <c r="B39">
        <v>23404594.47945977</v>
      </c>
    </row>
    <row r="40" spans="1:2" x14ac:dyDescent="0.25">
      <c r="A40">
        <v>2060</v>
      </c>
      <c r="B40">
        <v>23397632.65885346</v>
      </c>
    </row>
    <row r="41" spans="1:2" x14ac:dyDescent="0.25">
      <c r="A41">
        <v>2061</v>
      </c>
      <c r="B41">
        <v>23478513.90903198</v>
      </c>
    </row>
    <row r="42" spans="1:2" x14ac:dyDescent="0.25">
      <c r="A42">
        <v>2062</v>
      </c>
      <c r="B42">
        <v>22943347.430817597</v>
      </c>
    </row>
    <row r="43" spans="1:2" x14ac:dyDescent="0.25">
      <c r="A43">
        <v>2063</v>
      </c>
      <c r="B43">
        <v>23335197.200187892</v>
      </c>
    </row>
    <row r="44" spans="1:2" x14ac:dyDescent="0.25">
      <c r="A44">
        <v>2064</v>
      </c>
      <c r="B44">
        <v>23791205.150358256</v>
      </c>
    </row>
    <row r="45" spans="1:2" x14ac:dyDescent="0.25">
      <c r="A45">
        <v>2065</v>
      </c>
      <c r="B45">
        <v>23916971.981435817</v>
      </c>
    </row>
    <row r="46" spans="1:2" x14ac:dyDescent="0.25">
      <c r="A46">
        <v>2066</v>
      </c>
      <c r="B46">
        <v>25124795.225119185</v>
      </c>
    </row>
    <row r="47" spans="1:2" x14ac:dyDescent="0.25">
      <c r="A47">
        <v>2067</v>
      </c>
      <c r="B47">
        <v>25825337.299109515</v>
      </c>
    </row>
    <row r="48" spans="1:2" x14ac:dyDescent="0.25">
      <c r="A48">
        <v>2068</v>
      </c>
      <c r="B48">
        <v>26373189.076143254</v>
      </c>
    </row>
    <row r="49" spans="1:2" x14ac:dyDescent="0.25">
      <c r="A49">
        <v>2069</v>
      </c>
      <c r="B49">
        <v>26764364.362970222</v>
      </c>
    </row>
    <row r="50" spans="1:2" x14ac:dyDescent="0.25">
      <c r="A50">
        <v>2070</v>
      </c>
      <c r="B50">
        <v>27345021.536101773</v>
      </c>
    </row>
    <row r="51" spans="1:2" x14ac:dyDescent="0.25">
      <c r="A51">
        <v>2071</v>
      </c>
      <c r="B51">
        <v>27556717.238380767</v>
      </c>
    </row>
    <row r="52" spans="1:2" x14ac:dyDescent="0.25">
      <c r="A52">
        <v>2072</v>
      </c>
      <c r="B52">
        <v>27549755.417845353</v>
      </c>
    </row>
    <row r="53" spans="1:2" x14ac:dyDescent="0.25">
      <c r="A53">
        <v>2073</v>
      </c>
      <c r="B53">
        <v>27630636.66811122</v>
      </c>
    </row>
    <row r="54" spans="1:2" x14ac:dyDescent="0.25">
      <c r="A54">
        <v>2074</v>
      </c>
      <c r="B54">
        <v>27095470.18988337</v>
      </c>
    </row>
    <row r="55" spans="1:2" x14ac:dyDescent="0.25">
      <c r="A55">
        <v>2075</v>
      </c>
      <c r="B55">
        <v>27487319.959224898</v>
      </c>
    </row>
    <row r="56" spans="1:2" x14ac:dyDescent="0.25">
      <c r="A56">
        <v>2076</v>
      </c>
      <c r="B56">
        <v>27943327.909396365</v>
      </c>
    </row>
    <row r="57" spans="1:2" x14ac:dyDescent="0.25">
      <c r="A57">
        <v>2077</v>
      </c>
      <c r="B57">
        <v>28069094.740485616</v>
      </c>
    </row>
    <row r="58" spans="1:2" x14ac:dyDescent="0.25">
      <c r="A58">
        <v>2078</v>
      </c>
      <c r="B58">
        <v>29276917.984136429</v>
      </c>
    </row>
    <row r="59" spans="1:2" x14ac:dyDescent="0.25">
      <c r="A59">
        <v>2079</v>
      </c>
      <c r="B59">
        <v>29977460.058125798</v>
      </c>
    </row>
    <row r="60" spans="1:2" x14ac:dyDescent="0.25">
      <c r="A60">
        <v>2080</v>
      </c>
      <c r="B60">
        <v>30525311.835164167</v>
      </c>
    </row>
    <row r="61" spans="1:2" x14ac:dyDescent="0.25">
      <c r="A61">
        <v>2081</v>
      </c>
      <c r="B61">
        <v>30916487.121993724</v>
      </c>
    </row>
    <row r="62" spans="1:2" x14ac:dyDescent="0.25">
      <c r="A62">
        <v>2082</v>
      </c>
      <c r="B62">
        <v>31497144.295123421</v>
      </c>
    </row>
    <row r="63" spans="1:2" x14ac:dyDescent="0.25">
      <c r="A63">
        <v>2083</v>
      </c>
      <c r="B63">
        <v>31708839.997401267</v>
      </c>
    </row>
    <row r="64" spans="1:2" x14ac:dyDescent="0.25">
      <c r="A64">
        <v>2084</v>
      </c>
      <c r="B64">
        <v>31701878.17686623</v>
      </c>
    </row>
    <row r="65" spans="1:2" x14ac:dyDescent="0.25">
      <c r="A65">
        <v>2085</v>
      </c>
      <c r="B65">
        <v>31782759.427132566</v>
      </c>
    </row>
    <row r="66" spans="1:2" x14ac:dyDescent="0.25">
      <c r="A66">
        <v>2086</v>
      </c>
      <c r="B66">
        <v>31247592.948904641</v>
      </c>
    </row>
    <row r="67" spans="1:2" x14ac:dyDescent="0.25">
      <c r="A67">
        <v>2087</v>
      </c>
      <c r="B67">
        <v>31639442.718246013</v>
      </c>
    </row>
    <row r="68" spans="1:2" x14ac:dyDescent="0.25">
      <c r="A68">
        <v>2088</v>
      </c>
      <c r="B68">
        <v>32095450.668417484</v>
      </c>
    </row>
    <row r="69" spans="1:2" x14ac:dyDescent="0.25">
      <c r="A69">
        <v>2089</v>
      </c>
      <c r="B69">
        <v>32221217.499506798</v>
      </c>
    </row>
    <row r="70" spans="1:2" x14ac:dyDescent="0.25">
      <c r="A70">
        <v>2090</v>
      </c>
      <c r="B70">
        <v>33429040.743157435</v>
      </c>
    </row>
    <row r="71" spans="1:2" x14ac:dyDescent="0.25">
      <c r="A71">
        <v>2091</v>
      </c>
      <c r="B71">
        <v>34129582.8171468</v>
      </c>
    </row>
    <row r="72" spans="1:2" x14ac:dyDescent="0.25">
      <c r="A72">
        <v>2092</v>
      </c>
      <c r="B72">
        <v>34677434.594185188</v>
      </c>
    </row>
    <row r="73" spans="1:2" x14ac:dyDescent="0.25">
      <c r="A73">
        <v>2093</v>
      </c>
      <c r="B73">
        <v>35068609.881014757</v>
      </c>
    </row>
    <row r="74" spans="1:2" x14ac:dyDescent="0.25">
      <c r="A74">
        <v>2094</v>
      </c>
      <c r="B74">
        <v>35649267.054144442</v>
      </c>
    </row>
    <row r="75" spans="1:2" x14ac:dyDescent="0.25">
      <c r="A75">
        <v>2095</v>
      </c>
      <c r="B75">
        <v>35860962.756422281</v>
      </c>
    </row>
    <row r="76" spans="1:2" x14ac:dyDescent="0.25">
      <c r="A76">
        <v>2096</v>
      </c>
      <c r="B76">
        <v>35854000.935887247</v>
      </c>
    </row>
    <row r="77" spans="1:2" x14ac:dyDescent="0.25">
      <c r="A77">
        <v>2097</v>
      </c>
      <c r="B77">
        <v>35934882.186153583</v>
      </c>
    </row>
    <row r="78" spans="1:2" x14ac:dyDescent="0.25">
      <c r="A78">
        <v>2098</v>
      </c>
      <c r="B78">
        <v>35399715.707925662</v>
      </c>
    </row>
    <row r="79" spans="1:2" x14ac:dyDescent="0.25">
      <c r="A79">
        <v>2099</v>
      </c>
      <c r="B79">
        <v>35791565.477267034</v>
      </c>
    </row>
    <row r="80" spans="1:2" x14ac:dyDescent="0.25">
      <c r="A80">
        <v>2100</v>
      </c>
      <c r="B80">
        <v>36247573.427438505</v>
      </c>
    </row>
    <row r="81" spans="1:2" x14ac:dyDescent="0.25">
      <c r="A81">
        <v>2101</v>
      </c>
      <c r="B81">
        <v>36373340.258527815</v>
      </c>
    </row>
    <row r="82" spans="1:2" x14ac:dyDescent="0.25">
      <c r="A82">
        <v>2102</v>
      </c>
      <c r="B82">
        <v>37581163.502178453</v>
      </c>
    </row>
    <row r="83" spans="1:2" x14ac:dyDescent="0.25">
      <c r="A83">
        <v>2103</v>
      </c>
      <c r="B83">
        <v>38281705.576167814</v>
      </c>
    </row>
    <row r="84" spans="1:2" x14ac:dyDescent="0.25">
      <c r="A84">
        <v>2104</v>
      </c>
      <c r="B84">
        <v>38829557.35320621</v>
      </c>
    </row>
    <row r="85" spans="1:2" x14ac:dyDescent="0.25">
      <c r="A85">
        <v>2105</v>
      </c>
      <c r="B85">
        <v>39220732.640035778</v>
      </c>
    </row>
    <row r="86" spans="1:2" x14ac:dyDescent="0.25">
      <c r="A86">
        <v>2106</v>
      </c>
      <c r="B86">
        <v>39801389.813165464</v>
      </c>
    </row>
    <row r="87" spans="1:2" x14ac:dyDescent="0.25">
      <c r="A87">
        <v>2107</v>
      </c>
      <c r="B87">
        <v>40013085.515443303</v>
      </c>
    </row>
    <row r="88" spans="1:2" x14ac:dyDescent="0.25">
      <c r="A88">
        <v>2108</v>
      </c>
      <c r="B88">
        <v>40006123.694908269</v>
      </c>
    </row>
    <row r="89" spans="1:2" x14ac:dyDescent="0.25">
      <c r="A89">
        <v>2109</v>
      </c>
      <c r="B89">
        <v>40087004.945174612</v>
      </c>
    </row>
    <row r="90" spans="1:2" x14ac:dyDescent="0.25">
      <c r="A90">
        <v>2110</v>
      </c>
      <c r="B90">
        <v>39551838.466946691</v>
      </c>
    </row>
    <row r="91" spans="1:2" x14ac:dyDescent="0.25">
      <c r="A91">
        <v>2111</v>
      </c>
      <c r="B91">
        <v>39943688.236288063</v>
      </c>
    </row>
    <row r="92" spans="1:2" x14ac:dyDescent="0.25">
      <c r="A92">
        <v>2112</v>
      </c>
      <c r="B92">
        <v>40399696.186459534</v>
      </c>
    </row>
    <row r="93" spans="1:2" x14ac:dyDescent="0.25">
      <c r="A93">
        <v>2113</v>
      </c>
      <c r="B93">
        <v>40525463.017548852</v>
      </c>
    </row>
    <row r="94" spans="1:2" x14ac:dyDescent="0.25">
      <c r="A94">
        <v>2114</v>
      </c>
      <c r="B94">
        <v>41733286.261199489</v>
      </c>
    </row>
    <row r="95" spans="1:2" x14ac:dyDescent="0.25">
      <c r="A95">
        <v>2115</v>
      </c>
      <c r="B95">
        <v>42433828.335188851</v>
      </c>
    </row>
    <row r="96" spans="1:2" x14ac:dyDescent="0.25">
      <c r="A96">
        <v>2116</v>
      </c>
      <c r="B96">
        <v>42981680.112227246</v>
      </c>
    </row>
    <row r="97" spans="1:2" x14ac:dyDescent="0.25">
      <c r="A97">
        <v>2117</v>
      </c>
      <c r="B97">
        <v>43372855.399056815</v>
      </c>
    </row>
    <row r="98" spans="1:2" x14ac:dyDescent="0.25">
      <c r="A98">
        <v>2118</v>
      </c>
      <c r="B98">
        <v>43953512.5721865</v>
      </c>
    </row>
    <row r="99" spans="1:2" x14ac:dyDescent="0.25">
      <c r="A99">
        <v>2119</v>
      </c>
      <c r="B99">
        <v>44165208.274464339</v>
      </c>
    </row>
    <row r="100" spans="1:2" x14ac:dyDescent="0.25">
      <c r="A100">
        <v>2120</v>
      </c>
      <c r="B100">
        <v>44158246.453929305</v>
      </c>
    </row>
    <row r="101" spans="1:2" x14ac:dyDescent="0.25">
      <c r="A101">
        <v>2121</v>
      </c>
      <c r="B101">
        <v>44239127.704195648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9"/>
  <sheetViews>
    <sheetView workbookViewId="0">
      <selection activeCell="M36" sqref="M36"/>
    </sheetView>
  </sheetViews>
  <sheetFormatPr defaultRowHeight="15" x14ac:dyDescent="0.25"/>
  <cols>
    <col min="1" max="1" width="27.28515625" bestFit="1" customWidth="1"/>
    <col min="2" max="2" width="24.42578125" bestFit="1" customWidth="1"/>
    <col min="22" max="22" width="20.140625" bestFit="1" customWidth="1"/>
    <col min="23" max="37" width="11.5703125" bestFit="1" customWidth="1"/>
    <col min="38" max="69" width="20.140625" bestFit="1" customWidth="1"/>
    <col min="70" max="71" width="16.5703125" bestFit="1" customWidth="1"/>
  </cols>
  <sheetData>
    <row r="1" spans="1:20" x14ac:dyDescent="0.25">
      <c r="A1" t="s">
        <v>77</v>
      </c>
      <c r="B1" t="s">
        <v>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</row>
    <row r="2" spans="1:20" x14ac:dyDescent="0.25">
      <c r="A2" t="str">
        <f>_xlfn.XLOOKUP(B2,wasteprojectionmodel_actuals_20!D:D,wasteprojectionmodel_actuals_20!C:C)</f>
        <v>Aggregate, masonry and soils</v>
      </c>
      <c r="B2" t="s">
        <v>12</v>
      </c>
      <c r="C2">
        <f>_xlfn.IFNA(_xlfn.XLOOKUP(_xlfn.TEXTJOIN("",TRUE,'Table1 Input'!D$1,'Table1 Input'!$B2),'Joint tables'!$E$1:$E$507,'Joint tables'!$F$1:$F$507),0)</f>
        <v>138923</v>
      </c>
      <c r="D2">
        <f>_xlfn.IFNA(_xlfn.XLOOKUP(_xlfn.TEXTJOIN("",TRUE,'Table1 Input'!E$1,'Table1 Input'!$B2),'Joint tables'!$E$1:$E$507,'Joint tables'!$F$1:$F$507),0)</f>
        <v>189520</v>
      </c>
      <c r="E2">
        <f>_xlfn.IFNA(_xlfn.XLOOKUP(_xlfn.TEXTJOIN("",TRUE,'Table1 Input'!F$1,'Table1 Input'!$B2),'Joint tables'!$E$1:$E$507,'Joint tables'!$F$1:$F$507),0)</f>
        <v>151965</v>
      </c>
      <c r="F2">
        <f>_xlfn.IFNA(_xlfn.XLOOKUP(_xlfn.TEXTJOIN("",TRUE,'Table1 Input'!G$1,'Table1 Input'!$B2),'Joint tables'!$E$1:$E$507,'Joint tables'!$F$1:$F$507),0)</f>
        <v>225802</v>
      </c>
      <c r="G2">
        <f>_xlfn.IFNA(_xlfn.XLOOKUP(_xlfn.TEXTJOIN("",TRUE,'Table1 Input'!H$1,'Table1 Input'!$B2),'Joint tables'!$E$1:$E$507,'Joint tables'!$F$1:$F$507),0)</f>
        <v>196305</v>
      </c>
      <c r="H2">
        <f>_xlfn.IFNA(_xlfn.XLOOKUP(_xlfn.TEXTJOIN("",TRUE,'Table1 Input'!I$1,'Table1 Input'!$B2),'Joint tables'!$E$1:$E$507,'Joint tables'!$F$1:$F$507),0)</f>
        <v>223478</v>
      </c>
      <c r="I2">
        <f>_xlfn.IFNA(_xlfn.XLOOKUP(_xlfn.TEXTJOIN("",TRUE,'Table1 Input'!J$1,'Table1 Input'!$B2),'Joint tables'!$E$1:$E$507,'Joint tables'!$F$1:$F$507),0)</f>
        <v>228916</v>
      </c>
      <c r="J2">
        <f>_xlfn.IFNA(_xlfn.XLOOKUP(_xlfn.TEXTJOIN("",TRUE,'Table1 Input'!K$1,'Table1 Input'!$B2),'Joint tables'!$E$1:$E$507,'Joint tables'!$F$1:$F$507),0)</f>
        <v>257835</v>
      </c>
      <c r="K2">
        <f>_xlfn.IFNA(_xlfn.XLOOKUP(_xlfn.TEXTJOIN("",TRUE,'Table1 Input'!L$1,'Table1 Input'!$B2),'Joint tables'!$E$1:$E$507,'Joint tables'!$F$1:$F$507),0)</f>
        <v>233206</v>
      </c>
      <c r="L2">
        <f>_xlfn.IFNA(_xlfn.XLOOKUP(_xlfn.TEXTJOIN("",TRUE,'Table1 Input'!M$1,'Table1 Input'!$B2),'Joint tables'!$E$1:$E$507,'Joint tables'!$F$1:$F$507),0)</f>
        <v>160128</v>
      </c>
      <c r="M2">
        <f>_xlfn.IFNA(_xlfn.XLOOKUP(_xlfn.TEXTJOIN("",TRUE,'Table1 Input'!N$1,'Table1 Input'!$B2),'Joint tables'!$E$1:$E$507,'Joint tables'!$F$1:$F$507),0)</f>
        <v>626587</v>
      </c>
      <c r="N2">
        <f>_xlfn.IFNA(_xlfn.XLOOKUP(_xlfn.TEXTJOIN("",TRUE,'Table1 Input'!O$1,'Table1 Input'!$B2),'Joint tables'!$E$1:$E$507,'Joint tables'!$F$1:$F$507),0)</f>
        <v>757452</v>
      </c>
      <c r="O2">
        <f>_xlfn.IFNA(_xlfn.XLOOKUP(_xlfn.TEXTJOIN("",TRUE,'Table1 Input'!P$1,'Table1 Input'!$B2),'Joint tables'!$E$1:$E$507,'Joint tables'!$F$1:$F$507),0)</f>
        <v>439204</v>
      </c>
      <c r="P2">
        <f>_xlfn.IFNA(_xlfn.XLOOKUP(_xlfn.TEXTJOIN("",TRUE,'Table1 Input'!Q$1,'Table1 Input'!$B2),'Joint tables'!$E$1:$E$507,'Joint tables'!$F$1:$F$507),0)</f>
        <v>978257</v>
      </c>
      <c r="Q2">
        <f>_xlfn.IFNA(_xlfn.XLOOKUP(_xlfn.TEXTJOIN("",TRUE,'Table1 Input'!R$1,'Table1 Input'!$B2),'Joint tables'!$E$1:$E$507,'Joint tables'!$F$1:$F$507),0)</f>
        <v>510291</v>
      </c>
      <c r="R2">
        <f>_xlfn.IFNA(_xlfn.XLOOKUP(_xlfn.TEXTJOIN("",TRUE,'Table1 Input'!S$1,'Table1 Input'!$B2),'Joint tables'!$E$1:$E$507,'Joint tables'!$F$1:$F$507),0)</f>
        <v>939675</v>
      </c>
    </row>
    <row r="3" spans="1:20" x14ac:dyDescent="0.25">
      <c r="A3" t="str">
        <f>_xlfn.XLOOKUP(B3,wasteprojectionmodel_actuals_20!D:D,wasteprojectionmodel_actuals_20!C:C)</f>
        <v>Aggregate, masonry and soils</v>
      </c>
      <c r="B3" t="s">
        <v>16</v>
      </c>
      <c r="C3">
        <f>_xlfn.IFNA(_xlfn.XLOOKUP(_xlfn.TEXTJOIN("",TRUE,'Table1 Input'!D$1,'Table1 Input'!$B3),'Joint tables'!$E$1:$E$507,'Joint tables'!$F$1:$F$507),0)</f>
        <v>385214</v>
      </c>
      <c r="D3">
        <f>_xlfn.IFNA(_xlfn.XLOOKUP(_xlfn.TEXTJOIN("",TRUE,'Table1 Input'!E$1,'Table1 Input'!$B3),'Joint tables'!$E$1:$E$507,'Joint tables'!$F$1:$F$507),0)</f>
        <v>437843</v>
      </c>
      <c r="E3">
        <f>_xlfn.IFNA(_xlfn.XLOOKUP(_xlfn.TEXTJOIN("",TRUE,'Table1 Input'!F$1,'Table1 Input'!$B3),'Joint tables'!$E$1:$E$507,'Joint tables'!$F$1:$F$507),0)</f>
        <v>293128</v>
      </c>
      <c r="F3">
        <f>_xlfn.IFNA(_xlfn.XLOOKUP(_xlfn.TEXTJOIN("",TRUE,'Table1 Input'!G$1,'Table1 Input'!$B3),'Joint tables'!$E$1:$E$507,'Joint tables'!$F$1:$F$507),0)</f>
        <v>243616</v>
      </c>
      <c r="G3">
        <f>_xlfn.IFNA(_xlfn.XLOOKUP(_xlfn.TEXTJOIN("",TRUE,'Table1 Input'!H$1,'Table1 Input'!$B3),'Joint tables'!$E$1:$E$507,'Joint tables'!$F$1:$F$507),0)</f>
        <v>518366</v>
      </c>
      <c r="H3">
        <f>_xlfn.IFNA(_xlfn.XLOOKUP(_xlfn.TEXTJOIN("",TRUE,'Table1 Input'!I$1,'Table1 Input'!$B3),'Joint tables'!$E$1:$E$507,'Joint tables'!$F$1:$F$507),0)</f>
        <v>497273</v>
      </c>
      <c r="I3">
        <f>_xlfn.IFNA(_xlfn.XLOOKUP(_xlfn.TEXTJOIN("",TRUE,'Table1 Input'!J$1,'Table1 Input'!$B3),'Joint tables'!$E$1:$E$507,'Joint tables'!$F$1:$F$507),0)</f>
        <v>350222</v>
      </c>
      <c r="J3">
        <f>_xlfn.IFNA(_xlfn.XLOOKUP(_xlfn.TEXTJOIN("",TRUE,'Table1 Input'!K$1,'Table1 Input'!$B3),'Joint tables'!$E$1:$E$507,'Joint tables'!$F$1:$F$507),0)</f>
        <v>369721</v>
      </c>
      <c r="K3">
        <f>_xlfn.IFNA(_xlfn.XLOOKUP(_xlfn.TEXTJOIN("",TRUE,'Table1 Input'!L$1,'Table1 Input'!$B3),'Joint tables'!$E$1:$E$507,'Joint tables'!$F$1:$F$507),0)</f>
        <v>366973</v>
      </c>
      <c r="L3">
        <f>_xlfn.IFNA(_xlfn.XLOOKUP(_xlfn.TEXTJOIN("",TRUE,'Table1 Input'!M$1,'Table1 Input'!$B3),'Joint tables'!$E$1:$E$507,'Joint tables'!$F$1:$F$507),0)</f>
        <v>330740</v>
      </c>
      <c r="M3">
        <f>_xlfn.IFNA(_xlfn.XLOOKUP(_xlfn.TEXTJOIN("",TRUE,'Table1 Input'!N$1,'Table1 Input'!$B3),'Joint tables'!$E$1:$E$507,'Joint tables'!$F$1:$F$507),0)</f>
        <v>426778</v>
      </c>
      <c r="N3">
        <f>_xlfn.IFNA(_xlfn.XLOOKUP(_xlfn.TEXTJOIN("",TRUE,'Table1 Input'!O$1,'Table1 Input'!$B3),'Joint tables'!$E$1:$E$507,'Joint tables'!$F$1:$F$507),0)</f>
        <v>586157</v>
      </c>
      <c r="O3">
        <f>_xlfn.IFNA(_xlfn.XLOOKUP(_xlfn.TEXTJOIN("",TRUE,'Table1 Input'!P$1,'Table1 Input'!$B3),'Joint tables'!$E$1:$E$507,'Joint tables'!$F$1:$F$507),0)</f>
        <v>797410</v>
      </c>
      <c r="P3">
        <f>_xlfn.IFNA(_xlfn.XLOOKUP(_xlfn.TEXTJOIN("",TRUE,'Table1 Input'!Q$1,'Table1 Input'!$B3),'Joint tables'!$E$1:$E$507,'Joint tables'!$F$1:$F$507),0)</f>
        <v>804650</v>
      </c>
      <c r="Q3">
        <f>_xlfn.IFNA(_xlfn.XLOOKUP(_xlfn.TEXTJOIN("",TRUE,'Table1 Input'!R$1,'Table1 Input'!$B3),'Joint tables'!$E$1:$E$507,'Joint tables'!$F$1:$F$507),0)</f>
        <v>1293321</v>
      </c>
      <c r="R3">
        <f>_xlfn.IFNA(_xlfn.XLOOKUP(_xlfn.TEXTJOIN("",TRUE,'Table1 Input'!S$1,'Table1 Input'!$B3),'Joint tables'!$E$1:$E$507,'Joint tables'!$F$1:$F$507),0)</f>
        <v>1024636</v>
      </c>
    </row>
    <row r="4" spans="1:20" x14ac:dyDescent="0.25">
      <c r="A4" t="str">
        <f>_xlfn.XLOOKUP(B4,wasteprojectionmodel_actuals_20!D:D,wasteprojectionmodel_actuals_20!C:C)</f>
        <v>Aggregate, masonry and soils</v>
      </c>
      <c r="B4" t="s">
        <v>17</v>
      </c>
      <c r="C4">
        <f>_xlfn.IFNA(_xlfn.XLOOKUP(_xlfn.TEXTJOIN("",TRUE,'Table1 Input'!D$1,'Table1 Input'!$B4),'Joint tables'!$E$1:$E$507,'Joint tables'!$F$1:$F$507),0)</f>
        <v>1733505</v>
      </c>
      <c r="D4">
        <f>_xlfn.IFNA(_xlfn.XLOOKUP(_xlfn.TEXTJOIN("",TRUE,'Table1 Input'!E$1,'Table1 Input'!$B4),'Joint tables'!$E$1:$E$507,'Joint tables'!$F$1:$F$507),0)</f>
        <v>1695308</v>
      </c>
      <c r="E4">
        <f>_xlfn.IFNA(_xlfn.XLOOKUP(_xlfn.TEXTJOIN("",TRUE,'Table1 Input'!F$1,'Table1 Input'!$B4),'Joint tables'!$E$1:$E$507,'Joint tables'!$F$1:$F$507),0)</f>
        <v>1717318</v>
      </c>
      <c r="F4">
        <f>_xlfn.IFNA(_xlfn.XLOOKUP(_xlfn.TEXTJOIN("",TRUE,'Table1 Input'!G$1,'Table1 Input'!$B4),'Joint tables'!$E$1:$E$507,'Joint tables'!$F$1:$F$507),0)</f>
        <v>1712831</v>
      </c>
      <c r="G4">
        <f>_xlfn.IFNA(_xlfn.XLOOKUP(_xlfn.TEXTJOIN("",TRUE,'Table1 Input'!H$1,'Table1 Input'!$B4),'Joint tables'!$E$1:$E$507,'Joint tables'!$F$1:$F$507),0)</f>
        <v>2438898</v>
      </c>
      <c r="H4">
        <f>_xlfn.IFNA(_xlfn.XLOOKUP(_xlfn.TEXTJOIN("",TRUE,'Table1 Input'!I$1,'Table1 Input'!$B4),'Joint tables'!$E$1:$E$507,'Joint tables'!$F$1:$F$507),0)</f>
        <v>2174906</v>
      </c>
      <c r="I4">
        <f>_xlfn.IFNA(_xlfn.XLOOKUP(_xlfn.TEXTJOIN("",TRUE,'Table1 Input'!J$1,'Table1 Input'!$B4),'Joint tables'!$E$1:$E$507,'Joint tables'!$F$1:$F$507),0)</f>
        <v>1828873</v>
      </c>
      <c r="J4">
        <f>_xlfn.IFNA(_xlfn.XLOOKUP(_xlfn.TEXTJOIN("",TRUE,'Table1 Input'!K$1,'Table1 Input'!$B4),'Joint tables'!$E$1:$E$507,'Joint tables'!$F$1:$F$507),0)</f>
        <v>1984673</v>
      </c>
      <c r="K4">
        <f>_xlfn.IFNA(_xlfn.XLOOKUP(_xlfn.TEXTJOIN("",TRUE,'Table1 Input'!L$1,'Table1 Input'!$B4),'Joint tables'!$E$1:$E$507,'Joint tables'!$F$1:$F$507),0)</f>
        <v>1964234</v>
      </c>
      <c r="L4">
        <f>_xlfn.IFNA(_xlfn.XLOOKUP(_xlfn.TEXTJOIN("",TRUE,'Table1 Input'!M$1,'Table1 Input'!$B4),'Joint tables'!$E$1:$E$507,'Joint tables'!$F$1:$F$507),0)</f>
        <v>1738324</v>
      </c>
      <c r="M4">
        <f>_xlfn.IFNA(_xlfn.XLOOKUP(_xlfn.TEXTJOIN("",TRUE,'Table1 Input'!N$1,'Table1 Input'!$B4),'Joint tables'!$E$1:$E$507,'Joint tables'!$F$1:$F$507),0)</f>
        <v>2373860</v>
      </c>
      <c r="N4">
        <f>_xlfn.IFNA(_xlfn.XLOOKUP(_xlfn.TEXTJOIN("",TRUE,'Table1 Input'!O$1,'Table1 Input'!$B4),'Joint tables'!$E$1:$E$507,'Joint tables'!$F$1:$F$507),0)</f>
        <v>2262965</v>
      </c>
      <c r="O4">
        <f>_xlfn.IFNA(_xlfn.XLOOKUP(_xlfn.TEXTJOIN("",TRUE,'Table1 Input'!P$1,'Table1 Input'!$B4),'Joint tables'!$E$1:$E$507,'Joint tables'!$F$1:$F$507),0)</f>
        <v>2624038</v>
      </c>
      <c r="P4">
        <f>_xlfn.IFNA(_xlfn.XLOOKUP(_xlfn.TEXTJOIN("",TRUE,'Table1 Input'!Q$1,'Table1 Input'!$B4),'Joint tables'!$E$1:$E$507,'Joint tables'!$F$1:$F$507),0)</f>
        <v>2710460</v>
      </c>
      <c r="Q4">
        <f>_xlfn.IFNA(_xlfn.XLOOKUP(_xlfn.TEXTJOIN("",TRUE,'Table1 Input'!R$1,'Table1 Input'!$B4),'Joint tables'!$E$1:$E$507,'Joint tables'!$F$1:$F$507),0)</f>
        <v>3182354</v>
      </c>
      <c r="R4">
        <f>_xlfn.IFNA(_xlfn.XLOOKUP(_xlfn.TEXTJOIN("",TRUE,'Table1 Input'!S$1,'Table1 Input'!$B4),'Joint tables'!$E$1:$E$507,'Joint tables'!$F$1:$F$507),0)</f>
        <v>2673437</v>
      </c>
    </row>
    <row r="5" spans="1:20" x14ac:dyDescent="0.25">
      <c r="A5" t="str">
        <f>_xlfn.XLOOKUP(B5,wasteprojectionmodel_actuals_20!D:D,wasteprojectionmodel_actuals_20!C:C)</f>
        <v>Aggregate, masonry and soils</v>
      </c>
      <c r="B5" t="s">
        <v>18</v>
      </c>
      <c r="C5">
        <f>_xlfn.IFNA(_xlfn.XLOOKUP(_xlfn.TEXTJOIN("",TRUE,'Table1 Input'!D$1,'Table1 Input'!$B5),'Joint tables'!$E$1:$E$507,'Joint tables'!$F$1:$F$507),0)</f>
        <v>27290</v>
      </c>
      <c r="D5">
        <f>_xlfn.IFNA(_xlfn.XLOOKUP(_xlfn.TEXTJOIN("",TRUE,'Table1 Input'!E$1,'Table1 Input'!$B5),'Joint tables'!$E$1:$E$507,'Joint tables'!$F$1:$F$507),0)</f>
        <v>22300</v>
      </c>
      <c r="E5">
        <f>_xlfn.IFNA(_xlfn.XLOOKUP(_xlfn.TEXTJOIN("",TRUE,'Table1 Input'!F$1,'Table1 Input'!$B5),'Joint tables'!$E$1:$E$507,'Joint tables'!$F$1:$F$507),0)</f>
        <v>33475</v>
      </c>
      <c r="F5">
        <f>_xlfn.IFNA(_xlfn.XLOOKUP(_xlfn.TEXTJOIN("",TRUE,'Table1 Input'!G$1,'Table1 Input'!$B5),'Joint tables'!$E$1:$E$507,'Joint tables'!$F$1:$F$507),0)</f>
        <v>37259</v>
      </c>
      <c r="G5">
        <f>_xlfn.IFNA(_xlfn.XLOOKUP(_xlfn.TEXTJOIN("",TRUE,'Table1 Input'!H$1,'Table1 Input'!$B5),'Joint tables'!$E$1:$E$507,'Joint tables'!$F$1:$F$507),0)</f>
        <v>27205</v>
      </c>
      <c r="H5">
        <f>_xlfn.IFNA(_xlfn.XLOOKUP(_xlfn.TEXTJOIN("",TRUE,'Table1 Input'!I$1,'Table1 Input'!$B5),'Joint tables'!$E$1:$E$507,'Joint tables'!$F$1:$F$507),0)</f>
        <v>32234</v>
      </c>
      <c r="I5">
        <f>_xlfn.IFNA(_xlfn.XLOOKUP(_xlfn.TEXTJOIN("",TRUE,'Table1 Input'!J$1,'Table1 Input'!$B5),'Joint tables'!$E$1:$E$507,'Joint tables'!$F$1:$F$507),0)</f>
        <v>34058</v>
      </c>
      <c r="J5">
        <f>_xlfn.IFNA(_xlfn.XLOOKUP(_xlfn.TEXTJOIN("",TRUE,'Table1 Input'!K$1,'Table1 Input'!$B5),'Joint tables'!$E$1:$E$507,'Joint tables'!$F$1:$F$507),0)</f>
        <v>38838</v>
      </c>
      <c r="K5">
        <f>_xlfn.IFNA(_xlfn.XLOOKUP(_xlfn.TEXTJOIN("",TRUE,'Table1 Input'!L$1,'Table1 Input'!$B5),'Joint tables'!$E$1:$E$507,'Joint tables'!$F$1:$F$507),0)</f>
        <v>33208</v>
      </c>
      <c r="L5">
        <f>_xlfn.IFNA(_xlfn.XLOOKUP(_xlfn.TEXTJOIN("",TRUE,'Table1 Input'!M$1,'Table1 Input'!$B5),'Joint tables'!$E$1:$E$507,'Joint tables'!$F$1:$F$507),0)</f>
        <v>38062</v>
      </c>
      <c r="M5">
        <f>_xlfn.IFNA(_xlfn.XLOOKUP(_xlfn.TEXTJOIN("",TRUE,'Table1 Input'!N$1,'Table1 Input'!$B5),'Joint tables'!$E$1:$E$507,'Joint tables'!$F$1:$F$507),0)</f>
        <v>36868</v>
      </c>
      <c r="N5">
        <f>_xlfn.IFNA(_xlfn.XLOOKUP(_xlfn.TEXTJOIN("",TRUE,'Table1 Input'!O$1,'Table1 Input'!$B5),'Joint tables'!$E$1:$E$507,'Joint tables'!$F$1:$F$507),0)</f>
        <v>34524</v>
      </c>
      <c r="O5">
        <f>_xlfn.IFNA(_xlfn.XLOOKUP(_xlfn.TEXTJOIN("",TRUE,'Table1 Input'!P$1,'Table1 Input'!$B5),'Joint tables'!$E$1:$E$507,'Joint tables'!$F$1:$F$507),0)</f>
        <v>35983</v>
      </c>
      <c r="P5">
        <f>_xlfn.IFNA(_xlfn.XLOOKUP(_xlfn.TEXTJOIN("",TRUE,'Table1 Input'!Q$1,'Table1 Input'!$B5),'Joint tables'!$E$1:$E$507,'Joint tables'!$F$1:$F$507),0)</f>
        <v>30319</v>
      </c>
      <c r="Q5">
        <f>_xlfn.IFNA(_xlfn.XLOOKUP(_xlfn.TEXTJOIN("",TRUE,'Table1 Input'!R$1,'Table1 Input'!$B5),'Joint tables'!$E$1:$E$507,'Joint tables'!$F$1:$F$507),0)</f>
        <v>32616</v>
      </c>
      <c r="R5">
        <f>_xlfn.IFNA(_xlfn.XLOOKUP(_xlfn.TEXTJOIN("",TRUE,'Table1 Input'!S$1,'Table1 Input'!$B5),'Joint tables'!$E$1:$E$507,'Joint tables'!$F$1:$F$507),0)</f>
        <v>32641</v>
      </c>
    </row>
    <row r="6" spans="1:20" x14ac:dyDescent="0.25">
      <c r="A6" t="str">
        <f>_xlfn.XLOOKUP(B6,wasteprojectionmodel_actuals_20!D:D,wasteprojectionmodel_actuals_20!C:C)</f>
        <v>Aggregate, masonry and soils</v>
      </c>
      <c r="B6" t="s">
        <v>19</v>
      </c>
      <c r="C6">
        <f>_xlfn.IFNA(_xlfn.XLOOKUP(_xlfn.TEXTJOIN("",TRUE,'Table1 Input'!D$1,'Table1 Input'!$B6),'Joint tables'!$E$1:$E$507,'Joint tables'!$F$1:$F$507),0)</f>
        <v>628011</v>
      </c>
      <c r="D6">
        <f>_xlfn.IFNA(_xlfn.XLOOKUP(_xlfn.TEXTJOIN("",TRUE,'Table1 Input'!E$1,'Table1 Input'!$B6),'Joint tables'!$E$1:$E$507,'Joint tables'!$F$1:$F$507),0)</f>
        <v>743697</v>
      </c>
      <c r="E6">
        <f>_xlfn.IFNA(_xlfn.XLOOKUP(_xlfn.TEXTJOIN("",TRUE,'Table1 Input'!F$1,'Table1 Input'!$B6),'Joint tables'!$E$1:$E$507,'Joint tables'!$F$1:$F$507),0)</f>
        <v>742793</v>
      </c>
      <c r="F6">
        <f>_xlfn.IFNA(_xlfn.XLOOKUP(_xlfn.TEXTJOIN("",TRUE,'Table1 Input'!G$1,'Table1 Input'!$B6),'Joint tables'!$E$1:$E$507,'Joint tables'!$F$1:$F$507),0)</f>
        <v>826100</v>
      </c>
      <c r="G6">
        <f>_xlfn.IFNA(_xlfn.XLOOKUP(_xlfn.TEXTJOIN("",TRUE,'Table1 Input'!H$1,'Table1 Input'!$B6),'Joint tables'!$E$1:$E$507,'Joint tables'!$F$1:$F$507),0)</f>
        <v>560951</v>
      </c>
      <c r="H6">
        <f>_xlfn.IFNA(_xlfn.XLOOKUP(_xlfn.TEXTJOIN("",TRUE,'Table1 Input'!I$1,'Table1 Input'!$B6),'Joint tables'!$E$1:$E$507,'Joint tables'!$F$1:$F$507),0)</f>
        <v>1098835</v>
      </c>
      <c r="I6">
        <f>_xlfn.IFNA(_xlfn.XLOOKUP(_xlfn.TEXTJOIN("",TRUE,'Table1 Input'!J$1,'Table1 Input'!$B6),'Joint tables'!$E$1:$E$507,'Joint tables'!$F$1:$F$507),0)</f>
        <v>816521</v>
      </c>
      <c r="J6">
        <f>_xlfn.IFNA(_xlfn.XLOOKUP(_xlfn.TEXTJOIN("",TRUE,'Table1 Input'!K$1,'Table1 Input'!$B6),'Joint tables'!$E$1:$E$507,'Joint tables'!$F$1:$F$507),0)</f>
        <v>839579</v>
      </c>
      <c r="K6">
        <f>_xlfn.IFNA(_xlfn.XLOOKUP(_xlfn.TEXTJOIN("",TRUE,'Table1 Input'!L$1,'Table1 Input'!$B6),'Joint tables'!$E$1:$E$507,'Joint tables'!$F$1:$F$507),0)</f>
        <v>711088</v>
      </c>
      <c r="L6">
        <f>_xlfn.IFNA(_xlfn.XLOOKUP(_xlfn.TEXTJOIN("",TRUE,'Table1 Input'!M$1,'Table1 Input'!$B6),'Joint tables'!$E$1:$E$507,'Joint tables'!$F$1:$F$507),0)</f>
        <v>727237</v>
      </c>
      <c r="M6">
        <f>_xlfn.IFNA(_xlfn.XLOOKUP(_xlfn.TEXTJOIN("",TRUE,'Table1 Input'!N$1,'Table1 Input'!$B6),'Joint tables'!$E$1:$E$507,'Joint tables'!$F$1:$F$507),0)</f>
        <v>100197</v>
      </c>
      <c r="N6">
        <f>_xlfn.IFNA(_xlfn.XLOOKUP(_xlfn.TEXTJOIN("",TRUE,'Table1 Input'!O$1,'Table1 Input'!$B6),'Joint tables'!$E$1:$E$507,'Joint tables'!$F$1:$F$507),0)</f>
        <v>92277</v>
      </c>
      <c r="O6">
        <f>_xlfn.IFNA(_xlfn.XLOOKUP(_xlfn.TEXTJOIN("",TRUE,'Table1 Input'!P$1,'Table1 Input'!$B6),'Joint tables'!$E$1:$E$507,'Joint tables'!$F$1:$F$507),0)</f>
        <v>1058430</v>
      </c>
      <c r="P6">
        <f>_xlfn.IFNA(_xlfn.XLOOKUP(_xlfn.TEXTJOIN("",TRUE,'Table1 Input'!Q$1,'Table1 Input'!$B6),'Joint tables'!$E$1:$E$507,'Joint tables'!$F$1:$F$507),0)</f>
        <v>1300376</v>
      </c>
      <c r="Q6">
        <f>_xlfn.IFNA(_xlfn.XLOOKUP(_xlfn.TEXTJOIN("",TRUE,'Table1 Input'!R$1,'Table1 Input'!$B6),'Joint tables'!$E$1:$E$507,'Joint tables'!$F$1:$F$507),0)</f>
        <v>946601</v>
      </c>
      <c r="R6">
        <f>_xlfn.IFNA(_xlfn.XLOOKUP(_xlfn.TEXTJOIN("",TRUE,'Table1 Input'!S$1,'Table1 Input'!$B6),'Joint tables'!$E$1:$E$507,'Joint tables'!$F$1:$F$507),0)</f>
        <v>1119490</v>
      </c>
    </row>
    <row r="7" spans="1:20" x14ac:dyDescent="0.25">
      <c r="A7" t="str">
        <f>_xlfn.XLOOKUP(B7,wasteprojectionmodel_actuals_20!D:D,wasteprojectionmodel_actuals_20!C:C)</f>
        <v>Glass</v>
      </c>
      <c r="B7" t="s">
        <v>21</v>
      </c>
      <c r="C7">
        <f>_xlfn.IFNA(_xlfn.XLOOKUP(_xlfn.TEXTJOIN("",TRUE,'Table1 Input'!D$1,'Table1 Input'!$B7),'Joint tables'!$E$1:$E$507,'Joint tables'!$F$1:$F$507),0)</f>
        <v>142617</v>
      </c>
      <c r="D7">
        <f>_xlfn.IFNA(_xlfn.XLOOKUP(_xlfn.TEXTJOIN("",TRUE,'Table1 Input'!E$1,'Table1 Input'!$B7),'Joint tables'!$E$1:$E$507,'Joint tables'!$F$1:$F$507),0)</f>
        <v>187955</v>
      </c>
      <c r="E7">
        <f>_xlfn.IFNA(_xlfn.XLOOKUP(_xlfn.TEXTJOIN("",TRUE,'Table1 Input'!F$1,'Table1 Input'!$B7),'Joint tables'!$E$1:$E$507,'Joint tables'!$F$1:$F$507),0)</f>
        <v>162320</v>
      </c>
      <c r="F7">
        <f>_xlfn.IFNA(_xlfn.XLOOKUP(_xlfn.TEXTJOIN("",TRUE,'Table1 Input'!G$1,'Table1 Input'!$B7),'Joint tables'!$E$1:$E$507,'Joint tables'!$F$1:$F$507),0)</f>
        <v>166649</v>
      </c>
      <c r="G7">
        <f>_xlfn.IFNA(_xlfn.XLOOKUP(_xlfn.TEXTJOIN("",TRUE,'Table1 Input'!H$1,'Table1 Input'!$B7),'Joint tables'!$E$1:$E$507,'Joint tables'!$F$1:$F$507),0)</f>
        <v>137049</v>
      </c>
      <c r="H7">
        <f>_xlfn.IFNA(_xlfn.XLOOKUP(_xlfn.TEXTJOIN("",TRUE,'Table1 Input'!I$1,'Table1 Input'!$B7),'Joint tables'!$E$1:$E$507,'Joint tables'!$F$1:$F$507),0)</f>
        <v>176954</v>
      </c>
      <c r="I7">
        <f>_xlfn.IFNA(_xlfn.XLOOKUP(_xlfn.TEXTJOIN("",TRUE,'Table1 Input'!J$1,'Table1 Input'!$B7),'Joint tables'!$E$1:$E$507,'Joint tables'!$F$1:$F$507),0)</f>
        <v>178608</v>
      </c>
      <c r="J7">
        <f>_xlfn.IFNA(_xlfn.XLOOKUP(_xlfn.TEXTJOIN("",TRUE,'Table1 Input'!K$1,'Table1 Input'!$B7),'Joint tables'!$E$1:$E$507,'Joint tables'!$F$1:$F$507),0)</f>
        <v>143480</v>
      </c>
      <c r="K7">
        <f>_xlfn.IFNA(_xlfn.XLOOKUP(_xlfn.TEXTJOIN("",TRUE,'Table1 Input'!L$1,'Table1 Input'!$B7),'Joint tables'!$E$1:$E$507,'Joint tables'!$F$1:$F$507),0)</f>
        <v>149169</v>
      </c>
      <c r="L7">
        <f>_xlfn.IFNA(_xlfn.XLOOKUP(_xlfn.TEXTJOIN("",TRUE,'Table1 Input'!M$1,'Table1 Input'!$B7),'Joint tables'!$E$1:$E$507,'Joint tables'!$F$1:$F$507),0)</f>
        <v>196075</v>
      </c>
      <c r="M7">
        <f>_xlfn.IFNA(_xlfn.XLOOKUP(_xlfn.TEXTJOIN("",TRUE,'Table1 Input'!N$1,'Table1 Input'!$B7),'Joint tables'!$E$1:$E$507,'Joint tables'!$F$1:$F$507),0)</f>
        <v>181754</v>
      </c>
      <c r="N7">
        <f>_xlfn.IFNA(_xlfn.XLOOKUP(_xlfn.TEXTJOIN("",TRUE,'Table1 Input'!O$1,'Table1 Input'!$B7),'Joint tables'!$E$1:$E$507,'Joint tables'!$F$1:$F$507),0)</f>
        <v>142554</v>
      </c>
      <c r="O7">
        <f>_xlfn.IFNA(_xlfn.XLOOKUP(_xlfn.TEXTJOIN("",TRUE,'Table1 Input'!P$1,'Table1 Input'!$B7),'Joint tables'!$E$1:$E$507,'Joint tables'!$F$1:$F$507),0)</f>
        <v>218376</v>
      </c>
      <c r="P7">
        <f>_xlfn.IFNA(_xlfn.XLOOKUP(_xlfn.TEXTJOIN("",TRUE,'Table1 Input'!Q$1,'Table1 Input'!$B7),'Joint tables'!$E$1:$E$507,'Joint tables'!$F$1:$F$507),0)</f>
        <v>175668</v>
      </c>
      <c r="Q7">
        <f>_xlfn.IFNA(_xlfn.XLOOKUP(_xlfn.TEXTJOIN("",TRUE,'Table1 Input'!R$1,'Table1 Input'!$B7),'Joint tables'!$E$1:$E$507,'Joint tables'!$F$1:$F$507),0)</f>
        <v>296804</v>
      </c>
      <c r="R7">
        <f>_xlfn.IFNA(_xlfn.XLOOKUP(_xlfn.TEXTJOIN("",TRUE,'Table1 Input'!S$1,'Table1 Input'!$B7),'Joint tables'!$E$1:$E$507,'Joint tables'!$F$1:$F$507),0)</f>
        <v>334640</v>
      </c>
    </row>
    <row r="8" spans="1:20" x14ac:dyDescent="0.25">
      <c r="A8" t="str">
        <f>_xlfn.XLOOKUP(B8,wasteprojectionmodel_actuals_20!D:D,wasteprojectionmodel_actuals_20!C:C)</f>
        <v>Glass</v>
      </c>
      <c r="B8" t="s">
        <v>22</v>
      </c>
      <c r="C8">
        <f>_xlfn.IFNA(_xlfn.XLOOKUP(_xlfn.TEXTJOIN("",TRUE,'Table1 Input'!D$1,'Table1 Input'!$B8),'Joint tables'!$E$1:$E$507,'Joint tables'!$F$1:$F$507),0)</f>
        <v>25000</v>
      </c>
      <c r="D8">
        <f>_xlfn.IFNA(_xlfn.XLOOKUP(_xlfn.TEXTJOIN("",TRUE,'Table1 Input'!E$1,'Table1 Input'!$B8),'Joint tables'!$E$1:$E$507,'Joint tables'!$F$1:$F$507),0)</f>
        <v>14058</v>
      </c>
      <c r="E8">
        <f>_xlfn.IFNA(_xlfn.XLOOKUP(_xlfn.TEXTJOIN("",TRUE,'Table1 Input'!F$1,'Table1 Input'!$B8),'Joint tables'!$E$1:$E$507,'Joint tables'!$F$1:$F$507),0)</f>
        <v>11249</v>
      </c>
      <c r="F8">
        <f>_xlfn.IFNA(_xlfn.XLOOKUP(_xlfn.TEXTJOIN("",TRUE,'Table1 Input'!G$1,'Table1 Input'!$B8),'Joint tables'!$E$1:$E$507,'Joint tables'!$F$1:$F$507),0)</f>
        <v>19251</v>
      </c>
      <c r="G8">
        <f>_xlfn.IFNA(_xlfn.XLOOKUP(_xlfn.TEXTJOIN("",TRUE,'Table1 Input'!H$1,'Table1 Input'!$B8),'Joint tables'!$E$1:$E$507,'Joint tables'!$F$1:$F$507),0)</f>
        <v>19068</v>
      </c>
      <c r="H8">
        <f>_xlfn.IFNA(_xlfn.XLOOKUP(_xlfn.TEXTJOIN("",TRUE,'Table1 Input'!I$1,'Table1 Input'!$B8),'Joint tables'!$E$1:$E$507,'Joint tables'!$F$1:$F$507),0)</f>
        <v>18547</v>
      </c>
      <c r="I8">
        <f>_xlfn.IFNA(_xlfn.XLOOKUP(_xlfn.TEXTJOIN("",TRUE,'Table1 Input'!J$1,'Table1 Input'!$B8),'Joint tables'!$E$1:$E$507,'Joint tables'!$F$1:$F$507),0)</f>
        <v>16420</v>
      </c>
      <c r="J8">
        <f>_xlfn.IFNA(_xlfn.XLOOKUP(_xlfn.TEXTJOIN("",TRUE,'Table1 Input'!K$1,'Table1 Input'!$B8),'Joint tables'!$E$1:$E$507,'Joint tables'!$F$1:$F$507),0)</f>
        <v>23514</v>
      </c>
      <c r="K8">
        <f>_xlfn.IFNA(_xlfn.XLOOKUP(_xlfn.TEXTJOIN("",TRUE,'Table1 Input'!L$1,'Table1 Input'!$B8),'Joint tables'!$E$1:$E$507,'Joint tables'!$F$1:$F$507),0)</f>
        <v>14588</v>
      </c>
      <c r="L8">
        <f>_xlfn.IFNA(_xlfn.XLOOKUP(_xlfn.TEXTJOIN("",TRUE,'Table1 Input'!M$1,'Table1 Input'!$B8),'Joint tables'!$E$1:$E$507,'Joint tables'!$F$1:$F$507),0)</f>
        <v>175</v>
      </c>
      <c r="M8">
        <f>_xlfn.IFNA(_xlfn.XLOOKUP(_xlfn.TEXTJOIN("",TRUE,'Table1 Input'!N$1,'Table1 Input'!$B8),'Joint tables'!$E$1:$E$507,'Joint tables'!$F$1:$F$507),0)</f>
        <v>0</v>
      </c>
      <c r="N8">
        <f>_xlfn.IFNA(_xlfn.XLOOKUP(_xlfn.TEXTJOIN("",TRUE,'Table1 Input'!O$1,'Table1 Input'!$B8),'Joint tables'!$E$1:$E$507,'Joint tables'!$F$1:$F$507),0)</f>
        <v>0</v>
      </c>
      <c r="O8">
        <f>_xlfn.IFNA(_xlfn.XLOOKUP(_xlfn.TEXTJOIN("",TRUE,'Table1 Input'!P$1,'Table1 Input'!$B8),'Joint tables'!$E$1:$E$507,'Joint tables'!$F$1:$F$507),0)</f>
        <v>0</v>
      </c>
      <c r="P8">
        <f>_xlfn.IFNA(_xlfn.XLOOKUP(_xlfn.TEXTJOIN("",TRUE,'Table1 Input'!Q$1,'Table1 Input'!$B8),'Joint tables'!$E$1:$E$507,'Joint tables'!$F$1:$F$507),0)</f>
        <v>4600</v>
      </c>
      <c r="Q8">
        <f>_xlfn.IFNA(_xlfn.XLOOKUP(_xlfn.TEXTJOIN("",TRUE,'Table1 Input'!R$1,'Table1 Input'!$B8),'Joint tables'!$E$1:$E$507,'Joint tables'!$F$1:$F$507),0)</f>
        <v>0</v>
      </c>
      <c r="R8">
        <f>_xlfn.IFNA(_xlfn.XLOOKUP(_xlfn.TEXTJOIN("",TRUE,'Table1 Input'!S$1,'Table1 Input'!$B8),'Joint tables'!$E$1:$E$507,'Joint tables'!$F$1:$F$507),0)</f>
        <v>0</v>
      </c>
    </row>
    <row r="9" spans="1:20" x14ac:dyDescent="0.25">
      <c r="A9" t="str">
        <f>_xlfn.XLOOKUP(B9,wasteprojectionmodel_actuals_20!D:D,wasteprojectionmodel_actuals_20!C:C)</f>
        <v>Metals</v>
      </c>
      <c r="B9" t="s">
        <v>24</v>
      </c>
      <c r="C9">
        <f>_xlfn.IFNA(_xlfn.XLOOKUP(_xlfn.TEXTJOIN("",TRUE,'Table1 Input'!D$1,'Table1 Input'!$B9),'Joint tables'!$E$1:$E$507,'Joint tables'!$F$1:$F$507),0)</f>
        <v>37949</v>
      </c>
      <c r="D9">
        <f>_xlfn.IFNA(_xlfn.XLOOKUP(_xlfn.TEXTJOIN("",TRUE,'Table1 Input'!E$1,'Table1 Input'!$B9),'Joint tables'!$E$1:$E$507,'Joint tables'!$F$1:$F$507),0)</f>
        <v>22067</v>
      </c>
      <c r="E9">
        <f>_xlfn.IFNA(_xlfn.XLOOKUP(_xlfn.TEXTJOIN("",TRUE,'Table1 Input'!F$1,'Table1 Input'!$B9),'Joint tables'!$E$1:$E$507,'Joint tables'!$F$1:$F$507),0)</f>
        <v>16596</v>
      </c>
      <c r="F9">
        <f>_xlfn.IFNA(_xlfn.XLOOKUP(_xlfn.TEXTJOIN("",TRUE,'Table1 Input'!G$1,'Table1 Input'!$B9),'Joint tables'!$E$1:$E$507,'Joint tables'!$F$1:$F$507),0)</f>
        <v>16629</v>
      </c>
      <c r="G9">
        <f>_xlfn.IFNA(_xlfn.XLOOKUP(_xlfn.TEXTJOIN("",TRUE,'Table1 Input'!H$1,'Table1 Input'!$B9),'Joint tables'!$E$1:$E$507,'Joint tables'!$F$1:$F$507),0)</f>
        <v>5500</v>
      </c>
      <c r="H9">
        <f>_xlfn.IFNA(_xlfn.XLOOKUP(_xlfn.TEXTJOIN("",TRUE,'Table1 Input'!I$1,'Table1 Input'!$B9),'Joint tables'!$E$1:$E$507,'Joint tables'!$F$1:$F$507),0)</f>
        <v>29481</v>
      </c>
      <c r="I9">
        <f>_xlfn.IFNA(_xlfn.XLOOKUP(_xlfn.TEXTJOIN("",TRUE,'Table1 Input'!J$1,'Table1 Input'!$B9),'Joint tables'!$E$1:$E$507,'Joint tables'!$F$1:$F$507),0)</f>
        <v>4898</v>
      </c>
      <c r="J9">
        <f>_xlfn.IFNA(_xlfn.XLOOKUP(_xlfn.TEXTJOIN("",TRUE,'Table1 Input'!K$1,'Table1 Input'!$B9),'Joint tables'!$E$1:$E$507,'Joint tables'!$F$1:$F$507),0)</f>
        <v>28800</v>
      </c>
      <c r="K9">
        <f>_xlfn.IFNA(_xlfn.XLOOKUP(_xlfn.TEXTJOIN("",TRUE,'Table1 Input'!L$1,'Table1 Input'!$B9),'Joint tables'!$E$1:$E$507,'Joint tables'!$F$1:$F$507),0)</f>
        <v>28735</v>
      </c>
      <c r="L9">
        <f>_xlfn.IFNA(_xlfn.XLOOKUP(_xlfn.TEXTJOIN("",TRUE,'Table1 Input'!M$1,'Table1 Input'!$B9),'Joint tables'!$E$1:$E$507,'Joint tables'!$F$1:$F$507),0)</f>
        <v>28731</v>
      </c>
      <c r="M9">
        <f>_xlfn.IFNA(_xlfn.XLOOKUP(_xlfn.TEXTJOIN("",TRUE,'Table1 Input'!N$1,'Table1 Input'!$B9),'Joint tables'!$E$1:$E$507,'Joint tables'!$F$1:$F$507),0)</f>
        <v>36747</v>
      </c>
      <c r="N9">
        <f>_xlfn.IFNA(_xlfn.XLOOKUP(_xlfn.TEXTJOIN("",TRUE,'Table1 Input'!O$1,'Table1 Input'!$B9),'Joint tables'!$E$1:$E$507,'Joint tables'!$F$1:$F$507),0)</f>
        <v>30270</v>
      </c>
      <c r="O9">
        <f>_xlfn.IFNA(_xlfn.XLOOKUP(_xlfn.TEXTJOIN("",TRUE,'Table1 Input'!P$1,'Table1 Input'!$B9),'Joint tables'!$E$1:$E$507,'Joint tables'!$F$1:$F$507),0)</f>
        <v>0</v>
      </c>
      <c r="P9">
        <f>_xlfn.IFNA(_xlfn.XLOOKUP(_xlfn.TEXTJOIN("",TRUE,'Table1 Input'!Q$1,'Table1 Input'!$B9),'Joint tables'!$E$1:$E$507,'Joint tables'!$F$1:$F$507),0)</f>
        <v>24692</v>
      </c>
      <c r="Q9">
        <f>_xlfn.IFNA(_xlfn.XLOOKUP(_xlfn.TEXTJOIN("",TRUE,'Table1 Input'!R$1,'Table1 Input'!$B9),'Joint tables'!$E$1:$E$507,'Joint tables'!$F$1:$F$507),0)</f>
        <v>27629</v>
      </c>
      <c r="R9">
        <f>_xlfn.IFNA(_xlfn.XLOOKUP(_xlfn.TEXTJOIN("",TRUE,'Table1 Input'!S$1,'Table1 Input'!$B9),'Joint tables'!$E$1:$E$507,'Joint tables'!$F$1:$F$507),0)</f>
        <v>46112</v>
      </c>
    </row>
    <row r="10" spans="1:20" x14ac:dyDescent="0.25">
      <c r="A10" t="str">
        <f>_xlfn.XLOOKUP(B10,wasteprojectionmodel_actuals_20!D:D,wasteprojectionmodel_actuals_20!C:C)</f>
        <v>Metals</v>
      </c>
      <c r="B10" t="s">
        <v>25</v>
      </c>
      <c r="C10">
        <f>_xlfn.IFNA(_xlfn.XLOOKUP(_xlfn.TEXTJOIN("",TRUE,'Table1 Input'!D$1,'Table1 Input'!$B10),'Joint tables'!$E$1:$E$507,'Joint tables'!$F$1:$F$507),0)</f>
        <v>784992</v>
      </c>
      <c r="D10">
        <f>_xlfn.IFNA(_xlfn.XLOOKUP(_xlfn.TEXTJOIN("",TRUE,'Table1 Input'!E$1,'Table1 Input'!$B10),'Joint tables'!$E$1:$E$507,'Joint tables'!$F$1:$F$507),0)</f>
        <v>937397</v>
      </c>
      <c r="E10">
        <f>_xlfn.IFNA(_xlfn.XLOOKUP(_xlfn.TEXTJOIN("",TRUE,'Table1 Input'!F$1,'Table1 Input'!$B10),'Joint tables'!$E$1:$E$507,'Joint tables'!$F$1:$F$507),0)</f>
        <v>772972.48</v>
      </c>
      <c r="F10">
        <f>_xlfn.IFNA(_xlfn.XLOOKUP(_xlfn.TEXTJOIN("",TRUE,'Table1 Input'!G$1,'Table1 Input'!$B10),'Joint tables'!$E$1:$E$507,'Joint tables'!$F$1:$F$507),0)</f>
        <v>826264.08</v>
      </c>
      <c r="G10">
        <f>_xlfn.IFNA(_xlfn.XLOOKUP(_xlfn.TEXTJOIN("",TRUE,'Table1 Input'!H$1,'Table1 Input'!$B10),'Joint tables'!$E$1:$E$507,'Joint tables'!$F$1:$F$507),0)</f>
        <v>941584.32000000007</v>
      </c>
      <c r="H10">
        <f>_xlfn.IFNA(_xlfn.XLOOKUP(_xlfn.TEXTJOIN("",TRUE,'Table1 Input'!I$1,'Table1 Input'!$B10),'Joint tables'!$E$1:$E$507,'Joint tables'!$F$1:$F$507),0)</f>
        <v>919892.32000000007</v>
      </c>
      <c r="I10">
        <f>_xlfn.IFNA(_xlfn.XLOOKUP(_xlfn.TEXTJOIN("",TRUE,'Table1 Input'!J$1,'Table1 Input'!$B10),'Joint tables'!$E$1:$E$507,'Joint tables'!$F$1:$F$507),0)</f>
        <v>948913.2</v>
      </c>
      <c r="J10">
        <f>_xlfn.IFNA(_xlfn.XLOOKUP(_xlfn.TEXTJOIN("",TRUE,'Table1 Input'!K$1,'Table1 Input'!$B10),'Joint tables'!$E$1:$E$507,'Joint tables'!$F$1:$F$507),0)</f>
        <v>896104.44</v>
      </c>
      <c r="K10">
        <f>_xlfn.IFNA(_xlfn.XLOOKUP(_xlfn.TEXTJOIN("",TRUE,'Table1 Input'!L$1,'Table1 Input'!$B10),'Joint tables'!$E$1:$E$507,'Joint tables'!$F$1:$F$507),0)</f>
        <v>918991.44</v>
      </c>
      <c r="L10">
        <f>_xlfn.IFNA(_xlfn.XLOOKUP(_xlfn.TEXTJOIN("",TRUE,'Table1 Input'!M$1,'Table1 Input'!$B10),'Joint tables'!$E$1:$E$507,'Joint tables'!$F$1:$F$507),0)</f>
        <v>653195.98</v>
      </c>
      <c r="M10">
        <f>_xlfn.IFNA(_xlfn.XLOOKUP(_xlfn.TEXTJOIN("",TRUE,'Table1 Input'!N$1,'Table1 Input'!$B10),'Joint tables'!$E$1:$E$507,'Joint tables'!$F$1:$F$507),0)</f>
        <v>389451.08</v>
      </c>
      <c r="N10">
        <f>_xlfn.IFNA(_xlfn.XLOOKUP(_xlfn.TEXTJOIN("",TRUE,'Table1 Input'!O$1,'Table1 Input'!$B10),'Joint tables'!$E$1:$E$507,'Joint tables'!$F$1:$F$507),0)</f>
        <v>613077.52</v>
      </c>
      <c r="O10">
        <f>_xlfn.IFNA(_xlfn.XLOOKUP(_xlfn.TEXTJOIN("",TRUE,'Table1 Input'!P$1,'Table1 Input'!$B10),'Joint tables'!$E$1:$E$507,'Joint tables'!$F$1:$F$507),0)</f>
        <v>550045</v>
      </c>
      <c r="P10">
        <f>_xlfn.IFNA(_xlfn.XLOOKUP(_xlfn.TEXTJOIN("",TRUE,'Table1 Input'!Q$1,'Table1 Input'!$B10),'Joint tables'!$E$1:$E$507,'Joint tables'!$F$1:$F$507),0)</f>
        <v>754538</v>
      </c>
      <c r="Q10">
        <f>_xlfn.IFNA(_xlfn.XLOOKUP(_xlfn.TEXTJOIN("",TRUE,'Table1 Input'!R$1,'Table1 Input'!$B10),'Joint tables'!$E$1:$E$507,'Joint tables'!$F$1:$F$507),0)</f>
        <v>721441</v>
      </c>
      <c r="R10">
        <f>_xlfn.IFNA(_xlfn.XLOOKUP(_xlfn.TEXTJOIN("",TRUE,'Table1 Input'!S$1,'Table1 Input'!$B10),'Joint tables'!$E$1:$E$507,'Joint tables'!$F$1:$F$507),0)</f>
        <v>750742</v>
      </c>
    </row>
    <row r="11" spans="1:20" x14ac:dyDescent="0.25">
      <c r="A11" t="str">
        <f>_xlfn.XLOOKUP(B11,wasteprojectionmodel_actuals_20!D:D,wasteprojectionmodel_actuals_20!C:C)</f>
        <v>Metals</v>
      </c>
      <c r="B11" t="s">
        <v>26</v>
      </c>
      <c r="C11">
        <f>_xlfn.IFNA(_xlfn.XLOOKUP(_xlfn.TEXTJOIN("",TRUE,'Table1 Input'!D$1,'Table1 Input'!$B11),'Joint tables'!$E$1:$E$507,'Joint tables'!$F$1:$F$507),0)</f>
        <v>20822</v>
      </c>
      <c r="D11">
        <f>_xlfn.IFNA(_xlfn.XLOOKUP(_xlfn.TEXTJOIN("",TRUE,'Table1 Input'!E$1,'Table1 Input'!$B11),'Joint tables'!$E$1:$E$507,'Joint tables'!$F$1:$F$507),0)</f>
        <v>64851</v>
      </c>
      <c r="E11">
        <f>_xlfn.IFNA(_xlfn.XLOOKUP(_xlfn.TEXTJOIN("",TRUE,'Table1 Input'!F$1,'Table1 Input'!$B11),'Joint tables'!$E$1:$E$507,'Joint tables'!$F$1:$F$507),0)</f>
        <v>270427</v>
      </c>
      <c r="F11">
        <f>_xlfn.IFNA(_xlfn.XLOOKUP(_xlfn.TEXTJOIN("",TRUE,'Table1 Input'!G$1,'Table1 Input'!$B11),'Joint tables'!$E$1:$E$507,'Joint tables'!$F$1:$F$507),0)</f>
        <v>52857</v>
      </c>
      <c r="G11">
        <f>_xlfn.IFNA(_xlfn.XLOOKUP(_xlfn.TEXTJOIN("",TRUE,'Table1 Input'!H$1,'Table1 Input'!$B11),'Joint tables'!$E$1:$E$507,'Joint tables'!$F$1:$F$507),0)</f>
        <v>105352</v>
      </c>
      <c r="H11">
        <f>_xlfn.IFNA(_xlfn.XLOOKUP(_xlfn.TEXTJOIN("",TRUE,'Table1 Input'!I$1,'Table1 Input'!$B11),'Joint tables'!$E$1:$E$507,'Joint tables'!$F$1:$F$507),0)</f>
        <v>71159</v>
      </c>
      <c r="I11">
        <f>_xlfn.IFNA(_xlfn.XLOOKUP(_xlfn.TEXTJOIN("",TRUE,'Table1 Input'!J$1,'Table1 Input'!$B11),'Joint tables'!$E$1:$E$507,'Joint tables'!$F$1:$F$507),0)</f>
        <v>99624</v>
      </c>
      <c r="J11">
        <f>_xlfn.IFNA(_xlfn.XLOOKUP(_xlfn.TEXTJOIN("",TRUE,'Table1 Input'!K$1,'Table1 Input'!$B11),'Joint tables'!$E$1:$E$507,'Joint tables'!$F$1:$F$507),0)</f>
        <v>55207</v>
      </c>
      <c r="K11">
        <f>_xlfn.IFNA(_xlfn.XLOOKUP(_xlfn.TEXTJOIN("",TRUE,'Table1 Input'!L$1,'Table1 Input'!$B11),'Joint tables'!$E$1:$E$507,'Joint tables'!$F$1:$F$507),0)</f>
        <v>66317</v>
      </c>
      <c r="L11">
        <f>_xlfn.IFNA(_xlfn.XLOOKUP(_xlfn.TEXTJOIN("",TRUE,'Table1 Input'!M$1,'Table1 Input'!$B11),'Joint tables'!$E$1:$E$507,'Joint tables'!$F$1:$F$507),0)</f>
        <v>246703</v>
      </c>
      <c r="M11">
        <f>_xlfn.IFNA(_xlfn.XLOOKUP(_xlfn.TEXTJOIN("",TRUE,'Table1 Input'!N$1,'Table1 Input'!$B11),'Joint tables'!$E$1:$E$507,'Joint tables'!$F$1:$F$507),0)</f>
        <v>640245</v>
      </c>
      <c r="N11">
        <f>_xlfn.IFNA(_xlfn.XLOOKUP(_xlfn.TEXTJOIN("",TRUE,'Table1 Input'!O$1,'Table1 Input'!$B11),'Joint tables'!$E$1:$E$507,'Joint tables'!$F$1:$F$507),0)</f>
        <v>631564</v>
      </c>
      <c r="O11">
        <f>_xlfn.IFNA(_xlfn.XLOOKUP(_xlfn.TEXTJOIN("",TRUE,'Table1 Input'!P$1,'Table1 Input'!$B11),'Joint tables'!$E$1:$E$507,'Joint tables'!$F$1:$F$507),0)</f>
        <v>416388</v>
      </c>
      <c r="P11">
        <f>_xlfn.IFNA(_xlfn.XLOOKUP(_xlfn.TEXTJOIN("",TRUE,'Table1 Input'!Q$1,'Table1 Input'!$B11),'Joint tables'!$E$1:$E$507,'Joint tables'!$F$1:$F$507),0)</f>
        <v>206587</v>
      </c>
      <c r="Q11">
        <f>_xlfn.IFNA(_xlfn.XLOOKUP(_xlfn.TEXTJOIN("",TRUE,'Table1 Input'!R$1,'Table1 Input'!$B11),'Joint tables'!$E$1:$E$507,'Joint tables'!$F$1:$F$507),0)</f>
        <v>203069</v>
      </c>
      <c r="R11">
        <f>_xlfn.IFNA(_xlfn.XLOOKUP(_xlfn.TEXTJOIN("",TRUE,'Table1 Input'!S$1,'Table1 Input'!$B11),'Joint tables'!$E$1:$E$507,'Joint tables'!$F$1:$F$507),0)</f>
        <v>165900</v>
      </c>
    </row>
    <row r="12" spans="1:20" x14ac:dyDescent="0.25">
      <c r="A12" t="str">
        <f>_xlfn.XLOOKUP(B12,wasteprojectionmodel_actuals_20!D:D,wasteprojectionmodel_actuals_20!C:C)</f>
        <v>Organics</v>
      </c>
      <c r="B12" t="s">
        <v>28</v>
      </c>
      <c r="C12">
        <f>_xlfn.IFNA(_xlfn.XLOOKUP(_xlfn.TEXTJOIN("",TRUE,'Table1 Input'!D$1,'Table1 Input'!$B12),'Joint tables'!$E$1:$E$507,'Joint tables'!$F$1:$F$507),0)</f>
        <v>25796</v>
      </c>
      <c r="D12">
        <f>_xlfn.IFNA(_xlfn.XLOOKUP(_xlfn.TEXTJOIN("",TRUE,'Table1 Input'!E$1,'Table1 Input'!$B12),'Joint tables'!$E$1:$E$507,'Joint tables'!$F$1:$F$507),0)</f>
        <v>48583</v>
      </c>
      <c r="E12">
        <f>_xlfn.IFNA(_xlfn.XLOOKUP(_xlfn.TEXTJOIN("",TRUE,'Table1 Input'!F$1,'Table1 Input'!$B12),'Joint tables'!$E$1:$E$507,'Joint tables'!$F$1:$F$507),0)</f>
        <v>28888</v>
      </c>
      <c r="F12">
        <f>_xlfn.IFNA(_xlfn.XLOOKUP(_xlfn.TEXTJOIN("",TRUE,'Table1 Input'!G$1,'Table1 Input'!$B12),'Joint tables'!$E$1:$E$507,'Joint tables'!$F$1:$F$507),0)</f>
        <v>12546</v>
      </c>
      <c r="G12">
        <f>_xlfn.IFNA(_xlfn.XLOOKUP(_xlfn.TEXTJOIN("",TRUE,'Table1 Input'!H$1,'Table1 Input'!$B12),'Joint tables'!$E$1:$E$507,'Joint tables'!$F$1:$F$507),0)</f>
        <v>31971</v>
      </c>
      <c r="H12">
        <f>_xlfn.IFNA(_xlfn.XLOOKUP(_xlfn.TEXTJOIN("",TRUE,'Table1 Input'!I$1,'Table1 Input'!$B12),'Joint tables'!$E$1:$E$507,'Joint tables'!$F$1:$F$507),0)</f>
        <v>22368</v>
      </c>
      <c r="I12">
        <f>_xlfn.IFNA(_xlfn.XLOOKUP(_xlfn.TEXTJOIN("",TRUE,'Table1 Input'!J$1,'Table1 Input'!$B12),'Joint tables'!$E$1:$E$507,'Joint tables'!$F$1:$F$507),0)</f>
        <v>30696</v>
      </c>
      <c r="J12">
        <f>_xlfn.IFNA(_xlfn.XLOOKUP(_xlfn.TEXTJOIN("",TRUE,'Table1 Input'!K$1,'Table1 Input'!$B12),'Joint tables'!$E$1:$E$507,'Joint tables'!$F$1:$F$507),0)</f>
        <v>42366</v>
      </c>
      <c r="K12">
        <f>_xlfn.IFNA(_xlfn.XLOOKUP(_xlfn.TEXTJOIN("",TRUE,'Table1 Input'!L$1,'Table1 Input'!$B12),'Joint tables'!$E$1:$E$507,'Joint tables'!$F$1:$F$507),0)</f>
        <v>66890</v>
      </c>
      <c r="L12">
        <f>_xlfn.IFNA(_xlfn.XLOOKUP(_xlfn.TEXTJOIN("",TRUE,'Table1 Input'!M$1,'Table1 Input'!$B12),'Joint tables'!$E$1:$E$507,'Joint tables'!$F$1:$F$507),0)</f>
        <v>68418</v>
      </c>
      <c r="M12">
        <f>_xlfn.IFNA(_xlfn.XLOOKUP(_xlfn.TEXTJOIN("",TRUE,'Table1 Input'!N$1,'Table1 Input'!$B12),'Joint tables'!$E$1:$E$507,'Joint tables'!$F$1:$F$507),0)</f>
        <v>65972.47</v>
      </c>
      <c r="N12">
        <f>_xlfn.IFNA(_xlfn.XLOOKUP(_xlfn.TEXTJOIN("",TRUE,'Table1 Input'!O$1,'Table1 Input'!$B12),'Joint tables'!$E$1:$E$507,'Joint tables'!$F$1:$F$507),0)</f>
        <v>32936.04</v>
      </c>
      <c r="O12">
        <f>_xlfn.IFNA(_xlfn.XLOOKUP(_xlfn.TEXTJOIN("",TRUE,'Table1 Input'!P$1,'Table1 Input'!$B12),'Joint tables'!$E$1:$E$507,'Joint tables'!$F$1:$F$507),0)</f>
        <v>37663.300000000003</v>
      </c>
      <c r="P12">
        <f>_xlfn.IFNA(_xlfn.XLOOKUP(_xlfn.TEXTJOIN("",TRUE,'Table1 Input'!Q$1,'Table1 Input'!$B12),'Joint tables'!$E$1:$E$507,'Joint tables'!$F$1:$F$507),0)</f>
        <v>58524.320000000007</v>
      </c>
      <c r="Q12">
        <f>_xlfn.IFNA(_xlfn.XLOOKUP(_xlfn.TEXTJOIN("",TRUE,'Table1 Input'!R$1,'Table1 Input'!$B12),'Joint tables'!$E$1:$E$507,'Joint tables'!$F$1:$F$507),0)</f>
        <v>76613.279999999999</v>
      </c>
      <c r="R12">
        <f>_xlfn.IFNA(_xlfn.XLOOKUP(_xlfn.TEXTJOIN("",TRUE,'Table1 Input'!S$1,'Table1 Input'!$B12),'Joint tables'!$E$1:$E$507,'Joint tables'!$F$1:$F$507),0)</f>
        <v>96774.453999999998</v>
      </c>
    </row>
    <row r="13" spans="1:20" x14ac:dyDescent="0.25">
      <c r="A13" t="str">
        <f>_xlfn.XLOOKUP(B13,wasteprojectionmodel_actuals_20!D:D,wasteprojectionmodel_actuals_20!C:C)</f>
        <v>Organics</v>
      </c>
      <c r="B13" t="s">
        <v>29</v>
      </c>
      <c r="C13">
        <f>_xlfn.IFNA(_xlfn.XLOOKUP(_xlfn.TEXTJOIN("",TRUE,'Table1 Input'!D$1,'Table1 Input'!$B13),'Joint tables'!$E$1:$E$507,'Joint tables'!$F$1:$F$507),0)</f>
        <v>276293</v>
      </c>
      <c r="D13">
        <f>_xlfn.IFNA(_xlfn.XLOOKUP(_xlfn.TEXTJOIN("",TRUE,'Table1 Input'!E$1,'Table1 Input'!$B13),'Joint tables'!$E$1:$E$507,'Joint tables'!$F$1:$F$507),0)</f>
        <v>339358</v>
      </c>
      <c r="E13">
        <f>_xlfn.IFNA(_xlfn.XLOOKUP(_xlfn.TEXTJOIN("",TRUE,'Table1 Input'!F$1,'Table1 Input'!$B13),'Joint tables'!$E$1:$E$507,'Joint tables'!$F$1:$F$507),0)</f>
        <v>311059</v>
      </c>
      <c r="F13">
        <f>_xlfn.IFNA(_xlfn.XLOOKUP(_xlfn.TEXTJOIN("",TRUE,'Table1 Input'!G$1,'Table1 Input'!$B13),'Joint tables'!$E$1:$E$507,'Joint tables'!$F$1:$F$507),0)</f>
        <v>326833</v>
      </c>
      <c r="G13">
        <f>_xlfn.IFNA(_xlfn.XLOOKUP(_xlfn.TEXTJOIN("",TRUE,'Table1 Input'!H$1,'Table1 Input'!$B13),'Joint tables'!$E$1:$E$507,'Joint tables'!$F$1:$F$507),0)</f>
        <v>384117</v>
      </c>
      <c r="H13">
        <f>_xlfn.IFNA(_xlfn.XLOOKUP(_xlfn.TEXTJOIN("",TRUE,'Table1 Input'!I$1,'Table1 Input'!$B13),'Joint tables'!$E$1:$E$507,'Joint tables'!$F$1:$F$507),0)</f>
        <v>421802</v>
      </c>
      <c r="I13">
        <f>_xlfn.IFNA(_xlfn.XLOOKUP(_xlfn.TEXTJOIN("",TRUE,'Table1 Input'!J$1,'Table1 Input'!$B13),'Joint tables'!$E$1:$E$507,'Joint tables'!$F$1:$F$507),0)</f>
        <v>499978</v>
      </c>
      <c r="J13">
        <f>_xlfn.IFNA(_xlfn.XLOOKUP(_xlfn.TEXTJOIN("",TRUE,'Table1 Input'!K$1,'Table1 Input'!$B13),'Joint tables'!$E$1:$E$507,'Joint tables'!$F$1:$F$507),0)</f>
        <v>402313</v>
      </c>
      <c r="K13">
        <f>_xlfn.IFNA(_xlfn.XLOOKUP(_xlfn.TEXTJOIN("",TRUE,'Table1 Input'!L$1,'Table1 Input'!$B13),'Joint tables'!$E$1:$E$507,'Joint tables'!$F$1:$F$507),0)</f>
        <v>358882</v>
      </c>
      <c r="L13">
        <f>_xlfn.IFNA(_xlfn.XLOOKUP(_xlfn.TEXTJOIN("",TRUE,'Table1 Input'!M$1,'Table1 Input'!$B13),'Joint tables'!$E$1:$E$507,'Joint tables'!$F$1:$F$507),0)</f>
        <v>411216</v>
      </c>
      <c r="M13">
        <f>_xlfn.IFNA(_xlfn.XLOOKUP(_xlfn.TEXTJOIN("",TRUE,'Table1 Input'!N$1,'Table1 Input'!$B13),'Joint tables'!$E$1:$E$507,'Joint tables'!$F$1:$F$507),0)</f>
        <v>452398.53</v>
      </c>
      <c r="N13">
        <f>_xlfn.IFNA(_xlfn.XLOOKUP(_xlfn.TEXTJOIN("",TRUE,'Table1 Input'!O$1,'Table1 Input'!$B13),'Joint tables'!$E$1:$E$507,'Joint tables'!$F$1:$F$507),0)</f>
        <v>529191.96</v>
      </c>
      <c r="O13">
        <f>_xlfn.IFNA(_xlfn.XLOOKUP(_xlfn.TEXTJOIN("",TRUE,'Table1 Input'!P$1,'Table1 Input'!$B13),'Joint tables'!$E$1:$E$507,'Joint tables'!$F$1:$F$507),0)</f>
        <v>426821.7</v>
      </c>
      <c r="P13">
        <f>_xlfn.IFNA(_xlfn.XLOOKUP(_xlfn.TEXTJOIN("",TRUE,'Table1 Input'!Q$1,'Table1 Input'!$B13),'Joint tables'!$E$1:$E$507,'Joint tables'!$F$1:$F$507),0)</f>
        <v>466551.68</v>
      </c>
      <c r="Q13">
        <f>_xlfn.IFNA(_xlfn.XLOOKUP(_xlfn.TEXTJOIN("",TRUE,'Table1 Input'!R$1,'Table1 Input'!$B13),'Joint tables'!$E$1:$E$507,'Joint tables'!$F$1:$F$507),0)</f>
        <v>698228.52</v>
      </c>
      <c r="R13">
        <f>_xlfn.IFNA(_xlfn.XLOOKUP(_xlfn.TEXTJOIN("",TRUE,'Table1 Input'!S$1,'Table1 Input'!$B13),'Joint tables'!$E$1:$E$507,'Joint tables'!$F$1:$F$507),0)</f>
        <v>691777.73</v>
      </c>
    </row>
    <row r="14" spans="1:20" x14ac:dyDescent="0.25">
      <c r="A14" t="str">
        <f>_xlfn.XLOOKUP(B14,wasteprojectionmodel_actuals_20!D:D,wasteprojectionmodel_actuals_20!C:C)</f>
        <v>Organics</v>
      </c>
      <c r="B14" t="s">
        <v>30</v>
      </c>
      <c r="C14">
        <f>_xlfn.IFNA(_xlfn.XLOOKUP(_xlfn.TEXTJOIN("",TRUE,'Table1 Input'!D$1,'Table1 Input'!$B14),'Joint tables'!$E$1:$E$507,'Joint tables'!$F$1:$F$507),0)</f>
        <v>28597</v>
      </c>
      <c r="D14">
        <f>_xlfn.IFNA(_xlfn.XLOOKUP(_xlfn.TEXTJOIN("",TRUE,'Table1 Input'!E$1,'Table1 Input'!$B14),'Joint tables'!$E$1:$E$507,'Joint tables'!$F$1:$F$507),0)</f>
        <v>0</v>
      </c>
      <c r="E14">
        <f>_xlfn.IFNA(_xlfn.XLOOKUP(_xlfn.TEXTJOIN("",TRUE,'Table1 Input'!F$1,'Table1 Input'!$B14),'Joint tables'!$E$1:$E$507,'Joint tables'!$F$1:$F$507),0)</f>
        <v>7917</v>
      </c>
      <c r="F14">
        <f>_xlfn.IFNA(_xlfn.XLOOKUP(_xlfn.TEXTJOIN("",TRUE,'Table1 Input'!G$1,'Table1 Input'!$B14),'Joint tables'!$E$1:$E$507,'Joint tables'!$F$1:$F$507),0)</f>
        <v>44624</v>
      </c>
      <c r="G14">
        <f>_xlfn.IFNA(_xlfn.XLOOKUP(_xlfn.TEXTJOIN("",TRUE,'Table1 Input'!H$1,'Table1 Input'!$B14),'Joint tables'!$E$1:$E$507,'Joint tables'!$F$1:$F$507),0)</f>
        <v>87654</v>
      </c>
      <c r="H14">
        <f>_xlfn.IFNA(_xlfn.XLOOKUP(_xlfn.TEXTJOIN("",TRUE,'Table1 Input'!I$1,'Table1 Input'!$B14),'Joint tables'!$E$1:$E$507,'Joint tables'!$F$1:$F$507),0)</f>
        <v>27093</v>
      </c>
      <c r="I14">
        <f>_xlfn.IFNA(_xlfn.XLOOKUP(_xlfn.TEXTJOIN("",TRUE,'Table1 Input'!J$1,'Table1 Input'!$B14),'Joint tables'!$E$1:$E$507,'Joint tables'!$F$1:$F$507),0)</f>
        <v>184812</v>
      </c>
      <c r="J14">
        <f>_xlfn.IFNA(_xlfn.XLOOKUP(_xlfn.TEXTJOIN("",TRUE,'Table1 Input'!K$1,'Table1 Input'!$B14),'Joint tables'!$E$1:$E$507,'Joint tables'!$F$1:$F$507),0)</f>
        <v>127173</v>
      </c>
      <c r="K14">
        <f>_xlfn.IFNA(_xlfn.XLOOKUP(_xlfn.TEXTJOIN("",TRUE,'Table1 Input'!L$1,'Table1 Input'!$B14),'Joint tables'!$E$1:$E$507,'Joint tables'!$F$1:$F$507),0)</f>
        <v>140759</v>
      </c>
      <c r="L14">
        <f>_xlfn.IFNA(_xlfn.XLOOKUP(_xlfn.TEXTJOIN("",TRUE,'Table1 Input'!M$1,'Table1 Input'!$B14),'Joint tables'!$E$1:$E$507,'Joint tables'!$F$1:$F$507),0)</f>
        <v>93890</v>
      </c>
      <c r="M14">
        <f>_xlfn.IFNA(_xlfn.XLOOKUP(_xlfn.TEXTJOIN("",TRUE,'Table1 Input'!N$1,'Table1 Input'!$B14),'Joint tables'!$E$1:$E$507,'Joint tables'!$F$1:$F$507),0)</f>
        <v>95920</v>
      </c>
      <c r="N14">
        <f>_xlfn.IFNA(_xlfn.XLOOKUP(_xlfn.TEXTJOIN("",TRUE,'Table1 Input'!O$1,'Table1 Input'!$B14),'Joint tables'!$E$1:$E$507,'Joint tables'!$F$1:$F$507),0)</f>
        <v>87949</v>
      </c>
      <c r="O14">
        <f>_xlfn.IFNA(_xlfn.XLOOKUP(_xlfn.TEXTJOIN("",TRUE,'Table1 Input'!P$1,'Table1 Input'!$B14),'Joint tables'!$E$1:$E$507,'Joint tables'!$F$1:$F$507),0)</f>
        <v>235434</v>
      </c>
      <c r="P14">
        <f>_xlfn.IFNA(_xlfn.XLOOKUP(_xlfn.TEXTJOIN("",TRUE,'Table1 Input'!Q$1,'Table1 Input'!$B14),'Joint tables'!$E$1:$E$507,'Joint tables'!$F$1:$F$507),0)</f>
        <v>159046</v>
      </c>
      <c r="Q14">
        <f>_xlfn.IFNA(_xlfn.XLOOKUP(_xlfn.TEXTJOIN("",TRUE,'Table1 Input'!R$1,'Table1 Input'!$B14),'Joint tables'!$E$1:$E$507,'Joint tables'!$F$1:$F$507),0)</f>
        <v>148198</v>
      </c>
      <c r="R14">
        <f>_xlfn.IFNA(_xlfn.XLOOKUP(_xlfn.TEXTJOIN("",TRUE,'Table1 Input'!S$1,'Table1 Input'!$B14),'Joint tables'!$E$1:$E$507,'Joint tables'!$F$1:$F$507),0)</f>
        <v>413565</v>
      </c>
    </row>
    <row r="15" spans="1:20" x14ac:dyDescent="0.25">
      <c r="A15" t="str">
        <f>_xlfn.XLOOKUP(B15,wasteprojectionmodel_actuals_20!D:D,wasteprojectionmodel_actuals_20!C:C)</f>
        <v>Organics</v>
      </c>
      <c r="B15" t="s">
        <v>31</v>
      </c>
      <c r="C15">
        <f>_xlfn.IFNA(_xlfn.XLOOKUP(_xlfn.TEXTJOIN("",TRUE,'Table1 Input'!D$1,'Table1 Input'!$B15),'Joint tables'!$E$1:$E$507,'Joint tables'!$F$1:$F$507),0)</f>
        <v>84001</v>
      </c>
      <c r="D15">
        <f>_xlfn.IFNA(_xlfn.XLOOKUP(_xlfn.TEXTJOIN("",TRUE,'Table1 Input'!E$1,'Table1 Input'!$B15),'Joint tables'!$E$1:$E$507,'Joint tables'!$F$1:$F$507),0)</f>
        <v>179412</v>
      </c>
      <c r="E15">
        <f>_xlfn.IFNA(_xlfn.XLOOKUP(_xlfn.TEXTJOIN("",TRUE,'Table1 Input'!F$1,'Table1 Input'!$B15),'Joint tables'!$E$1:$E$507,'Joint tables'!$F$1:$F$507),0)</f>
        <v>121329.9</v>
      </c>
      <c r="F15">
        <f>_xlfn.IFNA(_xlfn.XLOOKUP(_xlfn.TEXTJOIN("",TRUE,'Table1 Input'!G$1,'Table1 Input'!$B15),'Joint tables'!$E$1:$E$507,'Joint tables'!$F$1:$F$507),0)</f>
        <v>157544.9</v>
      </c>
      <c r="G15">
        <f>_xlfn.IFNA(_xlfn.XLOOKUP(_xlfn.TEXTJOIN("",TRUE,'Table1 Input'!H$1,'Table1 Input'!$B15),'Joint tables'!$E$1:$E$507,'Joint tables'!$F$1:$F$507),0)</f>
        <v>162923.6</v>
      </c>
      <c r="H15">
        <f>_xlfn.IFNA(_xlfn.XLOOKUP(_xlfn.TEXTJOIN("",TRUE,'Table1 Input'!I$1,'Table1 Input'!$B15),'Joint tables'!$E$1:$E$507,'Joint tables'!$F$1:$F$507),0)</f>
        <v>106958.6</v>
      </c>
      <c r="I15">
        <f>_xlfn.IFNA(_xlfn.XLOOKUP(_xlfn.TEXTJOIN("",TRUE,'Table1 Input'!J$1,'Table1 Input'!$B15),'Joint tables'!$E$1:$E$507,'Joint tables'!$F$1:$F$507),0)</f>
        <v>112536</v>
      </c>
      <c r="J15">
        <f>_xlfn.IFNA(_xlfn.XLOOKUP(_xlfn.TEXTJOIN("",TRUE,'Table1 Input'!K$1,'Table1 Input'!$B15),'Joint tables'!$E$1:$E$507,'Joint tables'!$F$1:$F$507),0)</f>
        <v>129429.7</v>
      </c>
      <c r="K15">
        <f>_xlfn.IFNA(_xlfn.XLOOKUP(_xlfn.TEXTJOIN("",TRUE,'Table1 Input'!L$1,'Table1 Input'!$B15),'Joint tables'!$E$1:$E$507,'Joint tables'!$F$1:$F$507),0)</f>
        <v>117953.7</v>
      </c>
      <c r="L15">
        <f>_xlfn.IFNA(_xlfn.XLOOKUP(_xlfn.TEXTJOIN("",TRUE,'Table1 Input'!M$1,'Table1 Input'!$B15),'Joint tables'!$E$1:$E$507,'Joint tables'!$F$1:$F$507),0)</f>
        <v>193828.65</v>
      </c>
      <c r="M15">
        <f>_xlfn.IFNA(_xlfn.XLOOKUP(_xlfn.TEXTJOIN("",TRUE,'Table1 Input'!N$1,'Table1 Input'!$B15),'Joint tables'!$E$1:$E$507,'Joint tables'!$F$1:$F$507),0)</f>
        <v>203710.4</v>
      </c>
      <c r="N15">
        <f>_xlfn.IFNA(_xlfn.XLOOKUP(_xlfn.TEXTJOIN("",TRUE,'Table1 Input'!O$1,'Table1 Input'!$B15),'Joint tables'!$E$1:$E$507,'Joint tables'!$F$1:$F$507),0)</f>
        <v>227405.6</v>
      </c>
      <c r="O15">
        <f>_xlfn.IFNA(_xlfn.XLOOKUP(_xlfn.TEXTJOIN("",TRUE,'Table1 Input'!P$1,'Table1 Input'!$B15),'Joint tables'!$E$1:$E$507,'Joint tables'!$F$1:$F$507),0)</f>
        <v>187632</v>
      </c>
      <c r="P15">
        <f>_xlfn.IFNA(_xlfn.XLOOKUP(_xlfn.TEXTJOIN("",TRUE,'Table1 Input'!Q$1,'Table1 Input'!$B15),'Joint tables'!$E$1:$E$507,'Joint tables'!$F$1:$F$507),0)</f>
        <v>193094</v>
      </c>
      <c r="Q15">
        <f>_xlfn.IFNA(_xlfn.XLOOKUP(_xlfn.TEXTJOIN("",TRUE,'Table1 Input'!R$1,'Table1 Input'!$B15),'Joint tables'!$E$1:$E$507,'Joint tables'!$F$1:$F$507),0)</f>
        <v>202195</v>
      </c>
      <c r="R15">
        <f>_xlfn.IFNA(_xlfn.XLOOKUP(_xlfn.TEXTJOIN("",TRUE,'Table1 Input'!S$1,'Table1 Input'!$B15),'Joint tables'!$E$1:$E$507,'Joint tables'!$F$1:$F$507),0)</f>
        <v>289438</v>
      </c>
    </row>
    <row r="16" spans="1:20" x14ac:dyDescent="0.25">
      <c r="A16" t="str">
        <f>_xlfn.XLOOKUP(B16,wasteprojectionmodel_actuals_20!D:D,wasteprojectionmodel_actuals_20!C:C)</f>
        <v>Paper and cardboard</v>
      </c>
      <c r="B16" t="s">
        <v>33</v>
      </c>
      <c r="C16">
        <f>_xlfn.IFNA(_xlfn.XLOOKUP(_xlfn.TEXTJOIN("",TRUE,'Table1 Input'!D$1,'Table1 Input'!$B16),'Joint tables'!$E$1:$E$507,'Joint tables'!$F$1:$F$507),0)</f>
        <v>408814</v>
      </c>
      <c r="D16">
        <f>_xlfn.IFNA(_xlfn.XLOOKUP(_xlfn.TEXTJOIN("",TRUE,'Table1 Input'!E$1,'Table1 Input'!$B16),'Joint tables'!$E$1:$E$507,'Joint tables'!$F$1:$F$507),0)</f>
        <v>366919</v>
      </c>
      <c r="E16">
        <f>_xlfn.IFNA(_xlfn.XLOOKUP(_xlfn.TEXTJOIN("",TRUE,'Table1 Input'!F$1,'Table1 Input'!$B16),'Joint tables'!$E$1:$E$507,'Joint tables'!$F$1:$F$507),0)</f>
        <v>379546.38</v>
      </c>
      <c r="F16">
        <f>_xlfn.IFNA(_xlfn.XLOOKUP(_xlfn.TEXTJOIN("",TRUE,'Table1 Input'!G$1,'Table1 Input'!$B16),'Joint tables'!$E$1:$E$507,'Joint tables'!$F$1:$F$507),0)</f>
        <v>449376.98</v>
      </c>
      <c r="G16">
        <f>_xlfn.IFNA(_xlfn.XLOOKUP(_xlfn.TEXTJOIN("",TRUE,'Table1 Input'!H$1,'Table1 Input'!$B16),'Joint tables'!$E$1:$E$507,'Joint tables'!$F$1:$F$507),0)</f>
        <v>192303.91999999998</v>
      </c>
      <c r="H16">
        <f>_xlfn.IFNA(_xlfn.XLOOKUP(_xlfn.TEXTJOIN("",TRUE,'Table1 Input'!I$1,'Table1 Input'!$B16),'Joint tables'!$E$1:$E$507,'Joint tables'!$F$1:$F$507),0)</f>
        <v>211481.91999999998</v>
      </c>
      <c r="I16">
        <f>_xlfn.IFNA(_xlfn.XLOOKUP(_xlfn.TEXTJOIN("",TRUE,'Table1 Input'!J$1,'Table1 Input'!$B16),'Joint tables'!$E$1:$E$507,'Joint tables'!$F$1:$F$507),0)</f>
        <v>277662.2</v>
      </c>
      <c r="J16">
        <f>_xlfn.IFNA(_xlfn.XLOOKUP(_xlfn.TEXTJOIN("",TRUE,'Table1 Input'!K$1,'Table1 Input'!$B16),'Joint tables'!$E$1:$E$507,'Joint tables'!$F$1:$F$507),0)</f>
        <v>635293.14</v>
      </c>
      <c r="K16">
        <f>_xlfn.IFNA(_xlfn.XLOOKUP(_xlfn.TEXTJOIN("",TRUE,'Table1 Input'!L$1,'Table1 Input'!$B16),'Joint tables'!$E$1:$E$507,'Joint tables'!$F$1:$F$507),0)</f>
        <v>621051.14</v>
      </c>
      <c r="L16">
        <f>_xlfn.IFNA(_xlfn.XLOOKUP(_xlfn.TEXTJOIN("",TRUE,'Table1 Input'!M$1,'Table1 Input'!$B16),'Joint tables'!$E$1:$E$507,'Joint tables'!$F$1:$F$507),0)</f>
        <v>210298.13</v>
      </c>
      <c r="M16">
        <f>_xlfn.IFNA(_xlfn.XLOOKUP(_xlfn.TEXTJOIN("",TRUE,'Table1 Input'!N$1,'Table1 Input'!$B16),'Joint tables'!$E$1:$E$507,'Joint tables'!$F$1:$F$507),0)</f>
        <v>515963.48000000004</v>
      </c>
      <c r="N16">
        <f>_xlfn.IFNA(_xlfn.XLOOKUP(_xlfn.TEXTJOIN("",TRUE,'Table1 Input'!O$1,'Table1 Input'!$B16),'Joint tables'!$E$1:$E$507,'Joint tables'!$F$1:$F$507),0)</f>
        <v>485156.12</v>
      </c>
      <c r="O16">
        <f>_xlfn.IFNA(_xlfn.XLOOKUP(_xlfn.TEXTJOIN("",TRUE,'Table1 Input'!P$1,'Table1 Input'!$B16),'Joint tables'!$E$1:$E$507,'Joint tables'!$F$1:$F$507),0)</f>
        <v>513054</v>
      </c>
      <c r="P16">
        <f>_xlfn.IFNA(_xlfn.XLOOKUP(_xlfn.TEXTJOIN("",TRUE,'Table1 Input'!Q$1,'Table1 Input'!$B16),'Joint tables'!$E$1:$E$507,'Joint tables'!$F$1:$F$507),0)</f>
        <v>553108</v>
      </c>
      <c r="Q16">
        <f>_xlfn.IFNA(_xlfn.XLOOKUP(_xlfn.TEXTJOIN("",TRUE,'Table1 Input'!R$1,'Table1 Input'!$B16),'Joint tables'!$E$1:$E$507,'Joint tables'!$F$1:$F$507),0)</f>
        <v>402325</v>
      </c>
      <c r="R16">
        <f>_xlfn.IFNA(_xlfn.XLOOKUP(_xlfn.TEXTJOIN("",TRUE,'Table1 Input'!S$1,'Table1 Input'!$B16),'Joint tables'!$E$1:$E$507,'Joint tables'!$F$1:$F$507),0)</f>
        <v>304509</v>
      </c>
    </row>
    <row r="17" spans="1:18" x14ac:dyDescent="0.25">
      <c r="A17" t="str">
        <f>_xlfn.XLOOKUP(B17,wasteprojectionmodel_actuals_20!D:D,wasteprojectionmodel_actuals_20!C:C)</f>
        <v>Paper and cardboard</v>
      </c>
      <c r="B17" t="s">
        <v>34</v>
      </c>
      <c r="C17">
        <f>_xlfn.IFNA(_xlfn.XLOOKUP(_xlfn.TEXTJOIN("",TRUE,'Table1 Input'!D$1,'Table1 Input'!$B17),'Joint tables'!$E$1:$E$507,'Joint tables'!$F$1:$F$507),0)</f>
        <v>175611</v>
      </c>
      <c r="D17">
        <f>_xlfn.IFNA(_xlfn.XLOOKUP(_xlfn.TEXTJOIN("",TRUE,'Table1 Input'!E$1,'Table1 Input'!$B17),'Joint tables'!$E$1:$E$507,'Joint tables'!$F$1:$F$507),0)</f>
        <v>93801</v>
      </c>
      <c r="E17">
        <f>_xlfn.IFNA(_xlfn.XLOOKUP(_xlfn.TEXTJOIN("",TRUE,'Table1 Input'!F$1,'Table1 Input'!$B17),'Joint tables'!$E$1:$E$507,'Joint tables'!$F$1:$F$507),0)</f>
        <v>85782</v>
      </c>
      <c r="F17">
        <f>_xlfn.IFNA(_xlfn.XLOOKUP(_xlfn.TEXTJOIN("",TRUE,'Table1 Input'!G$1,'Table1 Input'!$B17),'Joint tables'!$E$1:$E$507,'Joint tables'!$F$1:$F$507),0)</f>
        <v>347025</v>
      </c>
      <c r="G17">
        <f>_xlfn.IFNA(_xlfn.XLOOKUP(_xlfn.TEXTJOIN("",TRUE,'Table1 Input'!H$1,'Table1 Input'!$B17),'Joint tables'!$E$1:$E$507,'Joint tables'!$F$1:$F$507),0)</f>
        <v>65453</v>
      </c>
      <c r="H17">
        <f>_xlfn.IFNA(_xlfn.XLOOKUP(_xlfn.TEXTJOIN("",TRUE,'Table1 Input'!I$1,'Table1 Input'!$B17),'Joint tables'!$E$1:$E$507,'Joint tables'!$F$1:$F$507),0)</f>
        <v>27000</v>
      </c>
      <c r="I17">
        <f>_xlfn.IFNA(_xlfn.XLOOKUP(_xlfn.TEXTJOIN("",TRUE,'Table1 Input'!J$1,'Table1 Input'!$B17),'Joint tables'!$E$1:$E$507,'Joint tables'!$F$1:$F$507),0)</f>
        <v>9381</v>
      </c>
      <c r="J17">
        <f>_xlfn.IFNA(_xlfn.XLOOKUP(_xlfn.TEXTJOIN("",TRUE,'Table1 Input'!K$1,'Table1 Input'!$B17),'Joint tables'!$E$1:$E$507,'Joint tables'!$F$1:$F$507),0)</f>
        <v>31040</v>
      </c>
      <c r="K17">
        <f>_xlfn.IFNA(_xlfn.XLOOKUP(_xlfn.TEXTJOIN("",TRUE,'Table1 Input'!L$1,'Table1 Input'!$B17),'Joint tables'!$E$1:$E$507,'Joint tables'!$F$1:$F$507),0)</f>
        <v>23743</v>
      </c>
      <c r="L17">
        <f>_xlfn.IFNA(_xlfn.XLOOKUP(_xlfn.TEXTJOIN("",TRUE,'Table1 Input'!M$1,'Table1 Input'!$B17),'Joint tables'!$E$1:$E$507,'Joint tables'!$F$1:$F$507),0)</f>
        <v>7939</v>
      </c>
      <c r="M17">
        <f>_xlfn.IFNA(_xlfn.XLOOKUP(_xlfn.TEXTJOIN("",TRUE,'Table1 Input'!N$1,'Table1 Input'!$B17),'Joint tables'!$E$1:$E$507,'Joint tables'!$F$1:$F$507),0)</f>
        <v>30186</v>
      </c>
      <c r="N17">
        <f>_xlfn.IFNA(_xlfn.XLOOKUP(_xlfn.TEXTJOIN("",TRUE,'Table1 Input'!O$1,'Table1 Input'!$B17),'Joint tables'!$E$1:$E$507,'Joint tables'!$F$1:$F$507),0)</f>
        <v>129382</v>
      </c>
      <c r="O17">
        <f>_xlfn.IFNA(_xlfn.XLOOKUP(_xlfn.TEXTJOIN("",TRUE,'Table1 Input'!P$1,'Table1 Input'!$B17),'Joint tables'!$E$1:$E$507,'Joint tables'!$F$1:$F$507),0)</f>
        <v>120541</v>
      </c>
      <c r="P17">
        <f>_xlfn.IFNA(_xlfn.XLOOKUP(_xlfn.TEXTJOIN("",TRUE,'Table1 Input'!Q$1,'Table1 Input'!$B17),'Joint tables'!$E$1:$E$507,'Joint tables'!$F$1:$F$507),0)</f>
        <v>58171</v>
      </c>
      <c r="Q17">
        <f>_xlfn.IFNA(_xlfn.XLOOKUP(_xlfn.TEXTJOIN("",TRUE,'Table1 Input'!R$1,'Table1 Input'!$B17),'Joint tables'!$E$1:$E$507,'Joint tables'!$F$1:$F$507),0)</f>
        <v>23725</v>
      </c>
      <c r="R17">
        <f>_xlfn.IFNA(_xlfn.XLOOKUP(_xlfn.TEXTJOIN("",TRUE,'Table1 Input'!S$1,'Table1 Input'!$B17),'Joint tables'!$E$1:$E$507,'Joint tables'!$F$1:$F$507),0)</f>
        <v>20977</v>
      </c>
    </row>
    <row r="18" spans="1:18" x14ac:dyDescent="0.25">
      <c r="A18" t="str">
        <f>_xlfn.XLOOKUP(B18,wasteprojectionmodel_actuals_20!D:D,wasteprojectionmodel_actuals_20!C:C)</f>
        <v>Paper and cardboard</v>
      </c>
      <c r="B18" t="s">
        <v>35</v>
      </c>
      <c r="C18">
        <f>_xlfn.IFNA(_xlfn.XLOOKUP(_xlfn.TEXTJOIN("",TRUE,'Table1 Input'!D$1,'Table1 Input'!$B18),'Joint tables'!$E$1:$E$507,'Joint tables'!$F$1:$F$507),0)</f>
        <v>10004</v>
      </c>
      <c r="D18">
        <f>_xlfn.IFNA(_xlfn.XLOOKUP(_xlfn.TEXTJOIN("",TRUE,'Table1 Input'!E$1,'Table1 Input'!$B18),'Joint tables'!$E$1:$E$507,'Joint tables'!$F$1:$F$507),0)</f>
        <v>136367</v>
      </c>
      <c r="E18">
        <f>_xlfn.IFNA(_xlfn.XLOOKUP(_xlfn.TEXTJOIN("",TRUE,'Table1 Input'!F$1,'Table1 Input'!$B18),'Joint tables'!$E$1:$E$507,'Joint tables'!$F$1:$F$507),0)</f>
        <v>163881</v>
      </c>
      <c r="F18">
        <f>_xlfn.IFNA(_xlfn.XLOOKUP(_xlfn.TEXTJOIN("",TRUE,'Table1 Input'!G$1,'Table1 Input'!$B18),'Joint tables'!$E$1:$E$507,'Joint tables'!$F$1:$F$507),0)</f>
        <v>26130</v>
      </c>
      <c r="G18">
        <f>_xlfn.IFNA(_xlfn.XLOOKUP(_xlfn.TEXTJOIN("",TRUE,'Table1 Input'!H$1,'Table1 Input'!$B18),'Joint tables'!$E$1:$E$507,'Joint tables'!$F$1:$F$507),0)</f>
        <v>545156</v>
      </c>
      <c r="H18">
        <f>_xlfn.IFNA(_xlfn.XLOOKUP(_xlfn.TEXTJOIN("",TRUE,'Table1 Input'!I$1,'Table1 Input'!$B18),'Joint tables'!$E$1:$E$507,'Joint tables'!$F$1:$F$507),0)</f>
        <v>589959</v>
      </c>
      <c r="I18">
        <f>_xlfn.IFNA(_xlfn.XLOOKUP(_xlfn.TEXTJOIN("",TRUE,'Table1 Input'!J$1,'Table1 Input'!$B18),'Joint tables'!$E$1:$E$507,'Joint tables'!$F$1:$F$507),0)</f>
        <v>682321</v>
      </c>
      <c r="J18">
        <f>_xlfn.IFNA(_xlfn.XLOOKUP(_xlfn.TEXTJOIN("",TRUE,'Table1 Input'!K$1,'Table1 Input'!$B18),'Joint tables'!$E$1:$E$507,'Joint tables'!$F$1:$F$507),0)</f>
        <v>84717</v>
      </c>
      <c r="K18">
        <f>_xlfn.IFNA(_xlfn.XLOOKUP(_xlfn.TEXTJOIN("",TRUE,'Table1 Input'!L$1,'Table1 Input'!$B18),'Joint tables'!$E$1:$E$507,'Joint tables'!$F$1:$F$507),0)</f>
        <v>123126</v>
      </c>
      <c r="L18">
        <f>_xlfn.IFNA(_xlfn.XLOOKUP(_xlfn.TEXTJOIN("",TRUE,'Table1 Input'!M$1,'Table1 Input'!$B18),'Joint tables'!$E$1:$E$507,'Joint tables'!$F$1:$F$507),0)</f>
        <v>512779</v>
      </c>
      <c r="M18">
        <f>_xlfn.IFNA(_xlfn.XLOOKUP(_xlfn.TEXTJOIN("",TRUE,'Table1 Input'!N$1,'Table1 Input'!$B18),'Joint tables'!$E$1:$E$507,'Joint tables'!$F$1:$F$507),0)</f>
        <v>138211</v>
      </c>
      <c r="N18">
        <f>_xlfn.IFNA(_xlfn.XLOOKUP(_xlfn.TEXTJOIN("",TRUE,'Table1 Input'!O$1,'Table1 Input'!$B18),'Joint tables'!$E$1:$E$507,'Joint tables'!$F$1:$F$507),0)</f>
        <v>146114</v>
      </c>
      <c r="O18">
        <f>_xlfn.IFNA(_xlfn.XLOOKUP(_xlfn.TEXTJOIN("",TRUE,'Table1 Input'!P$1,'Table1 Input'!$B18),'Joint tables'!$E$1:$E$507,'Joint tables'!$F$1:$F$507),0)</f>
        <v>38812</v>
      </c>
      <c r="P18">
        <f>_xlfn.IFNA(_xlfn.XLOOKUP(_xlfn.TEXTJOIN("",TRUE,'Table1 Input'!Q$1,'Table1 Input'!$B18),'Joint tables'!$E$1:$E$507,'Joint tables'!$F$1:$F$507),0)</f>
        <v>125031</v>
      </c>
      <c r="Q18">
        <f>_xlfn.IFNA(_xlfn.XLOOKUP(_xlfn.TEXTJOIN("",TRUE,'Table1 Input'!R$1,'Table1 Input'!$B18),'Joint tables'!$E$1:$E$507,'Joint tables'!$F$1:$F$507),0)</f>
        <v>132248</v>
      </c>
      <c r="R18">
        <f>_xlfn.IFNA(_xlfn.XLOOKUP(_xlfn.TEXTJOIN("",TRUE,'Table1 Input'!S$1,'Table1 Input'!$B18),'Joint tables'!$E$1:$E$507,'Joint tables'!$F$1:$F$507),0)</f>
        <v>254236</v>
      </c>
    </row>
    <row r="19" spans="1:18" x14ac:dyDescent="0.25">
      <c r="A19" t="str">
        <f>_xlfn.XLOOKUP(B19,wasteprojectionmodel_actuals_20!D:D,wasteprojectionmodel_actuals_20!C:C)</f>
        <v>Paper and cardboard</v>
      </c>
      <c r="B19" t="s">
        <v>36</v>
      </c>
      <c r="C19">
        <f>_xlfn.IFNA(_xlfn.XLOOKUP(_xlfn.TEXTJOIN("",TRUE,'Table1 Input'!D$1,'Table1 Input'!$B19),'Joint tables'!$E$1:$E$507,'Joint tables'!$F$1:$F$507),0)</f>
        <v>224926</v>
      </c>
      <c r="D19">
        <f>_xlfn.IFNA(_xlfn.XLOOKUP(_xlfn.TEXTJOIN("",TRUE,'Table1 Input'!E$1,'Table1 Input'!$B19),'Joint tables'!$E$1:$E$507,'Joint tables'!$F$1:$F$507),0)</f>
        <v>56355</v>
      </c>
      <c r="E19">
        <f>_xlfn.IFNA(_xlfn.XLOOKUP(_xlfn.TEXTJOIN("",TRUE,'Table1 Input'!F$1,'Table1 Input'!$B19),'Joint tables'!$E$1:$E$507,'Joint tables'!$F$1:$F$507),0)</f>
        <v>89265</v>
      </c>
      <c r="F19">
        <f>_xlfn.IFNA(_xlfn.XLOOKUP(_xlfn.TEXTJOIN("",TRUE,'Table1 Input'!G$1,'Table1 Input'!$B19),'Joint tables'!$E$1:$E$507,'Joint tables'!$F$1:$F$507),0)</f>
        <v>3413</v>
      </c>
      <c r="G19">
        <f>_xlfn.IFNA(_xlfn.XLOOKUP(_xlfn.TEXTJOIN("",TRUE,'Table1 Input'!H$1,'Table1 Input'!$B19),'Joint tables'!$E$1:$E$507,'Joint tables'!$F$1:$F$507),0)</f>
        <v>981</v>
      </c>
      <c r="H19">
        <f>_xlfn.IFNA(_xlfn.XLOOKUP(_xlfn.TEXTJOIN("",TRUE,'Table1 Input'!I$1,'Table1 Input'!$B19),'Joint tables'!$E$1:$E$507,'Joint tables'!$F$1:$F$507),0)</f>
        <v>8297</v>
      </c>
      <c r="I19">
        <f>_xlfn.IFNA(_xlfn.XLOOKUP(_xlfn.TEXTJOIN("",TRUE,'Table1 Input'!J$1,'Table1 Input'!$B19),'Joint tables'!$E$1:$E$507,'Joint tables'!$F$1:$F$507),0)</f>
        <v>49936</v>
      </c>
      <c r="J19">
        <f>_xlfn.IFNA(_xlfn.XLOOKUP(_xlfn.TEXTJOIN("",TRUE,'Table1 Input'!K$1,'Table1 Input'!$B19),'Joint tables'!$E$1:$E$507,'Joint tables'!$F$1:$F$507),0)</f>
        <v>32593</v>
      </c>
      <c r="K19">
        <f>_xlfn.IFNA(_xlfn.XLOOKUP(_xlfn.TEXTJOIN("",TRUE,'Table1 Input'!L$1,'Table1 Input'!$B19),'Joint tables'!$E$1:$E$507,'Joint tables'!$F$1:$F$507),0)</f>
        <v>0</v>
      </c>
      <c r="L19">
        <f>_xlfn.IFNA(_xlfn.XLOOKUP(_xlfn.TEXTJOIN("",TRUE,'Table1 Input'!M$1,'Table1 Input'!$B19),'Joint tables'!$E$1:$E$507,'Joint tables'!$F$1:$F$507),0)</f>
        <v>146440</v>
      </c>
      <c r="M19">
        <f>_xlfn.IFNA(_xlfn.XLOOKUP(_xlfn.TEXTJOIN("",TRUE,'Table1 Input'!N$1,'Table1 Input'!$B19),'Joint tables'!$E$1:$E$507,'Joint tables'!$F$1:$F$507),0)</f>
        <v>173023</v>
      </c>
      <c r="N19">
        <f>_xlfn.IFNA(_xlfn.XLOOKUP(_xlfn.TEXTJOIN("",TRUE,'Table1 Input'!O$1,'Table1 Input'!$B19),'Joint tables'!$E$1:$E$507,'Joint tables'!$F$1:$F$507),0)</f>
        <v>24293</v>
      </c>
      <c r="O19">
        <f>_xlfn.IFNA(_xlfn.XLOOKUP(_xlfn.TEXTJOIN("",TRUE,'Table1 Input'!P$1,'Table1 Input'!$B19),'Joint tables'!$E$1:$E$507,'Joint tables'!$F$1:$F$507),0)</f>
        <v>173752</v>
      </c>
      <c r="P19">
        <f>_xlfn.IFNA(_xlfn.XLOOKUP(_xlfn.TEXTJOIN("",TRUE,'Table1 Input'!Q$1,'Table1 Input'!$B19),'Joint tables'!$E$1:$E$507,'Joint tables'!$F$1:$F$507),0)</f>
        <v>29099</v>
      </c>
      <c r="Q19">
        <f>_xlfn.IFNA(_xlfn.XLOOKUP(_xlfn.TEXTJOIN("",TRUE,'Table1 Input'!R$1,'Table1 Input'!$B19),'Joint tables'!$E$1:$E$507,'Joint tables'!$F$1:$F$507),0)</f>
        <v>140854</v>
      </c>
      <c r="R19">
        <f>_xlfn.IFNA(_xlfn.XLOOKUP(_xlfn.TEXTJOIN("",TRUE,'Table1 Input'!S$1,'Table1 Input'!$B19),'Joint tables'!$E$1:$E$507,'Joint tables'!$F$1:$F$507),0)</f>
        <v>37824</v>
      </c>
    </row>
    <row r="20" spans="1:18" x14ac:dyDescent="0.25">
      <c r="A20" t="str">
        <f>_xlfn.XLOOKUP(B20,wasteprojectionmodel_actuals_20!D:D,wasteprojectionmodel_actuals_20!C:C)</f>
        <v>Textiles</v>
      </c>
      <c r="B20" t="s">
        <v>38</v>
      </c>
      <c r="C20">
        <f>_xlfn.IFNA(_xlfn.XLOOKUP(_xlfn.TEXTJOIN("",TRUE,'Table1 Input'!D$1,'Table1 Input'!$B20),'Joint tables'!$E$1:$E$507,'Joint tables'!$F$1:$F$507),0)</f>
        <v>5000</v>
      </c>
      <c r="D20">
        <f>_xlfn.IFNA(_xlfn.XLOOKUP(_xlfn.TEXTJOIN("",TRUE,'Table1 Input'!E$1,'Table1 Input'!$B20),'Joint tables'!$E$1:$E$507,'Joint tables'!$F$1:$F$507),0)</f>
        <v>0</v>
      </c>
      <c r="E20">
        <f>_xlfn.IFNA(_xlfn.XLOOKUP(_xlfn.TEXTJOIN("",TRUE,'Table1 Input'!F$1,'Table1 Input'!$B20),'Joint tables'!$E$1:$E$507,'Joint tables'!$F$1:$F$507),0)</f>
        <v>0</v>
      </c>
      <c r="F20">
        <f>_xlfn.IFNA(_xlfn.XLOOKUP(_xlfn.TEXTJOIN("",TRUE,'Table1 Input'!G$1,'Table1 Input'!$B20),'Joint tables'!$E$1:$E$507,'Joint tables'!$F$1:$F$507),0)</f>
        <v>0</v>
      </c>
      <c r="G20">
        <f>_xlfn.IFNA(_xlfn.XLOOKUP(_xlfn.TEXTJOIN("",TRUE,'Table1 Input'!H$1,'Table1 Input'!$B20),'Joint tables'!$E$1:$E$507,'Joint tables'!$F$1:$F$507),0)</f>
        <v>500</v>
      </c>
      <c r="H20">
        <f>_xlfn.IFNA(_xlfn.XLOOKUP(_xlfn.TEXTJOIN("",TRUE,'Table1 Input'!I$1,'Table1 Input'!$B20),'Joint tables'!$E$1:$E$507,'Joint tables'!$F$1:$F$507),0)</f>
        <v>500</v>
      </c>
      <c r="I20">
        <f>_xlfn.IFNA(_xlfn.XLOOKUP(_xlfn.TEXTJOIN("",TRUE,'Table1 Input'!J$1,'Table1 Input'!$B20),'Joint tables'!$E$1:$E$507,'Joint tables'!$F$1:$F$507),0)</f>
        <v>0</v>
      </c>
      <c r="J20">
        <f>_xlfn.IFNA(_xlfn.XLOOKUP(_xlfn.TEXTJOIN("",TRUE,'Table1 Input'!K$1,'Table1 Input'!$B20),'Joint tables'!$E$1:$E$507,'Joint tables'!$F$1:$F$507),0)</f>
        <v>0</v>
      </c>
      <c r="K20">
        <f>_xlfn.IFNA(_xlfn.XLOOKUP(_xlfn.TEXTJOIN("",TRUE,'Table1 Input'!L$1,'Table1 Input'!$B20),'Joint tables'!$E$1:$E$507,'Joint tables'!$F$1:$F$507),0)</f>
        <v>0</v>
      </c>
      <c r="L20">
        <f>_xlfn.IFNA(_xlfn.XLOOKUP(_xlfn.TEXTJOIN("",TRUE,'Table1 Input'!M$1,'Table1 Input'!$B20),'Joint tables'!$E$1:$E$507,'Joint tables'!$F$1:$F$507),0)</f>
        <v>0</v>
      </c>
      <c r="M20">
        <f>_xlfn.IFNA(_xlfn.XLOOKUP(_xlfn.TEXTJOIN("",TRUE,'Table1 Input'!N$1,'Table1 Input'!$B20),'Joint tables'!$E$1:$E$507,'Joint tables'!$F$1:$F$507),0)</f>
        <v>0</v>
      </c>
      <c r="N20">
        <f>_xlfn.IFNA(_xlfn.XLOOKUP(_xlfn.TEXTJOIN("",TRUE,'Table1 Input'!O$1,'Table1 Input'!$B20),'Joint tables'!$E$1:$E$507,'Joint tables'!$F$1:$F$507),0)</f>
        <v>0</v>
      </c>
      <c r="O20">
        <f>_xlfn.IFNA(_xlfn.XLOOKUP(_xlfn.TEXTJOIN("",TRUE,'Table1 Input'!P$1,'Table1 Input'!$B20),'Joint tables'!$E$1:$E$507,'Joint tables'!$F$1:$F$507),0)</f>
        <v>0</v>
      </c>
      <c r="P20">
        <f>_xlfn.IFNA(_xlfn.XLOOKUP(_xlfn.TEXTJOIN("",TRUE,'Table1 Input'!Q$1,'Table1 Input'!$B20),'Joint tables'!$E$1:$E$507,'Joint tables'!$F$1:$F$507),0)</f>
        <v>250</v>
      </c>
      <c r="Q20">
        <f>_xlfn.IFNA(_xlfn.XLOOKUP(_xlfn.TEXTJOIN("",TRUE,'Table1 Input'!R$1,'Table1 Input'!$B20),'Joint tables'!$E$1:$E$507,'Joint tables'!$F$1:$F$507),0)</f>
        <v>0</v>
      </c>
      <c r="R20">
        <f>_xlfn.IFNA(_xlfn.XLOOKUP(_xlfn.TEXTJOIN("",TRUE,'Table1 Input'!S$1,'Table1 Input'!$B20),'Joint tables'!$E$1:$E$507,'Joint tables'!$F$1:$F$507),0)</f>
        <v>0</v>
      </c>
    </row>
    <row r="21" spans="1:18" x14ac:dyDescent="0.25">
      <c r="A21" t="str">
        <f>_xlfn.XLOOKUP(B21,wasteprojectionmodel_actuals_20!D:D,wasteprojectionmodel_actuals_20!C:C)</f>
        <v>Textiles</v>
      </c>
      <c r="B21" t="s">
        <v>39</v>
      </c>
      <c r="C21">
        <f>_xlfn.IFNA(_xlfn.XLOOKUP(_xlfn.TEXTJOIN("",TRUE,'Table1 Input'!D$1,'Table1 Input'!$B21),'Joint tables'!$E$1:$E$507,'Joint tables'!$F$1:$F$507),0)</f>
        <v>900</v>
      </c>
      <c r="D21">
        <f>_xlfn.IFNA(_xlfn.XLOOKUP(_xlfn.TEXTJOIN("",TRUE,'Table1 Input'!E$1,'Table1 Input'!$B21),'Joint tables'!$E$1:$E$507,'Joint tables'!$F$1:$F$507),0)</f>
        <v>2320</v>
      </c>
      <c r="E21">
        <f>_xlfn.IFNA(_xlfn.XLOOKUP(_xlfn.TEXTJOIN("",TRUE,'Table1 Input'!F$1,'Table1 Input'!$B21),'Joint tables'!$E$1:$E$507,'Joint tables'!$F$1:$F$507),0)</f>
        <v>507.6</v>
      </c>
      <c r="F21">
        <f>_xlfn.IFNA(_xlfn.XLOOKUP(_xlfn.TEXTJOIN("",TRUE,'Table1 Input'!G$1,'Table1 Input'!$B21),'Joint tables'!$E$1:$E$507,'Joint tables'!$F$1:$F$507),0)</f>
        <v>1209.5999999999999</v>
      </c>
      <c r="G21">
        <f>_xlfn.IFNA(_xlfn.XLOOKUP(_xlfn.TEXTJOIN("",TRUE,'Table1 Input'!H$1,'Table1 Input'!$B21),'Joint tables'!$E$1:$E$507,'Joint tables'!$F$1:$F$507),0)</f>
        <v>678.4</v>
      </c>
      <c r="H21">
        <f>_xlfn.IFNA(_xlfn.XLOOKUP(_xlfn.TEXTJOIN("",TRUE,'Table1 Input'!I$1,'Table1 Input'!$B21),'Joint tables'!$E$1:$E$507,'Joint tables'!$F$1:$F$507),0)</f>
        <v>678.4</v>
      </c>
      <c r="I21">
        <f>_xlfn.IFNA(_xlfn.XLOOKUP(_xlfn.TEXTJOIN("",TRUE,'Table1 Input'!J$1,'Table1 Input'!$B21),'Joint tables'!$E$1:$E$507,'Joint tables'!$F$1:$F$507),0)</f>
        <v>1184</v>
      </c>
      <c r="J21">
        <f>_xlfn.IFNA(_xlfn.XLOOKUP(_xlfn.TEXTJOIN("",TRUE,'Table1 Input'!K$1,'Table1 Input'!$B21),'Joint tables'!$E$1:$E$507,'Joint tables'!$F$1:$F$507),0)</f>
        <v>822.8</v>
      </c>
      <c r="K21">
        <f>_xlfn.IFNA(_xlfn.XLOOKUP(_xlfn.TEXTJOIN("",TRUE,'Table1 Input'!L$1,'Table1 Input'!$B21),'Joint tables'!$E$1:$E$507,'Joint tables'!$F$1:$F$507),0)</f>
        <v>1742.8</v>
      </c>
      <c r="L21">
        <f>_xlfn.IFNA(_xlfn.XLOOKUP(_xlfn.TEXTJOIN("",TRUE,'Table1 Input'!M$1,'Table1 Input'!$B21),'Joint tables'!$E$1:$E$507,'Joint tables'!$F$1:$F$507),0)</f>
        <v>302.60000000000002</v>
      </c>
      <c r="M21">
        <f>_xlfn.IFNA(_xlfn.XLOOKUP(_xlfn.TEXTJOIN("",TRUE,'Table1 Input'!N$1,'Table1 Input'!$B21),'Joint tables'!$E$1:$E$507,'Joint tables'!$F$1:$F$507),0)</f>
        <v>369.6</v>
      </c>
      <c r="N21">
        <f>_xlfn.IFNA(_xlfn.XLOOKUP(_xlfn.TEXTJOIN("",TRUE,'Table1 Input'!O$1,'Table1 Input'!$B21),'Joint tables'!$E$1:$E$507,'Joint tables'!$F$1:$F$507),0)</f>
        <v>682.4</v>
      </c>
      <c r="O21">
        <f>_xlfn.IFNA(_xlfn.XLOOKUP(_xlfn.TEXTJOIN("",TRUE,'Table1 Input'!P$1,'Table1 Input'!$B21),'Joint tables'!$E$1:$E$507,'Joint tables'!$F$1:$F$507),0)</f>
        <v>0</v>
      </c>
      <c r="P21">
        <f>_xlfn.IFNA(_xlfn.XLOOKUP(_xlfn.TEXTJOIN("",TRUE,'Table1 Input'!Q$1,'Table1 Input'!$B21),'Joint tables'!$E$1:$E$507,'Joint tables'!$F$1:$F$507),0)</f>
        <v>250</v>
      </c>
      <c r="Q21">
        <f>_xlfn.IFNA(_xlfn.XLOOKUP(_xlfn.TEXTJOIN("",TRUE,'Table1 Input'!R$1,'Table1 Input'!$B21),'Joint tables'!$E$1:$E$507,'Joint tables'!$F$1:$F$507),0)</f>
        <v>32000</v>
      </c>
      <c r="R21">
        <f>_xlfn.IFNA(_xlfn.XLOOKUP(_xlfn.TEXTJOIN("",TRUE,'Table1 Input'!S$1,'Table1 Input'!$B21),'Joint tables'!$E$1:$E$507,'Joint tables'!$F$1:$F$507),0)</f>
        <v>33184</v>
      </c>
    </row>
    <row r="22" spans="1:18" x14ac:dyDescent="0.25">
      <c r="A22" t="str">
        <f>_xlfn.XLOOKUP(B22,wasteprojectionmodel_actuals_20!D:D,wasteprojectionmodel_actuals_20!C:C)</f>
        <v>Tyres and rubber</v>
      </c>
      <c r="B22" t="s">
        <v>41</v>
      </c>
      <c r="C22">
        <f>_xlfn.IFNA(_xlfn.XLOOKUP(_xlfn.TEXTJOIN("",TRUE,'Table1 Input'!D$1,'Table1 Input'!$B22),'Joint tables'!$E$1:$E$507,'Joint tables'!$F$1:$F$507),0)</f>
        <v>2586</v>
      </c>
      <c r="D22">
        <f>_xlfn.IFNA(_xlfn.XLOOKUP(_xlfn.TEXTJOIN("",TRUE,'Table1 Input'!E$1,'Table1 Input'!$B22),'Joint tables'!$E$1:$E$507,'Joint tables'!$F$1:$F$507),0)</f>
        <v>0</v>
      </c>
      <c r="E22">
        <f>_xlfn.IFNA(_xlfn.XLOOKUP(_xlfn.TEXTJOIN("",TRUE,'Table1 Input'!F$1,'Table1 Input'!$B22),'Joint tables'!$E$1:$E$507,'Joint tables'!$F$1:$F$507),0)</f>
        <v>0</v>
      </c>
      <c r="F22">
        <f>_xlfn.IFNA(_xlfn.XLOOKUP(_xlfn.TEXTJOIN("",TRUE,'Table1 Input'!G$1,'Table1 Input'!$B22),'Joint tables'!$E$1:$E$507,'Joint tables'!$F$1:$F$507),0)</f>
        <v>0</v>
      </c>
      <c r="G22">
        <f>_xlfn.IFNA(_xlfn.XLOOKUP(_xlfn.TEXTJOIN("",TRUE,'Table1 Input'!H$1,'Table1 Input'!$B22),'Joint tables'!$E$1:$E$507,'Joint tables'!$F$1:$F$507),0)</f>
        <v>0</v>
      </c>
      <c r="H22">
        <f>_xlfn.IFNA(_xlfn.XLOOKUP(_xlfn.TEXTJOIN("",TRUE,'Table1 Input'!I$1,'Table1 Input'!$B22),'Joint tables'!$E$1:$E$507,'Joint tables'!$F$1:$F$507),0)</f>
        <v>0</v>
      </c>
      <c r="I22">
        <f>_xlfn.IFNA(_xlfn.XLOOKUP(_xlfn.TEXTJOIN("",TRUE,'Table1 Input'!J$1,'Table1 Input'!$B22),'Joint tables'!$E$1:$E$507,'Joint tables'!$F$1:$F$507),0)</f>
        <v>8783</v>
      </c>
      <c r="J22">
        <f>_xlfn.IFNA(_xlfn.XLOOKUP(_xlfn.TEXTJOIN("",TRUE,'Table1 Input'!K$1,'Table1 Input'!$B22),'Joint tables'!$E$1:$E$507,'Joint tables'!$F$1:$F$507),0)</f>
        <v>8046</v>
      </c>
      <c r="K22">
        <f>_xlfn.IFNA(_xlfn.XLOOKUP(_xlfn.TEXTJOIN("",TRUE,'Table1 Input'!L$1,'Table1 Input'!$B22),'Joint tables'!$E$1:$E$507,'Joint tables'!$F$1:$F$507),0)</f>
        <v>7718</v>
      </c>
      <c r="L22">
        <f>_xlfn.IFNA(_xlfn.XLOOKUP(_xlfn.TEXTJOIN("",TRUE,'Table1 Input'!M$1,'Table1 Input'!$B22),'Joint tables'!$E$1:$E$507,'Joint tables'!$F$1:$F$507),0)</f>
        <v>0</v>
      </c>
      <c r="M22">
        <f>_xlfn.IFNA(_xlfn.XLOOKUP(_xlfn.TEXTJOIN("",TRUE,'Table1 Input'!N$1,'Table1 Input'!$B22),'Joint tables'!$E$1:$E$507,'Joint tables'!$F$1:$F$507),0)</f>
        <v>0</v>
      </c>
      <c r="N22">
        <f>_xlfn.IFNA(_xlfn.XLOOKUP(_xlfn.TEXTJOIN("",TRUE,'Table1 Input'!O$1,'Table1 Input'!$B22),'Joint tables'!$E$1:$E$507,'Joint tables'!$F$1:$F$507),0)</f>
        <v>0</v>
      </c>
      <c r="O22">
        <f>_xlfn.IFNA(_xlfn.XLOOKUP(_xlfn.TEXTJOIN("",TRUE,'Table1 Input'!P$1,'Table1 Input'!$B22),'Joint tables'!$E$1:$E$507,'Joint tables'!$F$1:$F$507),0)</f>
        <v>0</v>
      </c>
      <c r="P22">
        <f>_xlfn.IFNA(_xlfn.XLOOKUP(_xlfn.TEXTJOIN("",TRUE,'Table1 Input'!Q$1,'Table1 Input'!$B22),'Joint tables'!$E$1:$E$507,'Joint tables'!$F$1:$F$507),0)</f>
        <v>0</v>
      </c>
      <c r="Q22">
        <f>_xlfn.IFNA(_xlfn.XLOOKUP(_xlfn.TEXTJOIN("",TRUE,'Table1 Input'!R$1,'Table1 Input'!$B22),'Joint tables'!$E$1:$E$507,'Joint tables'!$F$1:$F$507),0)</f>
        <v>0</v>
      </c>
      <c r="R22">
        <f>_xlfn.IFNA(_xlfn.XLOOKUP(_xlfn.TEXTJOIN("",TRUE,'Table1 Input'!S$1,'Table1 Input'!$B22),'Joint tables'!$E$1:$E$507,'Joint tables'!$F$1:$F$507),0)</f>
        <v>0</v>
      </c>
    </row>
    <row r="23" spans="1:18" x14ac:dyDescent="0.25">
      <c r="A23" t="str">
        <f>_xlfn.XLOOKUP(B23,wasteprojectionmodel_actuals_20!D:D,wasteprojectionmodel_actuals_20!C:C)</f>
        <v>Tyres and rubber</v>
      </c>
      <c r="B23" t="s">
        <v>42</v>
      </c>
      <c r="C23">
        <f>_xlfn.IFNA(_xlfn.XLOOKUP(_xlfn.TEXTJOIN("",TRUE,'Table1 Input'!D$1,'Table1 Input'!$B23),'Joint tables'!$E$1:$E$507,'Joint tables'!$F$1:$F$507),0)</f>
        <v>9970</v>
      </c>
      <c r="D23">
        <f>_xlfn.IFNA(_xlfn.XLOOKUP(_xlfn.TEXTJOIN("",TRUE,'Table1 Input'!E$1,'Table1 Input'!$B23),'Joint tables'!$E$1:$E$507,'Joint tables'!$F$1:$F$507),0)</f>
        <v>13632</v>
      </c>
      <c r="E23">
        <f>_xlfn.IFNA(_xlfn.XLOOKUP(_xlfn.TEXTJOIN("",TRUE,'Table1 Input'!F$1,'Table1 Input'!$B23),'Joint tables'!$E$1:$E$507,'Joint tables'!$F$1:$F$507),0)</f>
        <v>6898</v>
      </c>
      <c r="F23">
        <f>_xlfn.IFNA(_xlfn.XLOOKUP(_xlfn.TEXTJOIN("",TRUE,'Table1 Input'!G$1,'Table1 Input'!$B23),'Joint tables'!$E$1:$E$507,'Joint tables'!$F$1:$F$507),0)</f>
        <v>13920</v>
      </c>
      <c r="G23">
        <f>_xlfn.IFNA(_xlfn.XLOOKUP(_xlfn.TEXTJOIN("",TRUE,'Table1 Input'!H$1,'Table1 Input'!$B23),'Joint tables'!$E$1:$E$507,'Joint tables'!$F$1:$F$507),0)</f>
        <v>12146</v>
      </c>
      <c r="H23">
        <f>_xlfn.IFNA(_xlfn.XLOOKUP(_xlfn.TEXTJOIN("",TRUE,'Table1 Input'!I$1,'Table1 Input'!$B23),'Joint tables'!$E$1:$E$507,'Joint tables'!$F$1:$F$507),0)</f>
        <v>13496</v>
      </c>
      <c r="I23">
        <f>_xlfn.IFNA(_xlfn.XLOOKUP(_xlfn.TEXTJOIN("",TRUE,'Table1 Input'!J$1,'Table1 Input'!$B23),'Joint tables'!$E$1:$E$507,'Joint tables'!$F$1:$F$507),0)</f>
        <v>26858</v>
      </c>
      <c r="J23">
        <f>_xlfn.IFNA(_xlfn.XLOOKUP(_xlfn.TEXTJOIN("",TRUE,'Table1 Input'!K$1,'Table1 Input'!$B23),'Joint tables'!$E$1:$E$507,'Joint tables'!$F$1:$F$507),0)</f>
        <v>33120</v>
      </c>
      <c r="K23">
        <f>_xlfn.IFNA(_xlfn.XLOOKUP(_xlfn.TEXTJOIN("",TRUE,'Table1 Input'!L$1,'Table1 Input'!$B23),'Joint tables'!$E$1:$E$507,'Joint tables'!$F$1:$F$507),0)</f>
        <v>19987</v>
      </c>
      <c r="L23">
        <f>_xlfn.IFNA(_xlfn.XLOOKUP(_xlfn.TEXTJOIN("",TRUE,'Table1 Input'!M$1,'Table1 Input'!$B23),'Joint tables'!$E$1:$E$507,'Joint tables'!$F$1:$F$507),0)</f>
        <v>13804</v>
      </c>
      <c r="M23">
        <f>_xlfn.IFNA(_xlfn.XLOOKUP(_xlfn.TEXTJOIN("",TRUE,'Table1 Input'!N$1,'Table1 Input'!$B23),'Joint tables'!$E$1:$E$507,'Joint tables'!$F$1:$F$507),0)</f>
        <v>18880</v>
      </c>
      <c r="N23">
        <f>_xlfn.IFNA(_xlfn.XLOOKUP(_xlfn.TEXTJOIN("",TRUE,'Table1 Input'!O$1,'Table1 Input'!$B23),'Joint tables'!$E$1:$E$507,'Joint tables'!$F$1:$F$507),0)</f>
        <v>18805</v>
      </c>
      <c r="O23">
        <f>_xlfn.IFNA(_xlfn.XLOOKUP(_xlfn.TEXTJOIN("",TRUE,'Table1 Input'!P$1,'Table1 Input'!$B23),'Joint tables'!$E$1:$E$507,'Joint tables'!$F$1:$F$507),0)</f>
        <v>25085</v>
      </c>
      <c r="P23">
        <f>_xlfn.IFNA(_xlfn.XLOOKUP(_xlfn.TEXTJOIN("",TRUE,'Table1 Input'!Q$1,'Table1 Input'!$B23),'Joint tables'!$E$1:$E$507,'Joint tables'!$F$1:$F$507),0)</f>
        <v>17093</v>
      </c>
      <c r="Q23">
        <f>_xlfn.IFNA(_xlfn.XLOOKUP(_xlfn.TEXTJOIN("",TRUE,'Table1 Input'!R$1,'Table1 Input'!$B23),'Joint tables'!$E$1:$E$507,'Joint tables'!$F$1:$F$507),0)</f>
        <v>10263</v>
      </c>
      <c r="R23">
        <f>_xlfn.IFNA(_xlfn.XLOOKUP(_xlfn.TEXTJOIN("",TRUE,'Table1 Input'!S$1,'Table1 Input'!$B23),'Joint tables'!$E$1:$E$507,'Joint tables'!$F$1:$F$507),0)</f>
        <v>23287</v>
      </c>
    </row>
    <row r="24" spans="1:18" x14ac:dyDescent="0.25">
      <c r="A24" t="str">
        <f>_xlfn.XLOOKUP(B24,wasteprojectionmodel_actuals_20!D:D,wasteprojectionmodel_actuals_20!C:C)</f>
        <v>Tyres and rubber</v>
      </c>
      <c r="B24" t="s">
        <v>43</v>
      </c>
      <c r="C24">
        <f>_xlfn.IFNA(_xlfn.XLOOKUP(_xlfn.TEXTJOIN("",TRUE,'Table1 Input'!D$1,'Table1 Input'!$B24),'Joint tables'!$E$1:$E$507,'Joint tables'!$F$1:$F$507),0)</f>
        <v>13777</v>
      </c>
      <c r="D24">
        <f>_xlfn.IFNA(_xlfn.XLOOKUP(_xlfn.TEXTJOIN("",TRUE,'Table1 Input'!E$1,'Table1 Input'!$B24),'Joint tables'!$E$1:$E$507,'Joint tables'!$F$1:$F$507),0)</f>
        <v>9633</v>
      </c>
      <c r="E24">
        <f>_xlfn.IFNA(_xlfn.XLOOKUP(_xlfn.TEXTJOIN("",TRUE,'Table1 Input'!F$1,'Table1 Input'!$B24),'Joint tables'!$E$1:$E$507,'Joint tables'!$F$1:$F$507),0)</f>
        <v>8088</v>
      </c>
      <c r="F24">
        <f>_xlfn.IFNA(_xlfn.XLOOKUP(_xlfn.TEXTJOIN("",TRUE,'Table1 Input'!G$1,'Table1 Input'!$B24),'Joint tables'!$E$1:$E$507,'Joint tables'!$F$1:$F$507),0)</f>
        <v>7908</v>
      </c>
      <c r="G24">
        <f>_xlfn.IFNA(_xlfn.XLOOKUP(_xlfn.TEXTJOIN("",TRUE,'Table1 Input'!H$1,'Table1 Input'!$B24),'Joint tables'!$E$1:$E$507,'Joint tables'!$F$1:$F$507),0)</f>
        <v>13534</v>
      </c>
      <c r="H24">
        <f>_xlfn.IFNA(_xlfn.XLOOKUP(_xlfn.TEXTJOIN("",TRUE,'Table1 Input'!I$1,'Table1 Input'!$B24),'Joint tables'!$E$1:$E$507,'Joint tables'!$F$1:$F$507),0)</f>
        <v>14006</v>
      </c>
      <c r="I24">
        <f>_xlfn.IFNA(_xlfn.XLOOKUP(_xlfn.TEXTJOIN("",TRUE,'Table1 Input'!J$1,'Table1 Input'!$B24),'Joint tables'!$E$1:$E$507,'Joint tables'!$F$1:$F$507),0)</f>
        <v>0</v>
      </c>
      <c r="J24">
        <f>_xlfn.IFNA(_xlfn.XLOOKUP(_xlfn.TEXTJOIN("",TRUE,'Table1 Input'!K$1,'Table1 Input'!$B24),'Joint tables'!$E$1:$E$507,'Joint tables'!$F$1:$F$507),0)</f>
        <v>0</v>
      </c>
      <c r="K24">
        <f>_xlfn.IFNA(_xlfn.XLOOKUP(_xlfn.TEXTJOIN("",TRUE,'Table1 Input'!L$1,'Table1 Input'!$B24),'Joint tables'!$E$1:$E$507,'Joint tables'!$F$1:$F$507),0)</f>
        <v>0</v>
      </c>
      <c r="L24">
        <f>_xlfn.IFNA(_xlfn.XLOOKUP(_xlfn.TEXTJOIN("",TRUE,'Table1 Input'!M$1,'Table1 Input'!$B24),'Joint tables'!$E$1:$E$507,'Joint tables'!$F$1:$F$507),0)</f>
        <v>13152</v>
      </c>
      <c r="M24">
        <f>_xlfn.IFNA(_xlfn.XLOOKUP(_xlfn.TEXTJOIN("",TRUE,'Table1 Input'!N$1,'Table1 Input'!$B24),'Joint tables'!$E$1:$E$507,'Joint tables'!$F$1:$F$507),0)</f>
        <v>21334</v>
      </c>
      <c r="N24">
        <f>_xlfn.IFNA(_xlfn.XLOOKUP(_xlfn.TEXTJOIN("",TRUE,'Table1 Input'!O$1,'Table1 Input'!$B24),'Joint tables'!$E$1:$E$507,'Joint tables'!$F$1:$F$507),0)</f>
        <v>7880</v>
      </c>
      <c r="O24">
        <f>_xlfn.IFNA(_xlfn.XLOOKUP(_xlfn.TEXTJOIN("",TRUE,'Table1 Input'!P$1,'Table1 Input'!$B24),'Joint tables'!$E$1:$E$507,'Joint tables'!$F$1:$F$507),0)</f>
        <v>15581</v>
      </c>
      <c r="P24">
        <f>_xlfn.IFNA(_xlfn.XLOOKUP(_xlfn.TEXTJOIN("",TRUE,'Table1 Input'!Q$1,'Table1 Input'!$B24),'Joint tables'!$E$1:$E$507,'Joint tables'!$F$1:$F$507),0)</f>
        <v>5527</v>
      </c>
      <c r="Q24">
        <f>_xlfn.IFNA(_xlfn.XLOOKUP(_xlfn.TEXTJOIN("",TRUE,'Table1 Input'!R$1,'Table1 Input'!$B24),'Joint tables'!$E$1:$E$507,'Joint tables'!$F$1:$F$507),0)</f>
        <v>14589</v>
      </c>
      <c r="R24">
        <f>_xlfn.IFNA(_xlfn.XLOOKUP(_xlfn.TEXTJOIN("",TRUE,'Table1 Input'!S$1,'Table1 Input'!$B24),'Joint tables'!$E$1:$E$507,'Joint tables'!$F$1:$F$507),0)</f>
        <v>12900</v>
      </c>
    </row>
    <row r="25" spans="1:18" x14ac:dyDescent="0.25">
      <c r="A25" t="str">
        <f>_xlfn.XLOOKUP(B25,wasteprojectionmodel_actuals_20!D:D,wasteprojectionmodel_actuals_20!C:C)</f>
        <v>Aggregate, masonry and soils</v>
      </c>
      <c r="B25" t="s">
        <v>45</v>
      </c>
      <c r="C25">
        <f>_xlfn.IFNA(_xlfn.XLOOKUP(_xlfn.TEXTJOIN("",TRUE,'Table1 Input'!D$1,'Table1 Input'!$B25),'Joint tables'!$E$1:$E$507,'Joint tables'!$F$1:$F$507),0)</f>
        <v>0</v>
      </c>
      <c r="D25">
        <f>_xlfn.IFNA(_xlfn.XLOOKUP(_xlfn.TEXTJOIN("",TRUE,'Table1 Input'!E$1,'Table1 Input'!$B25),'Joint tables'!$E$1:$E$507,'Joint tables'!$F$1:$F$507),0)</f>
        <v>81433</v>
      </c>
      <c r="E25">
        <f>_xlfn.IFNA(_xlfn.XLOOKUP(_xlfn.TEXTJOIN("",TRUE,'Table1 Input'!F$1,'Table1 Input'!$B25),'Joint tables'!$E$1:$E$507,'Joint tables'!$F$1:$F$507),0)</f>
        <v>102874</v>
      </c>
      <c r="F25">
        <f>_xlfn.IFNA(_xlfn.XLOOKUP(_xlfn.TEXTJOIN("",TRUE,'Table1 Input'!G$1,'Table1 Input'!$B25),'Joint tables'!$E$1:$E$507,'Joint tables'!$F$1:$F$507),0)</f>
        <v>109068</v>
      </c>
      <c r="G25">
        <f>_xlfn.IFNA(_xlfn.XLOOKUP(_xlfn.TEXTJOIN("",TRUE,'Table1 Input'!H$1,'Table1 Input'!$B25),'Joint tables'!$E$1:$E$507,'Joint tables'!$F$1:$F$507),0)</f>
        <v>81740</v>
      </c>
      <c r="H25">
        <f>_xlfn.IFNA(_xlfn.XLOOKUP(_xlfn.TEXTJOIN("",TRUE,'Table1 Input'!I$1,'Table1 Input'!$B25),'Joint tables'!$E$1:$E$507,'Joint tables'!$F$1:$F$507),0)</f>
        <v>167101</v>
      </c>
      <c r="I25">
        <f>_xlfn.IFNA(_xlfn.XLOOKUP(_xlfn.TEXTJOIN("",TRUE,'Table1 Input'!J$1,'Table1 Input'!$B25),'Joint tables'!$E$1:$E$507,'Joint tables'!$F$1:$F$507),0)</f>
        <v>243419</v>
      </c>
      <c r="J25">
        <f>_xlfn.IFNA(_xlfn.XLOOKUP(_xlfn.TEXTJOIN("",TRUE,'Table1 Input'!K$1,'Table1 Input'!$B25),'Joint tables'!$E$1:$E$507,'Joint tables'!$F$1:$F$507),0)</f>
        <v>494574</v>
      </c>
      <c r="K25">
        <f>_xlfn.IFNA(_xlfn.XLOOKUP(_xlfn.TEXTJOIN("",TRUE,'Table1 Input'!L$1,'Table1 Input'!$B25),'Joint tables'!$E$1:$E$507,'Joint tables'!$F$1:$F$507),0)</f>
        <v>264926</v>
      </c>
      <c r="L25">
        <f>_xlfn.IFNA(_xlfn.XLOOKUP(_xlfn.TEXTJOIN("",TRUE,'Table1 Input'!M$1,'Table1 Input'!$B25),'Joint tables'!$E$1:$E$507,'Joint tables'!$F$1:$F$507),0)</f>
        <v>865157</v>
      </c>
      <c r="M25">
        <f>_xlfn.IFNA(_xlfn.XLOOKUP(_xlfn.TEXTJOIN("",TRUE,'Table1 Input'!N$1,'Table1 Input'!$B25),'Joint tables'!$E$1:$E$507,'Joint tables'!$F$1:$F$507),0)</f>
        <v>582540</v>
      </c>
      <c r="N25">
        <f>_xlfn.IFNA(_xlfn.XLOOKUP(_xlfn.TEXTJOIN("",TRUE,'Table1 Input'!O$1,'Table1 Input'!$B25),'Joint tables'!$E$1:$E$507,'Joint tables'!$F$1:$F$507),0)</f>
        <v>346551</v>
      </c>
      <c r="O25">
        <f>_xlfn.IFNA(_xlfn.XLOOKUP(_xlfn.TEXTJOIN("",TRUE,'Table1 Input'!P$1,'Table1 Input'!$B25),'Joint tables'!$E$1:$E$507,'Joint tables'!$F$1:$F$507),0)</f>
        <v>552144</v>
      </c>
      <c r="P25">
        <f>_xlfn.IFNA(_xlfn.XLOOKUP(_xlfn.TEXTJOIN("",TRUE,'Table1 Input'!Q$1,'Table1 Input'!$B25),'Joint tables'!$E$1:$E$507,'Joint tables'!$F$1:$F$507),0)</f>
        <v>491306</v>
      </c>
      <c r="Q25">
        <f>_xlfn.IFNA(_xlfn.XLOOKUP(_xlfn.TEXTJOIN("",TRUE,'Table1 Input'!R$1,'Table1 Input'!$B25),'Joint tables'!$E$1:$E$507,'Joint tables'!$F$1:$F$507),0)</f>
        <v>573506</v>
      </c>
      <c r="R25">
        <f>_xlfn.IFNA(_xlfn.XLOOKUP(_xlfn.TEXTJOIN("",TRUE,'Table1 Input'!S$1,'Table1 Input'!$B25),'Joint tables'!$E$1:$E$507,'Joint tables'!$F$1:$F$507),0)</f>
        <v>792341</v>
      </c>
    </row>
    <row r="26" spans="1:18" x14ac:dyDescent="0.25">
      <c r="A26" t="str">
        <f>_xlfn.XLOOKUP(B26,wasteprojectionmodel_actuals_20!D:D,wasteprojectionmodel_actuals_20!C:C)</f>
        <v>Paper and cardboard</v>
      </c>
      <c r="B26" t="s">
        <v>46</v>
      </c>
      <c r="C26">
        <f>_xlfn.IFNA(_xlfn.XLOOKUP(_xlfn.TEXTJOIN("",TRUE,'Table1 Input'!D$1,'Table1 Input'!$B26),'Joint tables'!$E$1:$E$507,'Joint tables'!$F$1:$F$507),0)</f>
        <v>0</v>
      </c>
      <c r="D26">
        <f>_xlfn.IFNA(_xlfn.XLOOKUP(_xlfn.TEXTJOIN("",TRUE,'Table1 Input'!E$1,'Table1 Input'!$B26),'Joint tables'!$E$1:$E$507,'Joint tables'!$F$1:$F$507),0)</f>
        <v>1200</v>
      </c>
      <c r="E26">
        <f>_xlfn.IFNA(_xlfn.XLOOKUP(_xlfn.TEXTJOIN("",TRUE,'Table1 Input'!F$1,'Table1 Input'!$B26),'Joint tables'!$E$1:$E$507,'Joint tables'!$F$1:$F$507),0)</f>
        <v>1208</v>
      </c>
      <c r="F26">
        <f>_xlfn.IFNA(_xlfn.XLOOKUP(_xlfn.TEXTJOIN("",TRUE,'Table1 Input'!G$1,'Table1 Input'!$B26),'Joint tables'!$E$1:$E$507,'Joint tables'!$F$1:$F$507),0)</f>
        <v>37776</v>
      </c>
      <c r="G26">
        <f>_xlfn.IFNA(_xlfn.XLOOKUP(_xlfn.TEXTJOIN("",TRUE,'Table1 Input'!H$1,'Table1 Input'!$B26),'Joint tables'!$E$1:$E$507,'Joint tables'!$F$1:$F$507),0)</f>
        <v>0</v>
      </c>
      <c r="H26">
        <f>_xlfn.IFNA(_xlfn.XLOOKUP(_xlfn.TEXTJOIN("",TRUE,'Table1 Input'!I$1,'Table1 Input'!$B26),'Joint tables'!$E$1:$E$507,'Joint tables'!$F$1:$F$507),0)</f>
        <v>0</v>
      </c>
      <c r="I26">
        <f>_xlfn.IFNA(_xlfn.XLOOKUP(_xlfn.TEXTJOIN("",TRUE,'Table1 Input'!J$1,'Table1 Input'!$B26),'Joint tables'!$E$1:$E$507,'Joint tables'!$F$1:$F$507),0)</f>
        <v>0</v>
      </c>
      <c r="J26">
        <f>_xlfn.IFNA(_xlfn.XLOOKUP(_xlfn.TEXTJOIN("",TRUE,'Table1 Input'!K$1,'Table1 Input'!$B26),'Joint tables'!$E$1:$E$507,'Joint tables'!$F$1:$F$507),0)</f>
        <v>0</v>
      </c>
      <c r="K26">
        <f>_xlfn.IFNA(_xlfn.XLOOKUP(_xlfn.TEXTJOIN("",TRUE,'Table1 Input'!L$1,'Table1 Input'!$B26),'Joint tables'!$E$1:$E$507,'Joint tables'!$F$1:$F$507),0)</f>
        <v>0</v>
      </c>
      <c r="L26">
        <f>_xlfn.IFNA(_xlfn.XLOOKUP(_xlfn.TEXTJOIN("",TRUE,'Table1 Input'!M$1,'Table1 Input'!$B26),'Joint tables'!$E$1:$E$507,'Joint tables'!$F$1:$F$507),0)</f>
        <v>0</v>
      </c>
      <c r="M26">
        <f>_xlfn.IFNA(_xlfn.XLOOKUP(_xlfn.TEXTJOIN("",TRUE,'Table1 Input'!N$1,'Table1 Input'!$B26),'Joint tables'!$E$1:$E$507,'Joint tables'!$F$1:$F$507),0)</f>
        <v>0</v>
      </c>
      <c r="N26">
        <f>_xlfn.IFNA(_xlfn.XLOOKUP(_xlfn.TEXTJOIN("",TRUE,'Table1 Input'!O$1,'Table1 Input'!$B26),'Joint tables'!$E$1:$E$507,'Joint tables'!$F$1:$F$507),0)</f>
        <v>0</v>
      </c>
      <c r="O26">
        <f>_xlfn.IFNA(_xlfn.XLOOKUP(_xlfn.TEXTJOIN("",TRUE,'Table1 Input'!P$1,'Table1 Input'!$B26),'Joint tables'!$E$1:$E$507,'Joint tables'!$F$1:$F$507),0)</f>
        <v>2569</v>
      </c>
      <c r="P26">
        <f>_xlfn.IFNA(_xlfn.XLOOKUP(_xlfn.TEXTJOIN("",TRUE,'Table1 Input'!Q$1,'Table1 Input'!$B26),'Joint tables'!$E$1:$E$507,'Joint tables'!$F$1:$F$507),0)</f>
        <v>0</v>
      </c>
      <c r="Q26">
        <f>_xlfn.IFNA(_xlfn.XLOOKUP(_xlfn.TEXTJOIN("",TRUE,'Table1 Input'!R$1,'Table1 Input'!$B26),'Joint tables'!$E$1:$E$507,'Joint tables'!$F$1:$F$507),0)</f>
        <v>0</v>
      </c>
      <c r="R26">
        <f>_xlfn.IFNA(_xlfn.XLOOKUP(_xlfn.TEXTJOIN("",TRUE,'Table1 Input'!S$1,'Table1 Input'!$B26),'Joint tables'!$E$1:$E$507,'Joint tables'!$F$1:$F$507),0)</f>
        <v>0</v>
      </c>
    </row>
    <row r="27" spans="1:18" x14ac:dyDescent="0.25">
      <c r="A27" t="str">
        <f>_xlfn.XLOOKUP(B27,wasteprojectionmodel_actuals_20!D:D,wasteprojectionmodel_actuals_20!C:C)</f>
        <v>Tyres and rubber</v>
      </c>
      <c r="B27" t="s">
        <v>47</v>
      </c>
      <c r="C27">
        <f>_xlfn.IFNA(_xlfn.XLOOKUP(_xlfn.TEXTJOIN("",TRUE,'Table1 Input'!D$1,'Table1 Input'!$B27),'Joint tables'!$E$1:$E$507,'Joint tables'!$F$1:$F$507),0)</f>
        <v>0</v>
      </c>
      <c r="D27">
        <f>_xlfn.IFNA(_xlfn.XLOOKUP(_xlfn.TEXTJOIN("",TRUE,'Table1 Input'!E$1,'Table1 Input'!$B27),'Joint tables'!$E$1:$E$507,'Joint tables'!$F$1:$F$507),0)</f>
        <v>2768</v>
      </c>
      <c r="E27">
        <f>_xlfn.IFNA(_xlfn.XLOOKUP(_xlfn.TEXTJOIN("",TRUE,'Table1 Input'!F$1,'Table1 Input'!$B27),'Joint tables'!$E$1:$E$507,'Joint tables'!$F$1:$F$507),0)</f>
        <v>9767</v>
      </c>
      <c r="F27">
        <f>_xlfn.IFNA(_xlfn.XLOOKUP(_xlfn.TEXTJOIN("",TRUE,'Table1 Input'!G$1,'Table1 Input'!$B27),'Joint tables'!$E$1:$E$507,'Joint tables'!$F$1:$F$507),0)</f>
        <v>9724</v>
      </c>
      <c r="G27">
        <f>_xlfn.IFNA(_xlfn.XLOOKUP(_xlfn.TEXTJOIN("",TRUE,'Table1 Input'!H$1,'Table1 Input'!$B27),'Joint tables'!$E$1:$E$507,'Joint tables'!$F$1:$F$507),0)</f>
        <v>10070</v>
      </c>
      <c r="H27">
        <f>_xlfn.IFNA(_xlfn.XLOOKUP(_xlfn.TEXTJOIN("",TRUE,'Table1 Input'!I$1,'Table1 Input'!$B27),'Joint tables'!$E$1:$E$507,'Joint tables'!$F$1:$F$507),0)</f>
        <v>10320</v>
      </c>
      <c r="I27">
        <f>_xlfn.IFNA(_xlfn.XLOOKUP(_xlfn.TEXTJOIN("",TRUE,'Table1 Input'!J$1,'Table1 Input'!$B27),'Joint tables'!$E$1:$E$507,'Joint tables'!$F$1:$F$507),0)</f>
        <v>0</v>
      </c>
      <c r="J27">
        <f>_xlfn.IFNA(_xlfn.XLOOKUP(_xlfn.TEXTJOIN("",TRUE,'Table1 Input'!K$1,'Table1 Input'!$B27),'Joint tables'!$E$1:$E$507,'Joint tables'!$F$1:$F$507),0)</f>
        <v>0</v>
      </c>
      <c r="K27">
        <f>_xlfn.IFNA(_xlfn.XLOOKUP(_xlfn.TEXTJOIN("",TRUE,'Table1 Input'!L$1,'Table1 Input'!$B27),'Joint tables'!$E$1:$E$507,'Joint tables'!$F$1:$F$507),0)</f>
        <v>0</v>
      </c>
      <c r="L27">
        <f>_xlfn.IFNA(_xlfn.XLOOKUP(_xlfn.TEXTJOIN("",TRUE,'Table1 Input'!M$1,'Table1 Input'!$B27),'Joint tables'!$E$1:$E$507,'Joint tables'!$F$1:$F$507),0)</f>
        <v>1738</v>
      </c>
      <c r="M27">
        <f>_xlfn.IFNA(_xlfn.XLOOKUP(_xlfn.TEXTJOIN("",TRUE,'Table1 Input'!N$1,'Table1 Input'!$B27),'Joint tables'!$E$1:$E$507,'Joint tables'!$F$1:$F$507),0)</f>
        <v>2013</v>
      </c>
      <c r="N27">
        <f>_xlfn.IFNA(_xlfn.XLOOKUP(_xlfn.TEXTJOIN("",TRUE,'Table1 Input'!O$1,'Table1 Input'!$B27),'Joint tables'!$E$1:$E$507,'Joint tables'!$F$1:$F$507),0)</f>
        <v>12745</v>
      </c>
      <c r="O27">
        <f>_xlfn.IFNA(_xlfn.XLOOKUP(_xlfn.TEXTJOIN("",TRUE,'Table1 Input'!P$1,'Table1 Input'!$B27),'Joint tables'!$E$1:$E$507,'Joint tables'!$F$1:$F$507),0)</f>
        <v>1504</v>
      </c>
      <c r="P27">
        <f>_xlfn.IFNA(_xlfn.XLOOKUP(_xlfn.TEXTJOIN("",TRUE,'Table1 Input'!Q$1,'Table1 Input'!$B27),'Joint tables'!$E$1:$E$507,'Joint tables'!$F$1:$F$507),0)</f>
        <v>7420</v>
      </c>
      <c r="Q27">
        <f>_xlfn.IFNA(_xlfn.XLOOKUP(_xlfn.TEXTJOIN("",TRUE,'Table1 Input'!R$1,'Table1 Input'!$B27),'Joint tables'!$E$1:$E$507,'Joint tables'!$F$1:$F$507),0)</f>
        <v>7706</v>
      </c>
      <c r="R27">
        <f>_xlfn.IFNA(_xlfn.XLOOKUP(_xlfn.TEXTJOIN("",TRUE,'Table1 Input'!S$1,'Table1 Input'!$B27),'Joint tables'!$E$1:$E$507,'Joint tables'!$F$1:$F$507),0)</f>
        <v>6814</v>
      </c>
    </row>
    <row r="28" spans="1:18" x14ac:dyDescent="0.25">
      <c r="A28" t="str">
        <f>_xlfn.XLOOKUP(B28,wasteprojectionmodel_actuals_20!D:D,wasteprojectionmodel_actuals_20!C:C)</f>
        <v>Plastic</v>
      </c>
      <c r="B28" t="s">
        <v>50</v>
      </c>
      <c r="C28">
        <f>_xlfn.IFNA(_xlfn.XLOOKUP(_xlfn.TEXTJOIN("",TRUE,'Table1 Input'!D$1,'Table1 Input'!$B28),'Joint tables'!$E$1:$E$507,'Joint tables'!$F$1:$F$507),0)</f>
        <v>0</v>
      </c>
      <c r="D28">
        <f>_xlfn.IFNA(_xlfn.XLOOKUP(_xlfn.TEXTJOIN("",TRUE,'Table1 Input'!E$1,'Table1 Input'!$B28),'Joint tables'!$E$1:$E$507,'Joint tables'!$F$1:$F$507),0)</f>
        <v>0</v>
      </c>
      <c r="E28">
        <f>_xlfn.IFNA(_xlfn.XLOOKUP(_xlfn.TEXTJOIN("",TRUE,'Table1 Input'!F$1,'Table1 Input'!$B28),'Joint tables'!$E$1:$E$507,'Joint tables'!$F$1:$F$507),0)</f>
        <v>0</v>
      </c>
      <c r="F28">
        <f>_xlfn.IFNA(_xlfn.XLOOKUP(_xlfn.TEXTJOIN("",TRUE,'Table1 Input'!G$1,'Table1 Input'!$B28),'Joint tables'!$E$1:$E$507,'Joint tables'!$F$1:$F$507),0)</f>
        <v>0</v>
      </c>
      <c r="G28">
        <f>_xlfn.IFNA(_xlfn.XLOOKUP(_xlfn.TEXTJOIN("",TRUE,'Table1 Input'!H$1,'Table1 Input'!$B28),'Joint tables'!$E$1:$E$507,'Joint tables'!$F$1:$F$507),0)</f>
        <v>0</v>
      </c>
      <c r="H28">
        <f>_xlfn.IFNA(_xlfn.XLOOKUP(_xlfn.TEXTJOIN("",TRUE,'Table1 Input'!I$1,'Table1 Input'!$B28),'Joint tables'!$E$1:$E$507,'Joint tables'!$F$1:$F$507),0)</f>
        <v>0</v>
      </c>
      <c r="I28">
        <f>_xlfn.IFNA(_xlfn.XLOOKUP(_xlfn.TEXTJOIN("",TRUE,'Table1 Input'!J$1,'Table1 Input'!$B28),'Joint tables'!$E$1:$E$507,'Joint tables'!$F$1:$F$507),0)</f>
        <v>43845.7588850354</v>
      </c>
      <c r="J28">
        <f>_xlfn.IFNA(_xlfn.XLOOKUP(_xlfn.TEXTJOIN("",TRUE,'Table1 Input'!K$1,'Table1 Input'!$B28),'Joint tables'!$E$1:$E$507,'Joint tables'!$F$1:$F$507),0)</f>
        <v>43700.143389449571</v>
      </c>
      <c r="K28">
        <f>_xlfn.IFNA(_xlfn.XLOOKUP(_xlfn.TEXTJOIN("",TRUE,'Table1 Input'!L$1,'Table1 Input'!$B28),'Joint tables'!$E$1:$E$507,'Joint tables'!$F$1:$F$507),0)</f>
        <v>12906.947046000001</v>
      </c>
      <c r="L28">
        <f>_xlfn.IFNA(_xlfn.XLOOKUP(_xlfn.TEXTJOIN("",TRUE,'Table1 Input'!M$1,'Table1 Input'!$B28),'Joint tables'!$E$1:$E$507,'Joint tables'!$F$1:$F$507),0)</f>
        <v>9987.1318380000012</v>
      </c>
      <c r="M28">
        <f>_xlfn.IFNA(_xlfn.XLOOKUP(_xlfn.TEXTJOIN("",TRUE,'Table1 Input'!N$1,'Table1 Input'!$B28),'Joint tables'!$E$1:$E$507,'Joint tables'!$F$1:$F$507),0)</f>
        <v>7288.4917420000002</v>
      </c>
      <c r="N28">
        <f>_xlfn.IFNA(_xlfn.XLOOKUP(_xlfn.TEXTJOIN("",TRUE,'Table1 Input'!O$1,'Table1 Input'!$B28),'Joint tables'!$E$1:$E$507,'Joint tables'!$F$1:$F$507),0)</f>
        <v>9192.3609219999998</v>
      </c>
      <c r="O28">
        <f>_xlfn.IFNA(_xlfn.XLOOKUP(_xlfn.TEXTJOIN("",TRUE,'Table1 Input'!P$1,'Table1 Input'!$B28),'Joint tables'!$E$1:$E$507,'Joint tables'!$F$1:$F$507),0)</f>
        <v>8901.1704600000012</v>
      </c>
      <c r="P28">
        <f>_xlfn.IFNA(_xlfn.XLOOKUP(_xlfn.TEXTJOIN("",TRUE,'Table1 Input'!Q$1,'Table1 Input'!$B28),'Joint tables'!$E$1:$E$507,'Joint tables'!$F$1:$F$507),0)</f>
        <v>14661.90141</v>
      </c>
      <c r="Q28">
        <f>_xlfn.IFNA(_xlfn.XLOOKUP(_xlfn.TEXTJOIN("",TRUE,'Table1 Input'!R$1,'Table1 Input'!$B28),'Joint tables'!$E$1:$E$507,'Joint tables'!$F$1:$F$507),0)</f>
        <v>13248.726576000001</v>
      </c>
      <c r="R28">
        <f>_xlfn.IFNA(_xlfn.XLOOKUP(_xlfn.TEXTJOIN("",TRUE,'Table1 Input'!S$1,'Table1 Input'!$B28),'Joint tables'!$E$1:$E$507,'Joint tables'!$F$1:$F$507),0)</f>
        <v>13871.394490999999</v>
      </c>
    </row>
    <row r="29" spans="1:18" x14ac:dyDescent="0.25">
      <c r="A29" t="str">
        <f>_xlfn.XLOOKUP(B29,wasteprojectionmodel_actuals_20!D:D,wasteprojectionmodel_actuals_20!C:C)</f>
        <v>Plastic</v>
      </c>
      <c r="B29" t="s">
        <v>51</v>
      </c>
      <c r="C29">
        <f>_xlfn.IFNA(_xlfn.XLOOKUP(_xlfn.TEXTJOIN("",TRUE,'Table1 Input'!D$1,'Table1 Input'!$B29),'Joint tables'!$E$1:$E$507,'Joint tables'!$F$1:$F$507),0)</f>
        <v>0</v>
      </c>
      <c r="D29">
        <f>_xlfn.IFNA(_xlfn.XLOOKUP(_xlfn.TEXTJOIN("",TRUE,'Table1 Input'!E$1,'Table1 Input'!$B29),'Joint tables'!$E$1:$E$507,'Joint tables'!$F$1:$F$507),0)</f>
        <v>0</v>
      </c>
      <c r="E29">
        <f>_xlfn.IFNA(_xlfn.XLOOKUP(_xlfn.TEXTJOIN("",TRUE,'Table1 Input'!F$1,'Table1 Input'!$B29),'Joint tables'!$E$1:$E$507,'Joint tables'!$F$1:$F$507),0)</f>
        <v>0</v>
      </c>
      <c r="F29">
        <f>_xlfn.IFNA(_xlfn.XLOOKUP(_xlfn.TEXTJOIN("",TRUE,'Table1 Input'!G$1,'Table1 Input'!$B29),'Joint tables'!$E$1:$E$507,'Joint tables'!$F$1:$F$507),0)</f>
        <v>0</v>
      </c>
      <c r="G29">
        <f>_xlfn.IFNA(_xlfn.XLOOKUP(_xlfn.TEXTJOIN("",TRUE,'Table1 Input'!H$1,'Table1 Input'!$B29),'Joint tables'!$E$1:$E$507,'Joint tables'!$F$1:$F$507),0)</f>
        <v>0</v>
      </c>
      <c r="H29">
        <f>_xlfn.IFNA(_xlfn.XLOOKUP(_xlfn.TEXTJOIN("",TRUE,'Table1 Input'!I$1,'Table1 Input'!$B29),'Joint tables'!$E$1:$E$507,'Joint tables'!$F$1:$F$507),0)</f>
        <v>0</v>
      </c>
      <c r="I29">
        <f>_xlfn.IFNA(_xlfn.XLOOKUP(_xlfn.TEXTJOIN("",TRUE,'Table1 Input'!J$1,'Table1 Input'!$B29),'Joint tables'!$E$1:$E$507,'Joint tables'!$F$1:$F$507),0)</f>
        <v>36971.282100000033</v>
      </c>
      <c r="J29">
        <f>_xlfn.IFNA(_xlfn.XLOOKUP(_xlfn.TEXTJOIN("",TRUE,'Table1 Input'!K$1,'Table1 Input'!$B29),'Joint tables'!$E$1:$E$507,'Joint tables'!$F$1:$F$507),0)</f>
        <v>37413.241499999982</v>
      </c>
      <c r="K29">
        <f>_xlfn.IFNA(_xlfn.XLOOKUP(_xlfn.TEXTJOIN("",TRUE,'Table1 Input'!L$1,'Table1 Input'!$B29),'Joint tables'!$E$1:$E$507,'Joint tables'!$F$1:$F$507),0)</f>
        <v>22333.522905000002</v>
      </c>
      <c r="L29">
        <f>_xlfn.IFNA(_xlfn.XLOOKUP(_xlfn.TEXTJOIN("",TRUE,'Table1 Input'!M$1,'Table1 Input'!$B29),'Joint tables'!$E$1:$E$507,'Joint tables'!$F$1:$F$507),0)</f>
        <v>16738.718000000001</v>
      </c>
      <c r="M29">
        <f>_xlfn.IFNA(_xlfn.XLOOKUP(_xlfn.TEXTJOIN("",TRUE,'Table1 Input'!N$1,'Table1 Input'!$B29),'Joint tables'!$E$1:$E$507,'Joint tables'!$F$1:$F$507),0)</f>
        <v>20607.214033</v>
      </c>
      <c r="N29">
        <f>_xlfn.IFNA(_xlfn.XLOOKUP(_xlfn.TEXTJOIN("",TRUE,'Table1 Input'!O$1,'Table1 Input'!$B29),'Joint tables'!$E$1:$E$507,'Joint tables'!$F$1:$F$507),0)</f>
        <v>35429.057122999999</v>
      </c>
      <c r="O29">
        <f>_xlfn.IFNA(_xlfn.XLOOKUP(_xlfn.TEXTJOIN("",TRUE,'Table1 Input'!P$1,'Table1 Input'!$B29),'Joint tables'!$E$1:$E$507,'Joint tables'!$F$1:$F$507),0)</f>
        <v>18711.279133</v>
      </c>
      <c r="P29">
        <f>_xlfn.IFNA(_xlfn.XLOOKUP(_xlfn.TEXTJOIN("",TRUE,'Table1 Input'!Q$1,'Table1 Input'!$B29),'Joint tables'!$E$1:$E$507,'Joint tables'!$F$1:$F$507),0)</f>
        <v>20267.092724000002</v>
      </c>
      <c r="Q29">
        <f>_xlfn.IFNA(_xlfn.XLOOKUP(_xlfn.TEXTJOIN("",TRUE,'Table1 Input'!R$1,'Table1 Input'!$B29),'Joint tables'!$E$1:$E$507,'Joint tables'!$F$1:$F$507),0)</f>
        <v>21942.008701999999</v>
      </c>
      <c r="R29">
        <f>_xlfn.IFNA(_xlfn.XLOOKUP(_xlfn.TEXTJOIN("",TRUE,'Table1 Input'!S$1,'Table1 Input'!$B29),'Joint tables'!$E$1:$E$507,'Joint tables'!$F$1:$F$507),0)</f>
        <v>21400.473305</v>
      </c>
    </row>
    <row r="30" spans="1:18" x14ac:dyDescent="0.25">
      <c r="A30" t="str">
        <f>_xlfn.XLOOKUP(B30,wasteprojectionmodel_actuals_20!D:D,wasteprojectionmodel_actuals_20!C:C)</f>
        <v>Plastic</v>
      </c>
      <c r="B30" t="s">
        <v>52</v>
      </c>
      <c r="C30">
        <f>_xlfn.IFNA(_xlfn.XLOOKUP(_xlfn.TEXTJOIN("",TRUE,'Table1 Input'!D$1,'Table1 Input'!$B30),'Joint tables'!$E$1:$E$507,'Joint tables'!$F$1:$F$507),0)</f>
        <v>0</v>
      </c>
      <c r="D30">
        <f>_xlfn.IFNA(_xlfn.XLOOKUP(_xlfn.TEXTJOIN("",TRUE,'Table1 Input'!E$1,'Table1 Input'!$B30),'Joint tables'!$E$1:$E$507,'Joint tables'!$F$1:$F$507),0)</f>
        <v>0</v>
      </c>
      <c r="E30">
        <f>_xlfn.IFNA(_xlfn.XLOOKUP(_xlfn.TEXTJOIN("",TRUE,'Table1 Input'!F$1,'Table1 Input'!$B30),'Joint tables'!$E$1:$E$507,'Joint tables'!$F$1:$F$507),0)</f>
        <v>0</v>
      </c>
      <c r="F30">
        <f>_xlfn.IFNA(_xlfn.XLOOKUP(_xlfn.TEXTJOIN("",TRUE,'Table1 Input'!G$1,'Table1 Input'!$B30),'Joint tables'!$E$1:$E$507,'Joint tables'!$F$1:$F$507),0)</f>
        <v>0</v>
      </c>
      <c r="G30">
        <f>_xlfn.IFNA(_xlfn.XLOOKUP(_xlfn.TEXTJOIN("",TRUE,'Table1 Input'!H$1,'Table1 Input'!$B30),'Joint tables'!$E$1:$E$507,'Joint tables'!$F$1:$F$507),0)</f>
        <v>0</v>
      </c>
      <c r="H30">
        <f>_xlfn.IFNA(_xlfn.XLOOKUP(_xlfn.TEXTJOIN("",TRUE,'Table1 Input'!I$1,'Table1 Input'!$B30),'Joint tables'!$E$1:$E$507,'Joint tables'!$F$1:$F$507),0)</f>
        <v>0</v>
      </c>
      <c r="I30">
        <f>_xlfn.IFNA(_xlfn.XLOOKUP(_xlfn.TEXTJOIN("",TRUE,'Table1 Input'!J$1,'Table1 Input'!$B30),'Joint tables'!$E$1:$E$507,'Joint tables'!$F$1:$F$507),0)</f>
        <v>9347.0000000000073</v>
      </c>
      <c r="J30">
        <f>_xlfn.IFNA(_xlfn.XLOOKUP(_xlfn.TEXTJOIN("",TRUE,'Table1 Input'!K$1,'Table1 Input'!$B30),'Joint tables'!$E$1:$E$507,'Joint tables'!$F$1:$F$507),0)</f>
        <v>8920.0500000000065</v>
      </c>
      <c r="K30">
        <f>_xlfn.IFNA(_xlfn.XLOOKUP(_xlfn.TEXTJOIN("",TRUE,'Table1 Input'!L$1,'Table1 Input'!$B30),'Joint tables'!$E$1:$E$507,'Joint tables'!$F$1:$F$507),0)</f>
        <v>6948.6645500000004</v>
      </c>
      <c r="L30">
        <f>_xlfn.IFNA(_xlfn.XLOOKUP(_xlfn.TEXTJOIN("",TRUE,'Table1 Input'!M$1,'Table1 Input'!$B30),'Joint tables'!$E$1:$E$507,'Joint tables'!$F$1:$F$507),0)</f>
        <v>1479.9185000000002</v>
      </c>
      <c r="M30">
        <f>_xlfn.IFNA(_xlfn.XLOOKUP(_xlfn.TEXTJOIN("",TRUE,'Table1 Input'!N$1,'Table1 Input'!$B30),'Joint tables'!$E$1:$E$507,'Joint tables'!$F$1:$F$507),0)</f>
        <v>209.067565</v>
      </c>
      <c r="N30">
        <f>_xlfn.IFNA(_xlfn.XLOOKUP(_xlfn.TEXTJOIN("",TRUE,'Table1 Input'!O$1,'Table1 Input'!$B30),'Joint tables'!$E$1:$E$507,'Joint tables'!$F$1:$F$507),0)</f>
        <v>5454.8769940000002</v>
      </c>
      <c r="O30">
        <f>_xlfn.IFNA(_xlfn.XLOOKUP(_xlfn.TEXTJOIN("",TRUE,'Table1 Input'!P$1,'Table1 Input'!$B30),'Joint tables'!$E$1:$E$507,'Joint tables'!$F$1:$F$507),0)</f>
        <v>5777.5301070000005</v>
      </c>
      <c r="P30">
        <f>_xlfn.IFNA(_xlfn.XLOOKUP(_xlfn.TEXTJOIN("",TRUE,'Table1 Input'!Q$1,'Table1 Input'!$B30),'Joint tables'!$E$1:$E$507,'Joint tables'!$F$1:$F$507),0)</f>
        <v>9239.7226169999994</v>
      </c>
      <c r="Q30">
        <f>_xlfn.IFNA(_xlfn.XLOOKUP(_xlfn.TEXTJOIN("",TRUE,'Table1 Input'!R$1,'Table1 Input'!$B30),'Joint tables'!$E$1:$E$507,'Joint tables'!$F$1:$F$507),0)</f>
        <v>7355.4733120000001</v>
      </c>
      <c r="R30">
        <f>_xlfn.IFNA(_xlfn.XLOOKUP(_xlfn.TEXTJOIN("",TRUE,'Table1 Input'!S$1,'Table1 Input'!$B30),'Joint tables'!$E$1:$E$507,'Joint tables'!$F$1:$F$507),0)</f>
        <v>10836.808789000001</v>
      </c>
    </row>
    <row r="31" spans="1:18" x14ac:dyDescent="0.25">
      <c r="A31" t="str">
        <f>_xlfn.XLOOKUP(B31,wasteprojectionmodel_actuals_20!D:D,wasteprojectionmodel_actuals_20!C:C)</f>
        <v>Plastic</v>
      </c>
      <c r="B31" t="s">
        <v>53</v>
      </c>
      <c r="C31">
        <f>_xlfn.IFNA(_xlfn.XLOOKUP(_xlfn.TEXTJOIN("",TRUE,'Table1 Input'!D$1,'Table1 Input'!$B31),'Joint tables'!$E$1:$E$507,'Joint tables'!$F$1:$F$507),0)</f>
        <v>0</v>
      </c>
      <c r="D31">
        <f>_xlfn.IFNA(_xlfn.XLOOKUP(_xlfn.TEXTJOIN("",TRUE,'Table1 Input'!E$1,'Table1 Input'!$B31),'Joint tables'!$E$1:$E$507,'Joint tables'!$F$1:$F$507),0)</f>
        <v>0</v>
      </c>
      <c r="E31">
        <f>_xlfn.IFNA(_xlfn.XLOOKUP(_xlfn.TEXTJOIN("",TRUE,'Table1 Input'!F$1,'Table1 Input'!$B31),'Joint tables'!$E$1:$E$507,'Joint tables'!$F$1:$F$507),0)</f>
        <v>0</v>
      </c>
      <c r="F31">
        <f>_xlfn.IFNA(_xlfn.XLOOKUP(_xlfn.TEXTJOIN("",TRUE,'Table1 Input'!G$1,'Table1 Input'!$B31),'Joint tables'!$E$1:$E$507,'Joint tables'!$F$1:$F$507),0)</f>
        <v>0</v>
      </c>
      <c r="G31">
        <f>_xlfn.IFNA(_xlfn.XLOOKUP(_xlfn.TEXTJOIN("",TRUE,'Table1 Input'!H$1,'Table1 Input'!$B31),'Joint tables'!$E$1:$E$507,'Joint tables'!$F$1:$F$507),0)</f>
        <v>0</v>
      </c>
      <c r="H31">
        <f>_xlfn.IFNA(_xlfn.XLOOKUP(_xlfn.TEXTJOIN("",TRUE,'Table1 Input'!I$1,'Table1 Input'!$B31),'Joint tables'!$E$1:$E$507,'Joint tables'!$F$1:$F$507),0)</f>
        <v>0</v>
      </c>
      <c r="I31">
        <f>_xlfn.IFNA(_xlfn.XLOOKUP(_xlfn.TEXTJOIN("",TRUE,'Table1 Input'!J$1,'Table1 Input'!$B31),'Joint tables'!$E$1:$E$507,'Joint tables'!$F$1:$F$507),0)</f>
        <v>28115.527199999953</v>
      </c>
      <c r="J31">
        <f>_xlfn.IFNA(_xlfn.XLOOKUP(_xlfn.TEXTJOIN("",TRUE,'Table1 Input'!K$1,'Table1 Input'!$B31),'Joint tables'!$E$1:$E$507,'Joint tables'!$F$1:$F$507),0)</f>
        <v>28146.448800000027</v>
      </c>
      <c r="K31">
        <f>_xlfn.IFNA(_xlfn.XLOOKUP(_xlfn.TEXTJOIN("",TRUE,'Table1 Input'!L$1,'Table1 Input'!$B31),'Joint tables'!$E$1:$E$507,'Joint tables'!$F$1:$F$507),0)</f>
        <v>481.87040400000001</v>
      </c>
      <c r="L31">
        <f>_xlfn.IFNA(_xlfn.XLOOKUP(_xlfn.TEXTJOIN("",TRUE,'Table1 Input'!M$1,'Table1 Input'!$B31),'Joint tables'!$E$1:$E$507,'Joint tables'!$F$1:$F$507),0)</f>
        <v>1779.1236199999998</v>
      </c>
      <c r="M31">
        <f>_xlfn.IFNA(_xlfn.XLOOKUP(_xlfn.TEXTJOIN("",TRUE,'Table1 Input'!N$1,'Table1 Input'!$B31),'Joint tables'!$E$1:$E$507,'Joint tables'!$F$1:$F$507),0)</f>
        <v>0</v>
      </c>
      <c r="N31">
        <f>_xlfn.IFNA(_xlfn.XLOOKUP(_xlfn.TEXTJOIN("",TRUE,'Table1 Input'!O$1,'Table1 Input'!$B31),'Joint tables'!$E$1:$E$507,'Joint tables'!$F$1:$F$507),0)</f>
        <v>365.59480100000002</v>
      </c>
      <c r="O31">
        <f>_xlfn.IFNA(_xlfn.XLOOKUP(_xlfn.TEXTJOIN("",TRUE,'Table1 Input'!P$1,'Table1 Input'!$B31),'Joint tables'!$E$1:$E$507,'Joint tables'!$F$1:$F$507),0)</f>
        <v>0</v>
      </c>
      <c r="P31">
        <f>_xlfn.IFNA(_xlfn.XLOOKUP(_xlfn.TEXTJOIN("",TRUE,'Table1 Input'!Q$1,'Table1 Input'!$B31),'Joint tables'!$E$1:$E$507,'Joint tables'!$F$1:$F$507),0)</f>
        <v>2107.7752380000002</v>
      </c>
      <c r="Q31">
        <f>_xlfn.IFNA(_xlfn.XLOOKUP(_xlfn.TEXTJOIN("",TRUE,'Table1 Input'!R$1,'Table1 Input'!$B31),'Joint tables'!$E$1:$E$507,'Joint tables'!$F$1:$F$507),0)</f>
        <v>10337.559461000001</v>
      </c>
      <c r="R31">
        <f>_xlfn.IFNA(_xlfn.XLOOKUP(_xlfn.TEXTJOIN("",TRUE,'Table1 Input'!S$1,'Table1 Input'!$B31),'Joint tables'!$E$1:$E$507,'Joint tables'!$F$1:$F$507),0)</f>
        <v>11445.384110999999</v>
      </c>
    </row>
    <row r="32" spans="1:18" x14ac:dyDescent="0.25">
      <c r="A32" t="str">
        <f>_xlfn.XLOOKUP(B32,wasteprojectionmodel_actuals_20!D:D,wasteprojectionmodel_actuals_20!C:C)</f>
        <v>Plastic</v>
      </c>
      <c r="B32" t="s">
        <v>54</v>
      </c>
      <c r="C32">
        <f>_xlfn.IFNA(_xlfn.XLOOKUP(_xlfn.TEXTJOIN("",TRUE,'Table1 Input'!D$1,'Table1 Input'!$B32),'Joint tables'!$E$1:$E$507,'Joint tables'!$F$1:$F$507),0)</f>
        <v>0</v>
      </c>
      <c r="D32">
        <f>_xlfn.IFNA(_xlfn.XLOOKUP(_xlfn.TEXTJOIN("",TRUE,'Table1 Input'!E$1,'Table1 Input'!$B32),'Joint tables'!$E$1:$E$507,'Joint tables'!$F$1:$F$507),0)</f>
        <v>0</v>
      </c>
      <c r="E32">
        <f>_xlfn.IFNA(_xlfn.XLOOKUP(_xlfn.TEXTJOIN("",TRUE,'Table1 Input'!F$1,'Table1 Input'!$B32),'Joint tables'!$E$1:$E$507,'Joint tables'!$F$1:$F$507),0)</f>
        <v>0</v>
      </c>
      <c r="F32">
        <f>_xlfn.IFNA(_xlfn.XLOOKUP(_xlfn.TEXTJOIN("",TRUE,'Table1 Input'!G$1,'Table1 Input'!$B32),'Joint tables'!$E$1:$E$507,'Joint tables'!$F$1:$F$507),0)</f>
        <v>0</v>
      </c>
      <c r="G32">
        <f>_xlfn.IFNA(_xlfn.XLOOKUP(_xlfn.TEXTJOIN("",TRUE,'Table1 Input'!H$1,'Table1 Input'!$B32),'Joint tables'!$E$1:$E$507,'Joint tables'!$F$1:$F$507),0)</f>
        <v>0</v>
      </c>
      <c r="H32">
        <f>_xlfn.IFNA(_xlfn.XLOOKUP(_xlfn.TEXTJOIN("",TRUE,'Table1 Input'!I$1,'Table1 Input'!$B32),'Joint tables'!$E$1:$E$507,'Joint tables'!$F$1:$F$507),0)</f>
        <v>0</v>
      </c>
      <c r="I32">
        <f>_xlfn.IFNA(_xlfn.XLOOKUP(_xlfn.TEXTJOIN("",TRUE,'Table1 Input'!J$1,'Table1 Input'!$B32),'Joint tables'!$E$1:$E$507,'Joint tables'!$F$1:$F$507),0)</f>
        <v>20256.010879999962</v>
      </c>
      <c r="J32">
        <f>_xlfn.IFNA(_xlfn.XLOOKUP(_xlfn.TEXTJOIN("",TRUE,'Table1 Input'!K$1,'Table1 Input'!$B32),'Joint tables'!$E$1:$E$507,'Joint tables'!$F$1:$F$507),0)</f>
        <v>23796.59452000005</v>
      </c>
      <c r="K32">
        <f>_xlfn.IFNA(_xlfn.XLOOKUP(_xlfn.TEXTJOIN("",TRUE,'Table1 Input'!L$1,'Table1 Input'!$B32),'Joint tables'!$E$1:$E$507,'Joint tables'!$F$1:$F$507),0)</f>
        <v>17947.195746000001</v>
      </c>
      <c r="L32">
        <f>_xlfn.IFNA(_xlfn.XLOOKUP(_xlfn.TEXTJOIN("",TRUE,'Table1 Input'!M$1,'Table1 Input'!$B32),'Joint tables'!$E$1:$E$507,'Joint tables'!$F$1:$F$507),0)</f>
        <v>17182.05184</v>
      </c>
      <c r="M32">
        <f>_xlfn.IFNA(_xlfn.XLOOKUP(_xlfn.TEXTJOIN("",TRUE,'Table1 Input'!N$1,'Table1 Input'!$B32),'Joint tables'!$E$1:$E$507,'Joint tables'!$F$1:$F$507),0)</f>
        <v>10313.406138</v>
      </c>
      <c r="N32">
        <f>_xlfn.IFNA(_xlfn.XLOOKUP(_xlfn.TEXTJOIN("",TRUE,'Table1 Input'!O$1,'Table1 Input'!$B32),'Joint tables'!$E$1:$E$507,'Joint tables'!$F$1:$F$507),0)</f>
        <v>16905.890583</v>
      </c>
      <c r="O32">
        <f>_xlfn.IFNA(_xlfn.XLOOKUP(_xlfn.TEXTJOIN("",TRUE,'Table1 Input'!P$1,'Table1 Input'!$B32),'Joint tables'!$E$1:$E$507,'Joint tables'!$F$1:$F$507),0)</f>
        <v>13850.094842</v>
      </c>
      <c r="P32">
        <f>_xlfn.IFNA(_xlfn.XLOOKUP(_xlfn.TEXTJOIN("",TRUE,'Table1 Input'!Q$1,'Table1 Input'!$B32),'Joint tables'!$E$1:$E$507,'Joint tables'!$F$1:$F$507),0)</f>
        <v>15563.139663</v>
      </c>
      <c r="Q32">
        <f>_xlfn.IFNA(_xlfn.XLOOKUP(_xlfn.TEXTJOIN("",TRUE,'Table1 Input'!R$1,'Table1 Input'!$B32),'Joint tables'!$E$1:$E$507,'Joint tables'!$F$1:$F$507),0)</f>
        <v>24868.352486000003</v>
      </c>
      <c r="R32">
        <f>_xlfn.IFNA(_xlfn.XLOOKUP(_xlfn.TEXTJOIN("",TRUE,'Table1 Input'!S$1,'Table1 Input'!$B32),'Joint tables'!$E$1:$E$507,'Joint tables'!$F$1:$F$507),0)</f>
        <v>20095.805747999999</v>
      </c>
    </row>
    <row r="33" spans="1:20" x14ac:dyDescent="0.25">
      <c r="A33" t="str">
        <f>_xlfn.XLOOKUP(B33,wasteprojectionmodel_actuals_20!D:D,wasteprojectionmodel_actuals_20!C:C)</f>
        <v>Plastic</v>
      </c>
      <c r="B33" t="s">
        <v>55</v>
      </c>
      <c r="C33">
        <f>_xlfn.IFNA(_xlfn.XLOOKUP(_xlfn.TEXTJOIN("",TRUE,'Table1 Input'!D$1,'Table1 Input'!$B33),'Joint tables'!$E$1:$E$507,'Joint tables'!$F$1:$F$507),0)</f>
        <v>0</v>
      </c>
      <c r="D33">
        <f>_xlfn.IFNA(_xlfn.XLOOKUP(_xlfn.TEXTJOIN("",TRUE,'Table1 Input'!E$1,'Table1 Input'!$B33),'Joint tables'!$E$1:$E$507,'Joint tables'!$F$1:$F$507),0)</f>
        <v>0</v>
      </c>
      <c r="E33">
        <f>_xlfn.IFNA(_xlfn.XLOOKUP(_xlfn.TEXTJOIN("",TRUE,'Table1 Input'!F$1,'Table1 Input'!$B33),'Joint tables'!$E$1:$E$507,'Joint tables'!$F$1:$F$507),0)</f>
        <v>0</v>
      </c>
      <c r="F33">
        <f>_xlfn.IFNA(_xlfn.XLOOKUP(_xlfn.TEXTJOIN("",TRUE,'Table1 Input'!G$1,'Table1 Input'!$B33),'Joint tables'!$E$1:$E$507,'Joint tables'!$F$1:$F$507),0)</f>
        <v>0</v>
      </c>
      <c r="G33">
        <f>_xlfn.IFNA(_xlfn.XLOOKUP(_xlfn.TEXTJOIN("",TRUE,'Table1 Input'!H$1,'Table1 Input'!$B33),'Joint tables'!$E$1:$E$507,'Joint tables'!$F$1:$F$507),0)</f>
        <v>0</v>
      </c>
      <c r="H33">
        <f>_xlfn.IFNA(_xlfn.XLOOKUP(_xlfn.TEXTJOIN("",TRUE,'Table1 Input'!I$1,'Table1 Input'!$B33),'Joint tables'!$E$1:$E$507,'Joint tables'!$F$1:$F$507),0)</f>
        <v>0</v>
      </c>
      <c r="I33">
        <f>_xlfn.IFNA(_xlfn.XLOOKUP(_xlfn.TEXTJOIN("",TRUE,'Table1 Input'!J$1,'Table1 Input'!$B33),'Joint tables'!$E$1:$E$507,'Joint tables'!$F$1:$F$507),0)</f>
        <v>6023.1157200000043</v>
      </c>
      <c r="J33">
        <f>_xlfn.IFNA(_xlfn.XLOOKUP(_xlfn.TEXTJOIN("",TRUE,'Table1 Input'!K$1,'Table1 Input'!$B33),'Joint tables'!$E$1:$E$507,'Joint tables'!$F$1:$F$507),0)</f>
        <v>6143.1848799999943</v>
      </c>
      <c r="K33">
        <f>_xlfn.IFNA(_xlfn.XLOOKUP(_xlfn.TEXTJOIN("",TRUE,'Table1 Input'!L$1,'Table1 Input'!$B33),'Joint tables'!$E$1:$E$507,'Joint tables'!$F$1:$F$507),0)</f>
        <v>2026.5735199999999</v>
      </c>
      <c r="L33">
        <f>_xlfn.IFNA(_xlfn.XLOOKUP(_xlfn.TEXTJOIN("",TRUE,'Table1 Input'!M$1,'Table1 Input'!$B33),'Joint tables'!$E$1:$E$507,'Joint tables'!$F$1:$F$507),0)</f>
        <v>190.63498900000002</v>
      </c>
      <c r="M33">
        <f>_xlfn.IFNA(_xlfn.XLOOKUP(_xlfn.TEXTJOIN("",TRUE,'Table1 Input'!N$1,'Table1 Input'!$B33),'Joint tables'!$E$1:$E$507,'Joint tables'!$F$1:$F$507),0)</f>
        <v>4399.346896</v>
      </c>
      <c r="N33">
        <f>_xlfn.IFNA(_xlfn.XLOOKUP(_xlfn.TEXTJOIN("",TRUE,'Table1 Input'!O$1,'Table1 Input'!$B33),'Joint tables'!$E$1:$E$507,'Joint tables'!$F$1:$F$507),0)</f>
        <v>4107.1490629999998</v>
      </c>
      <c r="O33">
        <f>_xlfn.IFNA(_xlfn.XLOOKUP(_xlfn.TEXTJOIN("",TRUE,'Table1 Input'!P$1,'Table1 Input'!$B33),'Joint tables'!$E$1:$E$507,'Joint tables'!$F$1:$F$507),0)</f>
        <v>3661.121173</v>
      </c>
      <c r="P33">
        <f>_xlfn.IFNA(_xlfn.XLOOKUP(_xlfn.TEXTJOIN("",TRUE,'Table1 Input'!Q$1,'Table1 Input'!$B33),'Joint tables'!$E$1:$E$507,'Joint tables'!$F$1:$F$507),0)</f>
        <v>4170.0611369999997</v>
      </c>
      <c r="Q33">
        <f>_xlfn.IFNA(_xlfn.XLOOKUP(_xlfn.TEXTJOIN("",TRUE,'Table1 Input'!R$1,'Table1 Input'!$B33),'Joint tables'!$E$1:$E$507,'Joint tables'!$F$1:$F$507),0)</f>
        <v>7051.8165630000003</v>
      </c>
      <c r="R33">
        <f>_xlfn.IFNA(_xlfn.XLOOKUP(_xlfn.TEXTJOIN("",TRUE,'Table1 Input'!S$1,'Table1 Input'!$B33),'Joint tables'!$E$1:$E$507,'Joint tables'!$F$1:$F$507),0)</f>
        <v>8376.4071920000006</v>
      </c>
    </row>
    <row r="34" spans="1:20" x14ac:dyDescent="0.25">
      <c r="A34" t="str">
        <f>_xlfn.XLOOKUP(B34,wasteprojectionmodel_actuals_20!D:D,wasteprojectionmodel_actuals_20!C:C)</f>
        <v>Plastic</v>
      </c>
      <c r="B34" t="s">
        <v>56</v>
      </c>
      <c r="C34">
        <f>_xlfn.IFNA(_xlfn.XLOOKUP(_xlfn.TEXTJOIN("",TRUE,'Table1 Input'!D$1,'Table1 Input'!$B34),'Joint tables'!$E$1:$E$507,'Joint tables'!$F$1:$F$507),0)</f>
        <v>0</v>
      </c>
      <c r="D34">
        <f>_xlfn.IFNA(_xlfn.XLOOKUP(_xlfn.TEXTJOIN("",TRUE,'Table1 Input'!E$1,'Table1 Input'!$B34),'Joint tables'!$E$1:$E$507,'Joint tables'!$F$1:$F$507),0)</f>
        <v>0</v>
      </c>
      <c r="E34">
        <f>_xlfn.IFNA(_xlfn.XLOOKUP(_xlfn.TEXTJOIN("",TRUE,'Table1 Input'!F$1,'Table1 Input'!$B34),'Joint tables'!$E$1:$E$507,'Joint tables'!$F$1:$F$507),0)</f>
        <v>0</v>
      </c>
      <c r="F34">
        <f>_xlfn.IFNA(_xlfn.XLOOKUP(_xlfn.TEXTJOIN("",TRUE,'Table1 Input'!G$1,'Table1 Input'!$B34),'Joint tables'!$E$1:$E$507,'Joint tables'!$F$1:$F$507),0)</f>
        <v>0</v>
      </c>
      <c r="G34">
        <f>_xlfn.IFNA(_xlfn.XLOOKUP(_xlfn.TEXTJOIN("",TRUE,'Table1 Input'!H$1,'Table1 Input'!$B34),'Joint tables'!$E$1:$E$507,'Joint tables'!$F$1:$F$507),0)</f>
        <v>0</v>
      </c>
      <c r="H34">
        <f>_xlfn.IFNA(_xlfn.XLOOKUP(_xlfn.TEXTJOIN("",TRUE,'Table1 Input'!I$1,'Table1 Input'!$B34),'Joint tables'!$E$1:$E$507,'Joint tables'!$F$1:$F$507),0)</f>
        <v>0</v>
      </c>
      <c r="I34">
        <f>_xlfn.IFNA(_xlfn.XLOOKUP(_xlfn.TEXTJOIN("",TRUE,'Table1 Input'!J$1,'Table1 Input'!$B34),'Joint tables'!$E$1:$E$507,'Joint tables'!$F$1:$F$507),0)</f>
        <v>4896.889214964639</v>
      </c>
      <c r="J34">
        <f>_xlfn.IFNA(_xlfn.XLOOKUP(_xlfn.TEXTJOIN("",TRUE,'Table1 Input'!K$1,'Table1 Input'!$B34),'Joint tables'!$E$1:$E$507,'Joint tables'!$F$1:$F$507),0)</f>
        <v>3880.5369105504451</v>
      </c>
      <c r="K34">
        <f>_xlfn.IFNA(_xlfn.XLOOKUP(_xlfn.TEXTJOIN("",TRUE,'Table1 Input'!L$1,'Table1 Input'!$B34),'Joint tables'!$E$1:$E$507,'Joint tables'!$F$1:$F$507),0)</f>
        <v>1458.4354050000002</v>
      </c>
      <c r="L34">
        <f>_xlfn.IFNA(_xlfn.XLOOKUP(_xlfn.TEXTJOIN("",TRUE,'Table1 Input'!M$1,'Table1 Input'!$B34),'Joint tables'!$E$1:$E$507,'Joint tables'!$F$1:$F$507),0)</f>
        <v>953.36821099999997</v>
      </c>
      <c r="M34">
        <f>_xlfn.IFNA(_xlfn.XLOOKUP(_xlfn.TEXTJOIN("",TRUE,'Table1 Input'!N$1,'Table1 Input'!$B34),'Joint tables'!$E$1:$E$507,'Joint tables'!$F$1:$F$507),0)</f>
        <v>518.43121599999995</v>
      </c>
      <c r="N34">
        <f>_xlfn.IFNA(_xlfn.XLOOKUP(_xlfn.TEXTJOIN("",TRUE,'Table1 Input'!O$1,'Table1 Input'!$B34),'Joint tables'!$E$1:$E$507,'Joint tables'!$F$1:$F$507),0)</f>
        <v>1646.709112</v>
      </c>
      <c r="O34">
        <f>_xlfn.IFNA(_xlfn.XLOOKUP(_xlfn.TEXTJOIN("",TRUE,'Table1 Input'!P$1,'Table1 Input'!$B34),'Joint tables'!$E$1:$E$507,'Joint tables'!$F$1:$F$507),0)</f>
        <v>1379.385403</v>
      </c>
      <c r="P34">
        <f>_xlfn.IFNA(_xlfn.XLOOKUP(_xlfn.TEXTJOIN("",TRUE,'Table1 Input'!Q$1,'Table1 Input'!$B34),'Joint tables'!$E$1:$E$507,'Joint tables'!$F$1:$F$507),0)</f>
        <v>2578.4962889999997</v>
      </c>
      <c r="Q34">
        <f>_xlfn.IFNA(_xlfn.XLOOKUP(_xlfn.TEXTJOIN("",TRUE,'Table1 Input'!R$1,'Table1 Input'!$B34),'Joint tables'!$E$1:$E$507,'Joint tables'!$F$1:$F$507),0)</f>
        <v>2936.9050310000002</v>
      </c>
      <c r="R34">
        <f>_xlfn.IFNA(_xlfn.XLOOKUP(_xlfn.TEXTJOIN("",TRUE,'Table1 Input'!S$1,'Table1 Input'!$B34),'Joint tables'!$E$1:$E$507,'Joint tables'!$F$1:$F$507),0)</f>
        <v>1657.7370940000001</v>
      </c>
    </row>
    <row r="35" spans="1:20" x14ac:dyDescent="0.25">
      <c r="C35">
        <f>SUM(Table1[2006])</f>
        <v>5190598</v>
      </c>
      <c r="D35">
        <f>SUM(Table1[2007])</f>
        <v>5646777</v>
      </c>
      <c r="E35">
        <f>SUM(Table1[2008])</f>
        <v>5489254.3600000003</v>
      </c>
      <c r="F35">
        <f>SUM(Table1[2009])</f>
        <v>5674356.5600000005</v>
      </c>
      <c r="G35">
        <f>SUM(Table1[2010])</f>
        <v>6539506.2400000002</v>
      </c>
      <c r="H35">
        <f>SUM(Table1[2011])</f>
        <v>6863820.2400000002</v>
      </c>
      <c r="I35">
        <f>SUM(Table1[2012])</f>
        <v>6784074.9840000011</v>
      </c>
      <c r="J35">
        <f>SUM(Table1[2013])</f>
        <v>6811239.2799999984</v>
      </c>
      <c r="K35">
        <f>SUM(Table1[2014])</f>
        <v>6297391.2895759987</v>
      </c>
      <c r="L35">
        <f>SUM(Table1[2015])</f>
        <v>6706644.3069980005</v>
      </c>
      <c r="M35">
        <f>SUM(Table1[2016])</f>
        <v>7156344.5175900003</v>
      </c>
      <c r="N35">
        <f>SUM(Table1[2017])</f>
        <v>7273033.2785980003</v>
      </c>
      <c r="O35">
        <f>SUM(Table1[2018])</f>
        <v>8522747.5811180007</v>
      </c>
      <c r="P35">
        <f>SUM(Table1[2019])</f>
        <v>9223206.1890779994</v>
      </c>
      <c r="Q35">
        <f>SUM(Table1[2020])</f>
        <v>9764317.6421310008</v>
      </c>
      <c r="R35">
        <f>SUM(Table1[2021])</f>
        <v>10152584.194730001</v>
      </c>
      <c r="S35">
        <f>SUM(Table1[[Material ]])</f>
        <v>0</v>
      </c>
      <c r="T35">
        <f>SUM(Table1[wpm_material_name])</f>
        <v>0</v>
      </c>
    </row>
    <row r="37" spans="1:20" x14ac:dyDescent="0.25">
      <c r="C37">
        <f>C2/Table1[[#Totals],[2006]]</f>
        <v>2.6764353548473604E-2</v>
      </c>
      <c r="D37">
        <f>D2/Table1[[#Totals],[2007]]</f>
        <v>3.3562508312263789E-2</v>
      </c>
      <c r="E37">
        <f>E2/Table1[[#Totals],[2008]]</f>
        <v>2.7684087862162757E-2</v>
      </c>
      <c r="F37">
        <f>F2/Table1[[#Totals],[2009]]</f>
        <v>3.9793410514900734E-2</v>
      </c>
      <c r="G37">
        <f>G2/Table1[[#Totals],[2010]]</f>
        <v>3.0018321383236419E-2</v>
      </c>
      <c r="H37">
        <f>H2/Table1[[#Totals],[2011]]</f>
        <v>3.2558836360201647E-2</v>
      </c>
      <c r="I37">
        <f>I2/Table1[[#Totals],[2012]]</f>
        <v>3.3743141185775545E-2</v>
      </c>
      <c r="J37">
        <f>J2/Table1[[#Totals],[2013]]</f>
        <v>3.7854344767638243E-2</v>
      </c>
      <c r="K37">
        <f>K2/Table1[[#Totals],[2014]]</f>
        <v>3.7032159711279697E-2</v>
      </c>
      <c r="L37">
        <f>L2/Table1[[#Totals],[2015]]</f>
        <v>2.3876023935385328E-2</v>
      </c>
      <c r="M37">
        <f>M2/Table1[[#Totals],[2016]]</f>
        <v>8.7556852309146796E-2</v>
      </c>
      <c r="N37">
        <f>N2/Table1[[#Totals],[2017]]</f>
        <v>0.10414526800378007</v>
      </c>
      <c r="O37">
        <f>O2/Table1[[#Totals],[2018]]</f>
        <v>5.1533146537514361E-2</v>
      </c>
      <c r="P37">
        <f>P2/Table1[[#Totals],[2019]]</f>
        <v>0.1060647436417977</v>
      </c>
      <c r="Q37">
        <f>Q2/Table1[[#Totals],[2020]]</f>
        <v>5.2260794732670354E-2</v>
      </c>
      <c r="R37">
        <f>R2/Table1[[#Totals],[2021]]</f>
        <v>9.2555253123413256E-2</v>
      </c>
    </row>
    <row r="38" spans="1:20" x14ac:dyDescent="0.25">
      <c r="C38">
        <f>C3/Table1[[#Totals],[2006]]</f>
        <v>7.4213799643123968E-2</v>
      </c>
      <c r="D38">
        <f>D3/Table1[[#Totals],[2007]]</f>
        <v>7.753856757580474E-2</v>
      </c>
      <c r="E38">
        <f>E3/Table1[[#Totals],[2008]]</f>
        <v>5.3400331042411375E-2</v>
      </c>
      <c r="F38">
        <f>F3/Table1[[#Totals],[2009]]</f>
        <v>4.2932797300281038E-2</v>
      </c>
      <c r="G38">
        <f>G3/Table1[[#Totals],[2010]]</f>
        <v>7.9266840794390003E-2</v>
      </c>
      <c r="H38">
        <f>H3/Table1[[#Totals],[2011]]</f>
        <v>7.2448429972286107E-2</v>
      </c>
      <c r="I38">
        <f>I3/Table1[[#Totals],[2012]]</f>
        <v>5.162413458371054E-2</v>
      </c>
      <c r="J38">
        <f>J3/Table1[[#Totals],[2013]]</f>
        <v>5.4281017712242238E-2</v>
      </c>
      <c r="K38">
        <f>K3/Table1[[#Totals],[2014]]</f>
        <v>5.8273812619432798E-2</v>
      </c>
      <c r="L38">
        <f>L3/Table1[[#Totals],[2015]]</f>
        <v>4.9315273758426655E-2</v>
      </c>
      <c r="M38">
        <f>M3/Table1[[#Totals],[2016]]</f>
        <v>5.9636312778262313E-2</v>
      </c>
      <c r="N38">
        <f>N3/Table1[[#Totals],[2017]]</f>
        <v>8.0593196476201417E-2</v>
      </c>
      <c r="O38">
        <f>O3/Table1[[#Totals],[2018]]</f>
        <v>9.3562550387699853E-2</v>
      </c>
      <c r="P38">
        <f>P3/Table1[[#Totals],[2019]]</f>
        <v>8.7241896527571514E-2</v>
      </c>
      <c r="Q38">
        <f>Q3/Table1[[#Totals],[2020]]</f>
        <v>0.13245380244694097</v>
      </c>
      <c r="R38">
        <f>R3/Table1[[#Totals],[2021]]</f>
        <v>0.10092366439392521</v>
      </c>
    </row>
    <row r="39" spans="1:20" x14ac:dyDescent="0.25">
      <c r="C39">
        <f>C4/Table1[[#Totals],[2006]]</f>
        <v>0.33397018994728545</v>
      </c>
      <c r="D39">
        <f>D4/Table1[[#Totals],[2007]]</f>
        <v>0.30022577480924073</v>
      </c>
      <c r="E39">
        <f>E4/Table1[[#Totals],[2008]]</f>
        <v>0.31285086960335357</v>
      </c>
      <c r="F39">
        <f>F4/Table1[[#Totals],[2009]]</f>
        <v>0.30185466526269894</v>
      </c>
      <c r="G39">
        <f>G4/Table1[[#Totals],[2010]]</f>
        <v>0.37294834051569004</v>
      </c>
      <c r="H39">
        <f>H4/Table1[[#Totals],[2011]]</f>
        <v>0.31686523305569553</v>
      </c>
      <c r="I39">
        <f>I4/Table1[[#Totals],[2012]]</f>
        <v>0.26958325258982718</v>
      </c>
      <c r="J39">
        <f>J4/Table1[[#Totals],[2013]]</f>
        <v>0.29138206990138227</v>
      </c>
      <c r="K39">
        <f>K4/Table1[[#Totals],[2014]]</f>
        <v>0.31191233157948667</v>
      </c>
      <c r="L39">
        <f>L4/Table1[[#Totals],[2015]]</f>
        <v>0.25919430350378925</v>
      </c>
      <c r="M39">
        <f>M4/Table1[[#Totals],[2016]]</f>
        <v>0.33171404676859112</v>
      </c>
      <c r="N39">
        <f>N4/Table1[[#Totals],[2017]]</f>
        <v>0.31114459583996634</v>
      </c>
      <c r="O39">
        <f>O4/Table1[[#Totals],[2018]]</f>
        <v>0.307886391685882</v>
      </c>
      <c r="P39">
        <f>P4/Table1[[#Totals],[2019]]</f>
        <v>0.29387394626498664</v>
      </c>
      <c r="Q39">
        <f>Q4/Table1[[#Totals],[2020]]</f>
        <v>0.32591668118914979</v>
      </c>
      <c r="R39">
        <f>R4/Table1[[#Totals],[2021]]</f>
        <v>0.26332576501928706</v>
      </c>
    </row>
    <row r="40" spans="1:20" x14ac:dyDescent="0.25">
      <c r="C40">
        <f>C5/Table1[[#Totals],[2006]]</f>
        <v>5.2575830376384381E-3</v>
      </c>
      <c r="D40">
        <f>D5/Table1[[#Totals],[2007]]</f>
        <v>3.9491554208710561E-3</v>
      </c>
      <c r="E40">
        <f>E5/Table1[[#Totals],[2008]]</f>
        <v>6.0982781639581365E-3</v>
      </c>
      <c r="F40">
        <f>F5/Table1[[#Totals],[2009]]</f>
        <v>6.5662070414552864E-3</v>
      </c>
      <c r="G40">
        <f>G5/Table1[[#Totals],[2010]]</f>
        <v>4.1601000139117536E-3</v>
      </c>
      <c r="H40">
        <f>H5/Table1[[#Totals],[2011]]</f>
        <v>4.6962185594767265E-3</v>
      </c>
      <c r="I40">
        <f>I5/Table1[[#Totals],[2012]]</f>
        <v>5.0202864915739548E-3</v>
      </c>
      <c r="J40">
        <f>J5/Table1[[#Totals],[2013]]</f>
        <v>5.702046045282968E-3</v>
      </c>
      <c r="K40">
        <f>K5/Table1[[#Totals],[2014]]</f>
        <v>5.2732946823502661E-3</v>
      </c>
      <c r="L40">
        <f>L5/Table1[[#Totals],[2015]]</f>
        <v>5.6752674299849889E-3</v>
      </c>
      <c r="M40">
        <f>M5/Table1[[#Totals],[2016]]</f>
        <v>5.1517922186920953E-3</v>
      </c>
      <c r="N40">
        <f>N5/Table1[[#Totals],[2017]]</f>
        <v>4.7468502724430104E-3</v>
      </c>
      <c r="O40">
        <f>O5/Table1[[#Totals],[2018]]</f>
        <v>4.2219952729469204E-3</v>
      </c>
      <c r="P40">
        <f>P5/Table1[[#Totals],[2019]]</f>
        <v>3.2872516756595298E-3</v>
      </c>
      <c r="Q40">
        <f>Q5/Table1[[#Totals],[2020]]</f>
        <v>3.3403255808955598E-3</v>
      </c>
      <c r="R40">
        <f>R5/Table1[[#Totals],[2021]]</f>
        <v>3.215043517387748E-3</v>
      </c>
    </row>
    <row r="41" spans="1:20" x14ac:dyDescent="0.25">
      <c r="C41">
        <f>C6/Table1[[#Totals],[2006]]</f>
        <v>0.12099010557165089</v>
      </c>
      <c r="D41">
        <f>D6/Table1[[#Totals],[2007]]</f>
        <v>0.13170291654867899</v>
      </c>
      <c r="E41">
        <f>E6/Table1[[#Totals],[2008]]</f>
        <v>0.13531764995492029</v>
      </c>
      <c r="F41">
        <f>F6/Table1[[#Totals],[2009]]</f>
        <v>0.14558478855970938</v>
      </c>
      <c r="G41">
        <f>G6/Table1[[#Totals],[2010]]</f>
        <v>8.5778800327285867E-2</v>
      </c>
      <c r="H41">
        <f>H6/Table1[[#Totals],[2011]]</f>
        <v>0.16009087673892811</v>
      </c>
      <c r="I41">
        <f>I6/Table1[[#Totals],[2012]]</f>
        <v>0.12035848688667736</v>
      </c>
      <c r="J41">
        <f>J6/Table1[[#Totals],[2013]]</f>
        <v>0.12326376529822929</v>
      </c>
      <c r="K41">
        <f>K6/Table1[[#Totals],[2014]]</f>
        <v>0.11291786825713943</v>
      </c>
      <c r="L41">
        <f>L6/Table1[[#Totals],[2015]]</f>
        <v>0.10843530187536109</v>
      </c>
      <c r="M41">
        <f>M6/Table1[[#Totals],[2016]]</f>
        <v>1.4001142588051749E-2</v>
      </c>
      <c r="N41">
        <f>N6/Table1[[#Totals],[2017]]</f>
        <v>1.2687553660938005E-2</v>
      </c>
      <c r="O41">
        <f>O6/Table1[[#Totals],[2018]]</f>
        <v>0.12418882407651416</v>
      </c>
      <c r="P41">
        <f>P6/Table1[[#Totals],[2019]]</f>
        <v>0.14098958359403135</v>
      </c>
      <c r="Q41">
        <f>Q6/Table1[[#Totals],[2020]]</f>
        <v>9.6944920750592287E-2</v>
      </c>
      <c r="R41">
        <f>R6/Table1[[#Totals],[2021]]</f>
        <v>0.1102665073766248</v>
      </c>
    </row>
    <row r="42" spans="1:20" x14ac:dyDescent="0.25">
      <c r="C42">
        <f>C7/Table1[[#Totals],[2006]]</f>
        <v>2.7476024920442692E-2</v>
      </c>
      <c r="D42">
        <f>D7/Table1[[#Totals],[2007]]</f>
        <v>3.3285359064117462E-2</v>
      </c>
      <c r="E42">
        <f>E7/Table1[[#Totals],[2008]]</f>
        <v>2.9570500719154139E-2</v>
      </c>
      <c r="F42">
        <f>F7/Table1[[#Totals],[2009]]</f>
        <v>2.9368792432740602E-2</v>
      </c>
      <c r="G42">
        <f>G7/Table1[[#Totals],[2010]]</f>
        <v>2.0957086815166032E-2</v>
      </c>
      <c r="H42">
        <f>H7/Table1[[#Totals],[2011]]</f>
        <v>2.5780686820551114E-2</v>
      </c>
      <c r="I42">
        <f>I7/Table1[[#Totals],[2012]]</f>
        <v>2.6327539188649978E-2</v>
      </c>
      <c r="J42">
        <f>J7/Table1[[#Totals],[2013]]</f>
        <v>2.1065182722519189E-2</v>
      </c>
      <c r="K42">
        <f>K7/Table1[[#Totals],[2014]]</f>
        <v>2.368742756177749E-2</v>
      </c>
      <c r="L42">
        <f>L7/Table1[[#Totals],[2015]]</f>
        <v>2.923593246109786E-2</v>
      </c>
      <c r="M42">
        <f>M7/Table1[[#Totals],[2016]]</f>
        <v>2.5397603420748701E-2</v>
      </c>
      <c r="N42">
        <f>N7/Table1[[#Totals],[2017]]</f>
        <v>1.9600350299439257E-2</v>
      </c>
      <c r="O42">
        <f>O7/Table1[[#Totals],[2018]]</f>
        <v>2.5622722944864427E-2</v>
      </c>
      <c r="P42">
        <f>P7/Table1[[#Totals],[2019]]</f>
        <v>1.9046305200031605E-2</v>
      </c>
      <c r="Q42">
        <f>Q7/Table1[[#Totals],[2020]]</f>
        <v>3.0396798924212834E-2</v>
      </c>
      <c r="R42">
        <f>R7/Table1[[#Totals],[2021]]</f>
        <v>3.2961066225257685E-2</v>
      </c>
    </row>
    <row r="43" spans="1:20" x14ac:dyDescent="0.25">
      <c r="C43">
        <f>C8/Table1[[#Totals],[2006]]</f>
        <v>4.8164007307057877E-3</v>
      </c>
      <c r="D43">
        <f>D8/Table1[[#Totals],[2007]]</f>
        <v>2.4895617446908211E-3</v>
      </c>
      <c r="E43">
        <f>E8/Table1[[#Totals],[2008]]</f>
        <v>2.0492765068368959E-3</v>
      </c>
      <c r="F43">
        <f>F8/Table1[[#Totals],[2009]]</f>
        <v>3.392631357660048E-3</v>
      </c>
      <c r="G43">
        <f>G8/Table1[[#Totals],[2010]]</f>
        <v>2.9158164699602763E-3</v>
      </c>
      <c r="H43">
        <f>H8/Table1[[#Totals],[2011]]</f>
        <v>2.7021395303907319E-3</v>
      </c>
      <c r="I43">
        <f>I8/Table1[[#Totals],[2012]]</f>
        <v>2.4203741908404588E-3</v>
      </c>
      <c r="J43">
        <f>J8/Table1[[#Totals],[2013]]</f>
        <v>3.4522352002879578E-3</v>
      </c>
      <c r="K43">
        <f>K8/Table1[[#Totals],[2014]]</f>
        <v>2.3165147803579163E-3</v>
      </c>
      <c r="L43">
        <f>L8/Table1[[#Totals],[2015]]</f>
        <v>2.6093526358241107E-5</v>
      </c>
      <c r="M43">
        <f>M8/Table1[[#Totals],[2016]]</f>
        <v>0</v>
      </c>
      <c r="N43">
        <f>N8/Table1[[#Totals],[2017]]</f>
        <v>0</v>
      </c>
      <c r="O43">
        <f>O8/Table1[[#Totals],[2018]]</f>
        <v>0</v>
      </c>
      <c r="P43">
        <f>P8/Table1[[#Totals],[2019]]</f>
        <v>4.9874196734832408E-4</v>
      </c>
      <c r="Q43">
        <f>Q8/Table1[[#Totals],[2020]]</f>
        <v>0</v>
      </c>
      <c r="R43">
        <f>R8/Table1[[#Totals],[2021]]</f>
        <v>0</v>
      </c>
    </row>
    <row r="44" spans="1:20" x14ac:dyDescent="0.25">
      <c r="C44">
        <f>C9/Table1[[#Totals],[2006]]</f>
        <v>7.311103653182157E-3</v>
      </c>
      <c r="D44">
        <f>D9/Table1[[#Totals],[2007]]</f>
        <v>3.9078929449489503E-3</v>
      </c>
      <c r="E44">
        <f>E9/Table1[[#Totals],[2008]]</f>
        <v>3.0233614461254439E-3</v>
      </c>
      <c r="F44">
        <f>F9/Table1[[#Totals],[2009]]</f>
        <v>2.9305525347529445E-3</v>
      </c>
      <c r="G44">
        <f>G9/Table1[[#Totals],[2010]]</f>
        <v>8.4104209066401933E-4</v>
      </c>
      <c r="H44">
        <f>H9/Table1[[#Totals],[2011]]</f>
        <v>4.2951299668652163E-3</v>
      </c>
      <c r="I44">
        <f>I9/Table1[[#Totals],[2012]]</f>
        <v>7.2198494438103329E-4</v>
      </c>
      <c r="J44">
        <f>J9/Table1[[#Totals],[2013]]</f>
        <v>4.2283054252059702E-3</v>
      </c>
      <c r="K44">
        <f>K9/Table1[[#Totals],[2014]]</f>
        <v>4.5630005630370668E-3</v>
      </c>
      <c r="L44">
        <f>L9/Table1[[#Totals],[2015]]</f>
        <v>4.2839606045635735E-3</v>
      </c>
      <c r="M44">
        <f>M9/Table1[[#Totals],[2016]]</f>
        <v>5.1348841450655968E-3</v>
      </c>
      <c r="N44">
        <f>N9/Table1[[#Totals],[2017]]</f>
        <v>4.1619498825990597E-3</v>
      </c>
      <c r="O44">
        <f>O9/Table1[[#Totals],[2018]]</f>
        <v>0</v>
      </c>
      <c r="P44">
        <f>P9/Table1[[#Totals],[2019]]</f>
        <v>2.6771601429923515E-3</v>
      </c>
      <c r="Q44">
        <f>Q9/Table1[[#Totals],[2020]]</f>
        <v>2.8295884067501666E-3</v>
      </c>
      <c r="R44">
        <f>R9/Table1[[#Totals],[2021]]</f>
        <v>4.5418978178911138E-3</v>
      </c>
    </row>
    <row r="45" spans="1:20" x14ac:dyDescent="0.25">
      <c r="C45">
        <f>C10/Table1[[#Totals],[2006]]</f>
        <v>0.15123344169592789</v>
      </c>
      <c r="D45">
        <f>D10/Table1[[#Totals],[2007]]</f>
        <v>0.16600567013714196</v>
      </c>
      <c r="E45">
        <f>E10/Table1[[#Totals],[2008]]</f>
        <v>0.14081556971245907</v>
      </c>
      <c r="F45">
        <f>F10/Table1[[#Totals],[2009]]</f>
        <v>0.14561370461358528</v>
      </c>
      <c r="G45">
        <f>G10/Table1[[#Totals],[2010]]</f>
        <v>0.143984008187138</v>
      </c>
      <c r="H45">
        <f>H10/Table1[[#Totals],[2011]]</f>
        <v>0.13402045622336986</v>
      </c>
      <c r="I45">
        <f>I10/Table1[[#Totals],[2012]]</f>
        <v>0.13987363085431365</v>
      </c>
      <c r="J45">
        <f>J10/Table1[[#Totals],[2013]]</f>
        <v>0.13156261337510963</v>
      </c>
      <c r="K45">
        <f>K10/Table1[[#Totals],[2014]]</f>
        <v>0.14593208484935599</v>
      </c>
      <c r="L45">
        <f>L10/Table1[[#Totals],[2015]]</f>
        <v>9.7395351549869322E-2</v>
      </c>
      <c r="M45">
        <f>M10/Table1[[#Totals],[2016]]</f>
        <v>5.4420392847597719E-2</v>
      </c>
      <c r="N45">
        <f>N10/Table1[[#Totals],[2017]]</f>
        <v>8.4294612236145441E-2</v>
      </c>
      <c r="O45">
        <f>O10/Table1[[#Totals],[2018]]</f>
        <v>6.4538459547788932E-2</v>
      </c>
      <c r="P45">
        <f>P10/Table1[[#Totals],[2019]]</f>
        <v>8.1808644904145592E-2</v>
      </c>
      <c r="Q45">
        <f>Q10/Table1[[#Totals],[2020]]</f>
        <v>7.3885449699744712E-2</v>
      </c>
      <c r="R45">
        <f>R10/Table1[[#Totals],[2021]]</f>
        <v>7.3945902402828126E-2</v>
      </c>
    </row>
    <row r="46" spans="1:20" x14ac:dyDescent="0.25">
      <c r="C46">
        <f>C11/Table1[[#Totals],[2006]]</f>
        <v>4.011483840590236E-3</v>
      </c>
      <c r="D46">
        <f>D11/Table1[[#Totals],[2007]]</f>
        <v>1.1484604403538514E-2</v>
      </c>
      <c r="E46">
        <f>E11/Table1[[#Totals],[2008]]</f>
        <v>4.9264796685428144E-2</v>
      </c>
      <c r="F46">
        <f>F11/Table1[[#Totals],[2009]]</f>
        <v>9.3150649665906787E-3</v>
      </c>
      <c r="G46">
        <f>G11/Table1[[#Totals],[2010]]</f>
        <v>1.611008478829741E-2</v>
      </c>
      <c r="H46">
        <f>H11/Table1[[#Totals],[2011]]</f>
        <v>1.0367258685667444E-2</v>
      </c>
      <c r="I46">
        <f>I11/Table1[[#Totals],[2012]]</f>
        <v>1.468497919538915E-2</v>
      </c>
      <c r="J46">
        <f>J11/Table1[[#Totals],[2013]]</f>
        <v>8.1052797781022909E-3</v>
      </c>
      <c r="K46">
        <f>K11/Table1[[#Totals],[2014]]</f>
        <v>1.0530868569303258E-2</v>
      </c>
      <c r="L46">
        <f>L11/Table1[[#Totals],[2015]]</f>
        <v>3.6784864189469461E-2</v>
      </c>
      <c r="M46">
        <f>M11/Table1[[#Totals],[2016]]</f>
        <v>8.9465368586756008E-2</v>
      </c>
      <c r="N46">
        <f>N11/Table1[[#Totals],[2017]]</f>
        <v>8.6836396288529641E-2</v>
      </c>
      <c r="O46">
        <f>O11/Table1[[#Totals],[2018]]</f>
        <v>4.885607558324271E-2</v>
      </c>
      <c r="P46">
        <f>P11/Table1[[#Totals],[2019]]</f>
        <v>2.239861017578005E-2</v>
      </c>
      <c r="Q46">
        <f>Q11/Table1[[#Totals],[2020]]</f>
        <v>2.0797049772715247E-2</v>
      </c>
      <c r="R46">
        <f>R11/Table1[[#Totals],[2021]]</f>
        <v>1.634066724471148E-2</v>
      </c>
    </row>
    <row r="47" spans="1:20" x14ac:dyDescent="0.25">
      <c r="C47">
        <f>C12/Table1[[#Totals],[2006]]</f>
        <v>4.9697549299714599E-3</v>
      </c>
      <c r="D47">
        <f>D12/Table1[[#Totals],[2007]]</f>
        <v>8.6036689601873776E-3</v>
      </c>
      <c r="E47">
        <f>E12/Table1[[#Totals],[2008]]</f>
        <v>5.2626455444487723E-3</v>
      </c>
      <c r="F47">
        <f>F12/Table1[[#Totals],[2009]]</f>
        <v>2.2109995851230047E-3</v>
      </c>
      <c r="G47">
        <f>G12/Table1[[#Totals],[2010]]</f>
        <v>4.8889012146580658E-3</v>
      </c>
      <c r="H47">
        <f>H12/Table1[[#Totals],[2011]]</f>
        <v>3.2588266035358756E-3</v>
      </c>
      <c r="I47">
        <f>I12/Table1[[#Totals],[2012]]</f>
        <v>4.5247141389792153E-3</v>
      </c>
      <c r="J47">
        <f>J12/Table1[[#Totals],[2013]]</f>
        <v>6.2200134598706996E-3</v>
      </c>
      <c r="K47">
        <f>K12/Table1[[#Totals],[2014]]</f>
        <v>1.0621858627511723E-2</v>
      </c>
      <c r="L47">
        <f>L12/Table1[[#Totals],[2015]]</f>
        <v>1.0201525065017944E-2</v>
      </c>
      <c r="M47">
        <f>M12/Table1[[#Totals],[2016]]</f>
        <v>9.218738678363288E-3</v>
      </c>
      <c r="N47">
        <f>N12/Table1[[#Totals],[2017]]</f>
        <v>4.5285149590775665E-3</v>
      </c>
      <c r="O47">
        <f>O12/Table1[[#Totals],[2018]]</f>
        <v>4.4191500031565394E-3</v>
      </c>
      <c r="P47">
        <f>P12/Table1[[#Totals],[2019]]</f>
        <v>6.345333585765842E-3</v>
      </c>
      <c r="Q47">
        <f>Q12/Table1[[#Totals],[2020]]</f>
        <v>7.8462502765610179E-3</v>
      </c>
      <c r="R47">
        <f>R12/Table1[[#Totals],[2021]]</f>
        <v>9.5320021133371777E-3</v>
      </c>
    </row>
    <row r="48" spans="1:20" x14ac:dyDescent="0.25">
      <c r="C48">
        <f>C13/Table1[[#Totals],[2006]]</f>
        <v>5.3229512283555769E-2</v>
      </c>
      <c r="D48">
        <f>D13/Table1[[#Totals],[2007]]</f>
        <v>6.0097645081433178E-2</v>
      </c>
      <c r="E48">
        <f>E13/Table1[[#Totals],[2008]]</f>
        <v>5.6666894918675256E-2</v>
      </c>
      <c r="F48">
        <f>F13/Table1[[#Totals],[2009]]</f>
        <v>5.7598248637375012E-2</v>
      </c>
      <c r="G48">
        <f>G13/Table1[[#Totals],[2010]]</f>
        <v>5.8737920861743835E-2</v>
      </c>
      <c r="H48">
        <f>H13/Table1[[#Totals],[2011]]</f>
        <v>6.1452949706037173E-2</v>
      </c>
      <c r="I48">
        <f>I13/Table1[[#Totals],[2012]]</f>
        <v>7.3698772666749748E-2</v>
      </c>
      <c r="J48">
        <f>J13/Table1[[#Totals],[2013]]</f>
        <v>5.9066050018433666E-2</v>
      </c>
      <c r="K48">
        <f>K13/Table1[[#Totals],[2014]]</f>
        <v>5.6988994886510123E-2</v>
      </c>
      <c r="L48">
        <f>L13/Table1[[#Totals],[2015]]</f>
        <v>6.1314717342459864E-2</v>
      </c>
      <c r="M48">
        <f>M13/Table1[[#Totals],[2016]]</f>
        <v>6.3216426890575633E-2</v>
      </c>
      <c r="N48">
        <f>N13/Table1[[#Totals],[2017]]</f>
        <v>7.2760833029215918E-2</v>
      </c>
      <c r="O48">
        <f>O13/Table1[[#Totals],[2018]]</f>
        <v>5.008029346611368E-2</v>
      </c>
      <c r="P48">
        <f>P13/Table1[[#Totals],[2019]]</f>
        <v>5.0584544076709939E-2</v>
      </c>
      <c r="Q48">
        <f>Q13/Table1[[#Totals],[2020]]</f>
        <v>7.1508173493587415E-2</v>
      </c>
      <c r="R48">
        <f>R13/Table1[[#Totals],[2021]]</f>
        <v>6.8138093388980484E-2</v>
      </c>
    </row>
    <row r="49" spans="3:18" x14ac:dyDescent="0.25">
      <c r="C49">
        <f>C14/Table1[[#Totals],[2006]]</f>
        <v>5.5093844678397366E-3</v>
      </c>
      <c r="D49">
        <f>D14/Table1[[#Totals],[2007]]</f>
        <v>0</v>
      </c>
      <c r="E49">
        <f>E14/Table1[[#Totals],[2008]]</f>
        <v>1.4422723890681573E-3</v>
      </c>
      <c r="F49">
        <f>F14/Table1[[#Totals],[2009]]</f>
        <v>7.8641515611771844E-3</v>
      </c>
      <c r="G49">
        <f>G14/Table1[[#Totals],[2010]]</f>
        <v>1.3403764257284354E-2</v>
      </c>
      <c r="H49">
        <f>H14/Table1[[#Totals],[2011]]</f>
        <v>3.9472187575821478E-3</v>
      </c>
      <c r="I49">
        <f>I14/Table1[[#Totals],[2012]]</f>
        <v>2.7242033797661803E-2</v>
      </c>
      <c r="J49">
        <f>J14/Table1[[#Totals],[2013]]</f>
        <v>1.8671051591656905E-2</v>
      </c>
      <c r="K49">
        <f>K14/Table1[[#Totals],[2014]]</f>
        <v>2.2351953932574716E-2</v>
      </c>
      <c r="L49">
        <f>L14/Table1[[#Totals],[2015]]</f>
        <v>1.3999549655858616E-2</v>
      </c>
      <c r="M49">
        <f>M14/Table1[[#Totals],[2016]]</f>
        <v>1.3403491093006016E-2</v>
      </c>
      <c r="N49">
        <f>N14/Table1[[#Totals],[2017]]</f>
        <v>1.2092478699197379E-2</v>
      </c>
      <c r="O49">
        <f>O14/Table1[[#Totals],[2018]]</f>
        <v>2.7624190175665878E-2</v>
      </c>
      <c r="P49">
        <f>P14/Table1[[#Totals],[2019]]</f>
        <v>1.7244111943235118E-2</v>
      </c>
      <c r="Q49">
        <f>Q14/Table1[[#Totals],[2020]]</f>
        <v>1.5177507065169248E-2</v>
      </c>
      <c r="R49">
        <f>R14/Table1[[#Totals],[2021]]</f>
        <v>4.0734949060030765E-2</v>
      </c>
    </row>
    <row r="50" spans="3:18" x14ac:dyDescent="0.25">
      <c r="C50">
        <f>C15/Table1[[#Totals],[2006]]</f>
        <v>1.6183299111200675E-2</v>
      </c>
      <c r="D50">
        <f>D15/Table1[[#Totals],[2007]]</f>
        <v>3.177246064436403E-2</v>
      </c>
      <c r="E50">
        <f>E15/Table1[[#Totals],[2008]]</f>
        <v>2.2103165938916335E-2</v>
      </c>
      <c r="F50">
        <f>F15/Table1[[#Totals],[2009]]</f>
        <v>2.7764363824186612E-2</v>
      </c>
      <c r="G50">
        <f>G15/Table1[[#Totals],[2010]]</f>
        <v>2.4913746393183347E-2</v>
      </c>
      <c r="H50">
        <f>H15/Table1[[#Totals],[2011]]</f>
        <v>1.5582954719105523E-2</v>
      </c>
      <c r="I50">
        <f>I15/Table1[[#Totals],[2012]]</f>
        <v>1.6588260045092684E-2</v>
      </c>
      <c r="J50">
        <f>J15/Table1[[#Totals],[2013]]</f>
        <v>1.9002371621277124E-2</v>
      </c>
      <c r="K50">
        <f>K15/Table1[[#Totals],[2014]]</f>
        <v>1.8730565495469122E-2</v>
      </c>
      <c r="L50">
        <f>L15/Table1[[#Totals],[2015]]</f>
        <v>2.8900988501470229E-2</v>
      </c>
      <c r="M50">
        <f>M15/Table1[[#Totals],[2016]]</f>
        <v>2.8465706129615225E-2</v>
      </c>
      <c r="N50">
        <f>N15/Table1[[#Totals],[2017]]</f>
        <v>3.1266954417653411E-2</v>
      </c>
      <c r="O50">
        <f>O15/Table1[[#Totals],[2018]]</f>
        <v>2.2015435540493473E-2</v>
      </c>
      <c r="P50">
        <f>P15/Table1[[#Totals],[2019]]</f>
        <v>2.0935669878947235E-2</v>
      </c>
      <c r="Q50">
        <f>Q15/Table1[[#Totals],[2020]]</f>
        <v>2.0707540189758945E-2</v>
      </c>
      <c r="R50">
        <f>R15/Table1[[#Totals],[2021]]</f>
        <v>2.8508800759341781E-2</v>
      </c>
    </row>
    <row r="51" spans="3:18" x14ac:dyDescent="0.25">
      <c r="C51">
        <f>C16/Table1[[#Totals],[2006]]</f>
        <v>7.8760481932910228E-2</v>
      </c>
      <c r="D51">
        <f>D16/Table1[[#Totals],[2007]]</f>
        <v>6.4978482415721392E-2</v>
      </c>
      <c r="E51">
        <f>E16/Table1[[#Totals],[2008]]</f>
        <v>6.9143522072094316E-2</v>
      </c>
      <c r="F51">
        <f>F16/Table1[[#Totals],[2009]]</f>
        <v>7.9194350099141456E-2</v>
      </c>
      <c r="G51">
        <f>G16/Table1[[#Totals],[2010]]</f>
        <v>2.9406489258124783E-2</v>
      </c>
      <c r="H51">
        <f>H16/Table1[[#Totals],[2011]]</f>
        <v>3.0811109936643676E-2</v>
      </c>
      <c r="I51">
        <f>I16/Table1[[#Totals],[2012]]</f>
        <v>4.0928527567112155E-2</v>
      </c>
      <c r="J51">
        <f>J16/Table1[[#Totals],[2013]]</f>
        <v>9.3271299668685276E-2</v>
      </c>
      <c r="K51">
        <f>K16/Table1[[#Totals],[2014]]</f>
        <v>9.862038286044239E-2</v>
      </c>
      <c r="L51">
        <f>L16/Table1[[#Totals],[2015]]</f>
        <v>3.1356684561393233E-2</v>
      </c>
      <c r="M51">
        <f>M16/Table1[[#Totals],[2016]]</f>
        <v>7.2098748003506963E-2</v>
      </c>
      <c r="N51">
        <f>N16/Table1[[#Totals],[2017]]</f>
        <v>6.670615978448019E-2</v>
      </c>
      <c r="O51">
        <f>O16/Table1[[#Totals],[2018]]</f>
        <v>6.0198192556665905E-2</v>
      </c>
      <c r="P51">
        <f>P16/Table1[[#Totals],[2019]]</f>
        <v>5.9969167842629748E-2</v>
      </c>
      <c r="Q51">
        <f>Q16/Table1[[#Totals],[2020]]</f>
        <v>4.1203596067384295E-2</v>
      </c>
      <c r="R51">
        <f>R16/Table1[[#Totals],[2021]]</f>
        <v>2.9993250403977385E-2</v>
      </c>
    </row>
    <row r="52" spans="3:18" x14ac:dyDescent="0.25">
      <c r="C52">
        <f>C17/Table1[[#Totals],[2006]]</f>
        <v>3.3832517948798962E-2</v>
      </c>
      <c r="D52">
        <f>D17/Table1[[#Totals],[2007]]</f>
        <v>1.6611422763817305E-2</v>
      </c>
      <c r="E52">
        <f>E17/Table1[[#Totals],[2008]]</f>
        <v>1.5627259072760476E-2</v>
      </c>
      <c r="F52">
        <f>F17/Table1[[#Totals],[2009]]</f>
        <v>6.1156713775491041E-2</v>
      </c>
      <c r="G52">
        <f>G17/Table1[[#Totals],[2010]]</f>
        <v>1.00088596291331E-2</v>
      </c>
      <c r="H52">
        <f>H17/Table1[[#Totals],[2011]]</f>
        <v>3.9336694516929832E-3</v>
      </c>
      <c r="I52">
        <f>I17/Table1[[#Totals],[2012]]</f>
        <v>1.3827972158510563E-3</v>
      </c>
      <c r="J52">
        <f>J17/Table1[[#Totals],[2013]]</f>
        <v>4.5571736249442121E-3</v>
      </c>
      <c r="K52">
        <f>K17/Table1[[#Totals],[2014]]</f>
        <v>3.7702913648230058E-3</v>
      </c>
      <c r="L52">
        <f>L17/Table1[[#Totals],[2015]]</f>
        <v>1.1837514614747209E-3</v>
      </c>
      <c r="M52">
        <f>M17/Table1[[#Totals],[2016]]</f>
        <v>4.2180752933014968E-3</v>
      </c>
      <c r="N52">
        <f>N17/Table1[[#Totals],[2017]]</f>
        <v>1.7789276501831236E-2</v>
      </c>
      <c r="O52">
        <f>O17/Table1[[#Totals],[2018]]</f>
        <v>1.4143443631612004E-2</v>
      </c>
      <c r="P52">
        <f>P17/Table1[[#Totals],[2019]]</f>
        <v>6.3070258657868172E-3</v>
      </c>
      <c r="Q52">
        <f>Q17/Table1[[#Totals],[2020]]</f>
        <v>2.4297652810506241E-3</v>
      </c>
      <c r="R52">
        <f>R17/Table1[[#Totals],[2021]]</f>
        <v>2.0661734586637295E-3</v>
      </c>
    </row>
    <row r="53" spans="3:18" x14ac:dyDescent="0.25">
      <c r="C53">
        <f>C18/Table1[[#Totals],[2006]]</f>
        <v>1.9273309163992281E-3</v>
      </c>
      <c r="D53">
        <f>D18/Table1[[#Totals],[2007]]</f>
        <v>2.4149528129054857E-2</v>
      </c>
      <c r="E53">
        <f>E18/Table1[[#Totals],[2008]]</f>
        <v>2.9854874497016383E-2</v>
      </c>
      <c r="F53">
        <f>F18/Table1[[#Totals],[2009]]</f>
        <v>4.6049273999094614E-3</v>
      </c>
      <c r="G53">
        <f>G18/Table1[[#Totals],[2010]]</f>
        <v>8.3363480359642556E-2</v>
      </c>
      <c r="H53">
        <f>H18/Table1[[#Totals],[2011]]</f>
        <v>8.5951988742642246E-2</v>
      </c>
      <c r="I53">
        <f>I18/Table1[[#Totals],[2012]]</f>
        <v>0.10057686591159881</v>
      </c>
      <c r="J53">
        <f>J18/Table1[[#Totals],[2013]]</f>
        <v>1.2437824677332437E-2</v>
      </c>
      <c r="K53">
        <f>K18/Table1[[#Totals],[2014]]</f>
        <v>1.9551905596815793E-2</v>
      </c>
      <c r="L53">
        <f>L18/Table1[[#Totals],[2015]]</f>
        <v>7.6458356299728678E-2</v>
      </c>
      <c r="M53">
        <f>M18/Table1[[#Totals],[2016]]</f>
        <v>1.9313072429685722E-2</v>
      </c>
      <c r="N53">
        <f>N18/Table1[[#Totals],[2017]]</f>
        <v>2.0089829704198182E-2</v>
      </c>
      <c r="O53">
        <f>O18/Table1[[#Totals],[2018]]</f>
        <v>4.5539304819947161E-3</v>
      </c>
      <c r="P53">
        <f>P18/Table1[[#Totals],[2019]]</f>
        <v>1.3556131939027893E-2</v>
      </c>
      <c r="Q53">
        <f>Q18/Table1[[#Totals],[2020]]</f>
        <v>1.3544008383071991E-2</v>
      </c>
      <c r="R53">
        <f>R18/Table1[[#Totals],[2021]]</f>
        <v>2.5041506194252369E-2</v>
      </c>
    </row>
    <row r="54" spans="3:18" x14ac:dyDescent="0.25">
      <c r="C54">
        <f>C19/Table1[[#Totals],[2006]]</f>
        <v>4.3333350030189198E-2</v>
      </c>
      <c r="D54">
        <f>D19/Table1[[#Totals],[2007]]</f>
        <v>9.9800293158380429E-3</v>
      </c>
      <c r="E54">
        <f>E19/Table1[[#Totals],[2008]]</f>
        <v>1.6261771480380077E-2</v>
      </c>
      <c r="F54">
        <f>F19/Table1[[#Totals],[2009]]</f>
        <v>6.014778880938E-4</v>
      </c>
      <c r="G54">
        <f>G19/Table1[[#Totals],[2010]]</f>
        <v>1.5001132562570961E-4</v>
      </c>
      <c r="H54">
        <f>H19/Table1[[#Totals],[2011]]</f>
        <v>1.2088020533591363E-3</v>
      </c>
      <c r="I54">
        <f>I19/Table1[[#Totals],[2012]]</f>
        <v>7.360767697552323E-3</v>
      </c>
      <c r="J54">
        <f>J19/Table1[[#Totals],[2013]]</f>
        <v>4.7851791223520205E-3</v>
      </c>
      <c r="K54">
        <f>K19/Table1[[#Totals],[2014]]</f>
        <v>0</v>
      </c>
      <c r="L54">
        <f>L19/Table1[[#Totals],[2015]]</f>
        <v>2.183506285657616E-2</v>
      </c>
      <c r="M54">
        <f>M19/Table1[[#Totals],[2016]]</f>
        <v>2.4177567132873019E-2</v>
      </c>
      <c r="N54">
        <f>N19/Table1[[#Totals],[2017]]</f>
        <v>3.3401469606203814E-3</v>
      </c>
      <c r="O54">
        <f>O19/Table1[[#Totals],[2018]]</f>
        <v>2.0386852754497215E-2</v>
      </c>
      <c r="P54">
        <f>P19/Table1[[#Totals],[2019]]</f>
        <v>3.1549766321454092E-3</v>
      </c>
      <c r="Q54">
        <f>Q19/Table1[[#Totals],[2020]]</f>
        <v>1.4425380775431176E-2</v>
      </c>
      <c r="R54">
        <f>R19/Table1[[#Totals],[2021]]</f>
        <v>3.7255539352861185E-3</v>
      </c>
    </row>
    <row r="55" spans="3:18" x14ac:dyDescent="0.25">
      <c r="C55">
        <f>C20/Table1[[#Totals],[2006]]</f>
        <v>9.632801461411575E-4</v>
      </c>
      <c r="D55">
        <f>D20/Table1[[#Totals],[2007]]</f>
        <v>0</v>
      </c>
      <c r="E55">
        <f>E20/Table1[[#Totals],[2008]]</f>
        <v>0</v>
      </c>
      <c r="F55">
        <f>F20/Table1[[#Totals],[2009]]</f>
        <v>0</v>
      </c>
      <c r="G55">
        <f>G20/Table1[[#Totals],[2010]]</f>
        <v>7.6458371878547208E-5</v>
      </c>
      <c r="H55">
        <f>H20/Table1[[#Totals],[2011]]</f>
        <v>7.2845730586907091E-5</v>
      </c>
      <c r="I55">
        <f>I20/Table1[[#Totals],[2012]]</f>
        <v>0</v>
      </c>
      <c r="J55">
        <f>J20/Table1[[#Totals],[2013]]</f>
        <v>0</v>
      </c>
      <c r="K55">
        <f>K20/Table1[[#Totals],[2014]]</f>
        <v>0</v>
      </c>
      <c r="L55">
        <f>L20/Table1[[#Totals],[2015]]</f>
        <v>0</v>
      </c>
      <c r="M55">
        <f>M20/Table1[[#Totals],[2016]]</f>
        <v>0</v>
      </c>
      <c r="N55">
        <f>N20/Table1[[#Totals],[2017]]</f>
        <v>0</v>
      </c>
      <c r="O55">
        <f>O20/Table1[[#Totals],[2018]]</f>
        <v>0</v>
      </c>
      <c r="P55">
        <f>P20/Table1[[#Totals],[2019]]</f>
        <v>2.7105541703713264E-5</v>
      </c>
      <c r="Q55">
        <f>Q20/Table1[[#Totals],[2020]]</f>
        <v>0</v>
      </c>
      <c r="R55">
        <f>R20/Table1[[#Totals],[2021]]</f>
        <v>0</v>
      </c>
    </row>
    <row r="56" spans="3:18" x14ac:dyDescent="0.25">
      <c r="C56">
        <f>C21/Table1[[#Totals],[2006]]</f>
        <v>1.7339042630540836E-4</v>
      </c>
      <c r="D56">
        <f>D21/Table1[[#Totals],[2007]]</f>
        <v>4.1085383750766145E-4</v>
      </c>
      <c r="E56">
        <f>E21/Table1[[#Totals],[2008]]</f>
        <v>9.2471575684097102E-5</v>
      </c>
      <c r="F56">
        <f>F21/Table1[[#Totals],[2009]]</f>
        <v>2.1316954393151491E-4</v>
      </c>
      <c r="G56">
        <f>G21/Table1[[#Totals],[2010]]</f>
        <v>1.0373871896481284E-4</v>
      </c>
      <c r="H56">
        <f>H21/Table1[[#Totals],[2011]]</f>
        <v>9.8837087260315539E-5</v>
      </c>
      <c r="I56">
        <f>I21/Table1[[#Totals],[2012]]</f>
        <v>1.7452637283526815E-4</v>
      </c>
      <c r="J56">
        <f>J21/Table1[[#Totals],[2013]]</f>
        <v>1.20800336939565E-4</v>
      </c>
      <c r="K56">
        <f>K21/Table1[[#Totals],[2014]]</f>
        <v>2.7674951735726463E-4</v>
      </c>
      <c r="L56">
        <f>L21/Table1[[#Totals],[2015]]</f>
        <v>4.5119434720021488E-5</v>
      </c>
      <c r="M56">
        <f>M21/Table1[[#Totals],[2016]]</f>
        <v>5.1646479440940616E-5</v>
      </c>
      <c r="N56">
        <f>N21/Table1[[#Totals],[2017]]</f>
        <v>9.3826052193115233E-5</v>
      </c>
      <c r="O56">
        <f>O21/Table1[[#Totals],[2018]]</f>
        <v>0</v>
      </c>
      <c r="P56">
        <f>P21/Table1[[#Totals],[2019]]</f>
        <v>2.7105541703713264E-5</v>
      </c>
      <c r="Q56">
        <f>Q21/Table1[[#Totals],[2020]]</f>
        <v>3.2772387352421484E-3</v>
      </c>
      <c r="R56">
        <f>R21/Table1[[#Totals],[2021]]</f>
        <v>3.2685274373026266E-3</v>
      </c>
    </row>
    <row r="57" spans="3:18" x14ac:dyDescent="0.25">
      <c r="C57">
        <f>C22/Table1[[#Totals],[2006]]</f>
        <v>4.982084915842067E-4</v>
      </c>
      <c r="D57">
        <f>D22/Table1[[#Totals],[2007]]</f>
        <v>0</v>
      </c>
      <c r="E57">
        <f>E22/Table1[[#Totals],[2008]]</f>
        <v>0</v>
      </c>
      <c r="F57">
        <f>F22/Table1[[#Totals],[2009]]</f>
        <v>0</v>
      </c>
      <c r="G57">
        <f>G22/Table1[[#Totals],[2010]]</f>
        <v>0</v>
      </c>
      <c r="H57">
        <f>H22/Table1[[#Totals],[2011]]</f>
        <v>0</v>
      </c>
      <c r="I57">
        <f>I22/Table1[[#Totals],[2012]]</f>
        <v>1.2946496052467569E-3</v>
      </c>
      <c r="J57">
        <f>J22/Table1[[#Totals],[2013]]</f>
        <v>1.1812828281669179E-3</v>
      </c>
      <c r="K57">
        <f>K22/Table1[[#Totals],[2014]]</f>
        <v>1.22558685733496E-3</v>
      </c>
      <c r="L57">
        <f>L22/Table1[[#Totals],[2015]]</f>
        <v>0</v>
      </c>
      <c r="M57">
        <f>M22/Table1[[#Totals],[2016]]</f>
        <v>0</v>
      </c>
      <c r="N57">
        <f>N22/Table1[[#Totals],[2017]]</f>
        <v>0</v>
      </c>
      <c r="O57">
        <f>O22/Table1[[#Totals],[2018]]</f>
        <v>0</v>
      </c>
      <c r="P57">
        <f>P22/Table1[[#Totals],[2019]]</f>
        <v>0</v>
      </c>
      <c r="Q57">
        <f>Q22/Table1[[#Totals],[2020]]</f>
        <v>0</v>
      </c>
      <c r="R57">
        <f>R22/Table1[[#Totals],[2021]]</f>
        <v>0</v>
      </c>
    </row>
    <row r="58" spans="3:18" x14ac:dyDescent="0.25">
      <c r="C58">
        <f>C23/Table1[[#Totals],[2006]]</f>
        <v>1.9207806114054681E-3</v>
      </c>
      <c r="D58">
        <f>D23/Table1[[#Totals],[2007]]</f>
        <v>2.4141204797001902E-3</v>
      </c>
      <c r="E58">
        <f>E23/Table1[[#Totals],[2008]]</f>
        <v>1.2566369761010674E-3</v>
      </c>
      <c r="F58">
        <f>F23/Table1[[#Totals],[2009]]</f>
        <v>2.453141576989656E-3</v>
      </c>
      <c r="G58">
        <f>G23/Table1[[#Totals],[2010]]</f>
        <v>1.8573267696736688E-3</v>
      </c>
      <c r="H58">
        <f>H23/Table1[[#Totals],[2011]]</f>
        <v>1.9662519600017964E-3</v>
      </c>
      <c r="I58">
        <f>I23/Table1[[#Totals],[2012]]</f>
        <v>3.9589774675757028E-3</v>
      </c>
      <c r="J58">
        <f>J23/Table1[[#Totals],[2013]]</f>
        <v>4.8625512389868656E-3</v>
      </c>
      <c r="K58">
        <f>K23/Table1[[#Totals],[2014]]</f>
        <v>3.1738539152052149E-3</v>
      </c>
      <c r="L58">
        <f>L23/Table1[[#Totals],[2015]]</f>
        <v>2.0582573591380587E-3</v>
      </c>
      <c r="M58">
        <f>M23/Table1[[#Totals],[2016]]</f>
        <v>2.6382184303164469E-3</v>
      </c>
      <c r="N58">
        <f>N23/Table1[[#Totals],[2017]]</f>
        <v>2.5855787096886458E-3</v>
      </c>
      <c r="O58">
        <f>O23/Table1[[#Totals],[2018]]</f>
        <v>2.9432996532216186E-3</v>
      </c>
      <c r="P58">
        <f>P23/Table1[[#Totals],[2019]]</f>
        <v>1.8532600973662832E-3</v>
      </c>
      <c r="Q58">
        <f>Q23/Table1[[#Totals],[2020]]</f>
        <v>1.0510719106184428E-3</v>
      </c>
      <c r="R58">
        <f>R23/Table1[[#Totals],[2021]]</f>
        <v>2.293701736754649E-3</v>
      </c>
    </row>
    <row r="59" spans="3:18" x14ac:dyDescent="0.25">
      <c r="C59">
        <f>C24/Table1[[#Totals],[2006]]</f>
        <v>2.6542221146773457E-3</v>
      </c>
      <c r="D59">
        <f>D24/Table1[[#Totals],[2007]]</f>
        <v>1.7059288865134926E-3</v>
      </c>
      <c r="E59">
        <f>E24/Table1[[#Totals],[2008]]</f>
        <v>1.4734241610184738E-3</v>
      </c>
      <c r="F59">
        <f>F24/Table1[[#Totals],[2009]]</f>
        <v>1.3936381889967096E-3</v>
      </c>
      <c r="G59">
        <f>G24/Table1[[#Totals],[2010]]</f>
        <v>2.0695752100085159E-3</v>
      </c>
      <c r="H59">
        <f>H24/Table1[[#Totals],[2011]]</f>
        <v>2.0405546052004414E-3</v>
      </c>
      <c r="I59">
        <f>I24/Table1[[#Totals],[2012]]</f>
        <v>0</v>
      </c>
      <c r="J59">
        <f>J24/Table1[[#Totals],[2013]]</f>
        <v>0</v>
      </c>
      <c r="K59">
        <f>K24/Table1[[#Totals],[2014]]</f>
        <v>0</v>
      </c>
      <c r="L59">
        <f>L24/Table1[[#Totals],[2015]]</f>
        <v>1.9610403352204975E-3</v>
      </c>
      <c r="M59">
        <f>M24/Table1[[#Totals],[2016]]</f>
        <v>2.9811309317993155E-3</v>
      </c>
      <c r="N59">
        <f>N24/Table1[[#Totals],[2017]]</f>
        <v>1.0834544127809908E-3</v>
      </c>
      <c r="O59">
        <f>O24/Table1[[#Totals],[2018]]</f>
        <v>1.828166310418419E-3</v>
      </c>
      <c r="P59">
        <f>P24/Table1[[#Totals],[2019]]</f>
        <v>5.9924931598569285E-4</v>
      </c>
      <c r="Q59">
        <f>Q24/Table1[[#Totals],[2020]]</f>
        <v>1.4941136221389908E-3</v>
      </c>
      <c r="R59">
        <f>R24/Table1[[#Totals],[2021]]</f>
        <v>1.270612462066173E-3</v>
      </c>
    </row>
    <row r="60" spans="3:18" x14ac:dyDescent="0.25">
      <c r="C60">
        <f>C25/Table1[[#Totals],[2006]]</f>
        <v>0</v>
      </c>
      <c r="D60">
        <f>D25/Table1[[#Totals],[2007]]</f>
        <v>1.4421146788690256E-2</v>
      </c>
      <c r="E60">
        <f>E25/Table1[[#Totals],[2008]]</f>
        <v>1.8740978874952335E-2</v>
      </c>
      <c r="F60">
        <f>F25/Table1[[#Totals],[2009]]</f>
        <v>1.9221210166602571E-2</v>
      </c>
      <c r="G60">
        <f>G25/Table1[[#Totals],[2010]]</f>
        <v>1.2499414634704897E-2</v>
      </c>
      <c r="H60">
        <f>H25/Table1[[#Totals],[2011]]</f>
        <v>2.4345188853605523E-2</v>
      </c>
      <c r="I60">
        <f>I25/Table1[[#Totals],[2012]]</f>
        <v>3.5880941848976465E-2</v>
      </c>
      <c r="J60">
        <f>J25/Table1[[#Totals],[2013]]</f>
        <v>7.2611455811313105E-2</v>
      </c>
      <c r="K60">
        <f>K25/Table1[[#Totals],[2014]]</f>
        <v>4.2069166074931545E-2</v>
      </c>
      <c r="L60">
        <f>L25/Table1[[#Totals],[2015]]</f>
        <v>0.12899998276295316</v>
      </c>
      <c r="M60">
        <f>M25/Table1[[#Totals],[2016]]</f>
        <v>8.1401894300664343E-2</v>
      </c>
      <c r="N60">
        <f>N25/Table1[[#Totals],[2017]]</f>
        <v>4.7648757640059027E-2</v>
      </c>
      <c r="O60">
        <f>O25/Table1[[#Totals],[2018]]</f>
        <v>6.4784741627602047E-2</v>
      </c>
      <c r="P60">
        <f>P25/Table1[[#Totals],[2019]]</f>
        <v>5.3268461089138193E-2</v>
      </c>
      <c r="Q60">
        <f>Q25/Table1[[#Totals],[2020]]</f>
        <v>5.8734877440430738E-2</v>
      </c>
      <c r="R60">
        <f>R25/Table1[[#Totals],[2021]]</f>
        <v>7.8043282853176243E-2</v>
      </c>
    </row>
    <row r="61" spans="3:18" x14ac:dyDescent="0.25">
      <c r="C61">
        <f>C26/Table1[[#Totals],[2006]]</f>
        <v>0</v>
      </c>
      <c r="D61">
        <f>D26/Table1[[#Totals],[2007]]</f>
        <v>2.125106056074111E-4</v>
      </c>
      <c r="E61">
        <f>E26/Table1[[#Totals],[2008]]</f>
        <v>2.200663188069135E-4</v>
      </c>
      <c r="F61">
        <f>F26/Table1[[#Totals],[2009]]</f>
        <v>6.657318693416756E-3</v>
      </c>
      <c r="G61">
        <f>G26/Table1[[#Totals],[2010]]</f>
        <v>0</v>
      </c>
      <c r="H61">
        <f>H26/Table1[[#Totals],[2011]]</f>
        <v>0</v>
      </c>
      <c r="I61">
        <f>I26/Table1[[#Totals],[2012]]</f>
        <v>0</v>
      </c>
      <c r="J61">
        <f>J26/Table1[[#Totals],[2013]]</f>
        <v>0</v>
      </c>
      <c r="K61">
        <f>K26/Table1[[#Totals],[2014]]</f>
        <v>0</v>
      </c>
      <c r="L61">
        <f>L26/Table1[[#Totals],[2015]]</f>
        <v>0</v>
      </c>
      <c r="M61">
        <f>M26/Table1[[#Totals],[2016]]</f>
        <v>0</v>
      </c>
      <c r="N61">
        <f>N26/Table1[[#Totals],[2017]]</f>
        <v>0</v>
      </c>
      <c r="O61">
        <f>O26/Table1[[#Totals],[2018]]</f>
        <v>3.0142861507380261E-4</v>
      </c>
      <c r="P61">
        <f>P26/Table1[[#Totals],[2019]]</f>
        <v>0</v>
      </c>
      <c r="Q61">
        <f>Q26/Table1[[#Totals],[2020]]</f>
        <v>0</v>
      </c>
      <c r="R61">
        <f>R26/Table1[[#Totals],[2021]]</f>
        <v>0</v>
      </c>
    </row>
    <row r="62" spans="3:18" x14ac:dyDescent="0.25">
      <c r="C62">
        <f>C27/Table1[[#Totals],[2006]]</f>
        <v>0</v>
      </c>
      <c r="D62">
        <f>D27/Table1[[#Totals],[2007]]</f>
        <v>4.9019113026776159E-4</v>
      </c>
      <c r="E62">
        <f>E27/Table1[[#Totals],[2008]]</f>
        <v>1.7792944832674869E-3</v>
      </c>
      <c r="F62">
        <f>F27/Table1[[#Totals],[2009]]</f>
        <v>1.7136744751901876E-3</v>
      </c>
      <c r="G62">
        <f>G27/Table1[[#Totals],[2010]]</f>
        <v>1.5398716096339407E-3</v>
      </c>
      <c r="H62">
        <f>H27/Table1[[#Totals],[2011]]</f>
        <v>1.5035358793137625E-3</v>
      </c>
      <c r="I62">
        <f>I27/Table1[[#Totals],[2012]]</f>
        <v>0</v>
      </c>
      <c r="J62">
        <f>J27/Table1[[#Totals],[2013]]</f>
        <v>0</v>
      </c>
      <c r="K62">
        <f>K27/Table1[[#Totals],[2014]]</f>
        <v>0</v>
      </c>
      <c r="L62">
        <f>L27/Table1[[#Totals],[2015]]</f>
        <v>2.5914599320356026E-4</v>
      </c>
      <c r="M62">
        <f>M27/Table1[[#Totals],[2016]]</f>
        <v>2.8128886124083725E-4</v>
      </c>
      <c r="N62">
        <f>N27/Table1[[#Totals],[2017]]</f>
        <v>1.7523637678799144E-3</v>
      </c>
      <c r="O62">
        <f>O27/Table1[[#Totals],[2018]]</f>
        <v>1.7646891283417638E-4</v>
      </c>
      <c r="P62">
        <f>P27/Table1[[#Totals],[2019]]</f>
        <v>8.044924777662097E-4</v>
      </c>
      <c r="Q62">
        <f>Q27/Table1[[#Totals],[2020]]</f>
        <v>7.8920005293049993E-4</v>
      </c>
      <c r="R62">
        <f>R27/Table1[[#Totals],[2021]]</f>
        <v>6.7115917182317077E-4</v>
      </c>
    </row>
    <row r="63" spans="3:18" x14ac:dyDescent="0.25">
      <c r="C63">
        <f>C28/Table1[[#Totals],[2006]]</f>
        <v>0</v>
      </c>
      <c r="D63">
        <f>D28/Table1[[#Totals],[2007]]</f>
        <v>0</v>
      </c>
      <c r="E63">
        <f>E28/Table1[[#Totals],[2008]]</f>
        <v>0</v>
      </c>
      <c r="F63">
        <f>F28/Table1[[#Totals],[2009]]</f>
        <v>0</v>
      </c>
      <c r="G63">
        <f>G28/Table1[[#Totals],[2010]]</f>
        <v>0</v>
      </c>
      <c r="H63">
        <f>H28/Table1[[#Totals],[2011]]</f>
        <v>0</v>
      </c>
      <c r="I63">
        <f>I28/Table1[[#Totals],[2012]]</f>
        <v>6.4630416067693918E-3</v>
      </c>
      <c r="J63">
        <f>J28/Table1[[#Totals],[2013]]</f>
        <v>6.4158872699961265E-3</v>
      </c>
      <c r="K63">
        <f>K28/Table1[[#Totals],[2014]]</f>
        <v>2.0495704415516829E-3</v>
      </c>
      <c r="L63">
        <f>L28/Table1[[#Totals],[2015]]</f>
        <v>1.4891399306176114E-3</v>
      </c>
      <c r="M63">
        <f>M28/Table1[[#Totals],[2016]]</f>
        <v>1.0184657438005098E-3</v>
      </c>
      <c r="N63">
        <f>N28/Table1[[#Totals],[2017]]</f>
        <v>1.2638964473117304E-3</v>
      </c>
      <c r="O63">
        <f>O28/Table1[[#Totals],[2018]]</f>
        <v>1.0444015119866262E-3</v>
      </c>
      <c r="P63">
        <f>P28/Table1[[#Totals],[2019]]</f>
        <v>1.5896751204979493E-3</v>
      </c>
      <c r="Q63">
        <f>Q28/Table1[[#Totals],[2020]]</f>
        <v>1.3568512477343526E-3</v>
      </c>
      <c r="R63">
        <f>R28/Table1[[#Totals],[2021]]</f>
        <v>1.3662919927519889E-3</v>
      </c>
    </row>
    <row r="64" spans="3:18" x14ac:dyDescent="0.25">
      <c r="C64">
        <f>C29/Table1[[#Totals],[2006]]</f>
        <v>0</v>
      </c>
      <c r="D64">
        <f>D29/Table1[[#Totals],[2007]]</f>
        <v>0</v>
      </c>
      <c r="E64">
        <f>E29/Table1[[#Totals],[2008]]</f>
        <v>0</v>
      </c>
      <c r="F64">
        <f>F29/Table1[[#Totals],[2009]]</f>
        <v>0</v>
      </c>
      <c r="G64">
        <f>G29/Table1[[#Totals],[2010]]</f>
        <v>0</v>
      </c>
      <c r="H64">
        <f>H29/Table1[[#Totals],[2011]]</f>
        <v>0</v>
      </c>
      <c r="I64">
        <f>I29/Table1[[#Totals],[2012]]</f>
        <v>5.4497160168770955E-3</v>
      </c>
      <c r="J64">
        <f>J29/Table1[[#Totals],[2013]]</f>
        <v>5.4928684725344123E-3</v>
      </c>
      <c r="K64">
        <f>K29/Table1[[#Totals],[2014]]</f>
        <v>3.5464721625236202E-3</v>
      </c>
      <c r="L64">
        <f>L29/Table1[[#Totals],[2015]]</f>
        <v>2.4958410247780853E-3</v>
      </c>
      <c r="M64">
        <f>M29/Table1[[#Totals],[2016]]</f>
        <v>2.8795726620411185E-3</v>
      </c>
      <c r="N64">
        <f>N29/Table1[[#Totals],[2017]]</f>
        <v>4.8712903909370739E-3</v>
      </c>
      <c r="O64">
        <f>O29/Table1[[#Totals],[2018]]</f>
        <v>2.1954515201710904E-3</v>
      </c>
      <c r="P64">
        <f>P29/Table1[[#Totals],[2019]]</f>
        <v>2.197402108173623E-3</v>
      </c>
      <c r="Q64">
        <f>Q29/Table1[[#Totals],[2020]]</f>
        <v>2.2471625264754592E-3</v>
      </c>
      <c r="R64">
        <f>R29/Table1[[#Totals],[2021]]</f>
        <v>2.1078843469339117E-3</v>
      </c>
    </row>
    <row r="65" spans="3:18" x14ac:dyDescent="0.25">
      <c r="C65">
        <f>C30/Table1[[#Totals],[2006]]</f>
        <v>0</v>
      </c>
      <c r="D65">
        <f>D30/Table1[[#Totals],[2007]]</f>
        <v>0</v>
      </c>
      <c r="E65">
        <f>E30/Table1[[#Totals],[2008]]</f>
        <v>0</v>
      </c>
      <c r="F65">
        <f>F30/Table1[[#Totals],[2009]]</f>
        <v>0</v>
      </c>
      <c r="G65">
        <f>G30/Table1[[#Totals],[2010]]</f>
        <v>0</v>
      </c>
      <c r="H65">
        <f>H30/Table1[[#Totals],[2011]]</f>
        <v>0</v>
      </c>
      <c r="I65">
        <f>I30/Table1[[#Totals],[2012]]</f>
        <v>1.3777854787932876E-3</v>
      </c>
      <c r="J65">
        <f>J30/Table1[[#Totals],[2013]]</f>
        <v>1.3096074933371022E-3</v>
      </c>
      <c r="K65">
        <f>K30/Table1[[#Totals],[2014]]</f>
        <v>1.1034195320691041E-3</v>
      </c>
      <c r="L65">
        <f>L30/Table1[[#Totals],[2015]]</f>
        <v>2.20664527930278E-4</v>
      </c>
      <c r="M65">
        <f>M30/Table1[[#Totals],[2016]]</f>
        <v>2.921429571845242E-5</v>
      </c>
      <c r="N65">
        <f>N30/Table1[[#Totals],[2017]]</f>
        <v>7.5001402922929012E-4</v>
      </c>
      <c r="O65">
        <f>O30/Table1[[#Totals],[2018]]</f>
        <v>6.7789525056450315E-4</v>
      </c>
      <c r="P65">
        <f>P30/Table1[[#Totals],[2019]]</f>
        <v>1.0017907469033445E-3</v>
      </c>
      <c r="Q65">
        <f>Q30/Table1[[#Totals],[2020]]</f>
        <v>7.533013141914456E-4</v>
      </c>
      <c r="R65">
        <f>R30/Table1[[#Totals],[2021]]</f>
        <v>1.0673941314985763E-3</v>
      </c>
    </row>
    <row r="66" spans="3:18" x14ac:dyDescent="0.25">
      <c r="C66">
        <f>C31/Table1[[#Totals],[2006]]</f>
        <v>0</v>
      </c>
      <c r="D66">
        <f>D31/Table1[[#Totals],[2007]]</f>
        <v>0</v>
      </c>
      <c r="E66">
        <f>E31/Table1[[#Totals],[2008]]</f>
        <v>0</v>
      </c>
      <c r="F66">
        <f>F31/Table1[[#Totals],[2009]]</f>
        <v>0</v>
      </c>
      <c r="G66">
        <f>G31/Table1[[#Totals],[2010]]</f>
        <v>0</v>
      </c>
      <c r="H66">
        <f>H31/Table1[[#Totals],[2011]]</f>
        <v>0</v>
      </c>
      <c r="I66">
        <f>I31/Table1[[#Totals],[2012]]</f>
        <v>4.1443420460872587E-3</v>
      </c>
      <c r="J66">
        <f>J31/Table1[[#Totals],[2013]]</f>
        <v>4.1323535472681319E-3</v>
      </c>
      <c r="K66">
        <f>K31/Table1[[#Totals],[2014]]</f>
        <v>7.6519050800866501E-5</v>
      </c>
      <c r="L66">
        <f>L31/Table1[[#Totals],[2015]]</f>
        <v>2.6527776613165336E-4</v>
      </c>
      <c r="M66">
        <f>M31/Table1[[#Totals],[2016]]</f>
        <v>0</v>
      </c>
      <c r="N66">
        <f>N31/Table1[[#Totals],[2017]]</f>
        <v>5.0267170105740886E-5</v>
      </c>
      <c r="O66">
        <f>O31/Table1[[#Totals],[2018]]</f>
        <v>0</v>
      </c>
      <c r="P66">
        <f>P31/Table1[[#Totals],[2019]]</f>
        <v>2.2852955846265263E-4</v>
      </c>
      <c r="Q66">
        <f>Q31/Table1[[#Totals],[2020]]</f>
        <v>1.0587078216705672E-3</v>
      </c>
      <c r="R66">
        <f>R31/Table1[[#Totals],[2021]]</f>
        <v>1.1273370298116871E-3</v>
      </c>
    </row>
    <row r="67" spans="3:18" x14ac:dyDescent="0.25">
      <c r="C67">
        <f>C32/Table1[[#Totals],[2006]]</f>
        <v>0</v>
      </c>
      <c r="D67">
        <f>D32/Table1[[#Totals],[2007]]</f>
        <v>0</v>
      </c>
      <c r="E67">
        <f>E32/Table1[[#Totals],[2008]]</f>
        <v>0</v>
      </c>
      <c r="F67">
        <f>F32/Table1[[#Totals],[2009]]</f>
        <v>0</v>
      </c>
      <c r="G67">
        <f>G32/Table1[[#Totals],[2010]]</f>
        <v>0</v>
      </c>
      <c r="H67">
        <f>H32/Table1[[#Totals],[2011]]</f>
        <v>0</v>
      </c>
      <c r="I67">
        <f>I32/Table1[[#Totals],[2012]]</f>
        <v>2.9858176579376024E-3</v>
      </c>
      <c r="J67">
        <f>J32/Table1[[#Totals],[2013]]</f>
        <v>3.4937246427202387E-3</v>
      </c>
      <c r="K67">
        <f>K32/Table1[[#Totals],[2014]]</f>
        <v>2.8499413361383137E-3</v>
      </c>
      <c r="L67">
        <f>L32/Table1[[#Totals],[2015]]</f>
        <v>2.5619447004326008E-3</v>
      </c>
      <c r="M67">
        <f>M32/Table1[[#Totals],[2016]]</f>
        <v>1.441155622489956E-3</v>
      </c>
      <c r="N67">
        <f>N32/Table1[[#Totals],[2017]]</f>
        <v>2.3244621515411098E-3</v>
      </c>
      <c r="O67">
        <f>O32/Table1[[#Totals],[2018]]</f>
        <v>1.6250739224853549E-3</v>
      </c>
      <c r="P67">
        <f>P32/Table1[[#Totals],[2019]]</f>
        <v>1.6873893247046419E-3</v>
      </c>
      <c r="Q67">
        <f>Q32/Table1[[#Totals],[2020]]</f>
        <v>2.5468602515242062E-3</v>
      </c>
      <c r="R67">
        <f>R32/Table1[[#Totals],[2021]]</f>
        <v>1.9793783890441727E-3</v>
      </c>
    </row>
    <row r="68" spans="3:18" x14ac:dyDescent="0.25">
      <c r="C68">
        <f>C33/Table1[[#Totals],[2006]]</f>
        <v>0</v>
      </c>
      <c r="D68">
        <f>D33/Table1[[#Totals],[2007]]</f>
        <v>0</v>
      </c>
      <c r="E68">
        <f>E33/Table1[[#Totals],[2008]]</f>
        <v>0</v>
      </c>
      <c r="F68">
        <f>F33/Table1[[#Totals],[2009]]</f>
        <v>0</v>
      </c>
      <c r="G68">
        <f>G33/Table1[[#Totals],[2010]]</f>
        <v>0</v>
      </c>
      <c r="H68">
        <f>H33/Table1[[#Totals],[2011]]</f>
        <v>0</v>
      </c>
      <c r="I68">
        <f>I33/Table1[[#Totals],[2012]]</f>
        <v>8.8783153697524102E-4</v>
      </c>
      <c r="J68">
        <f>J33/Table1[[#Totals],[2013]]</f>
        <v>9.0191881792178004E-4</v>
      </c>
      <c r="K68">
        <f>K33/Table1[[#Totals],[2014]]</f>
        <v>3.2181159258033791E-4</v>
      </c>
      <c r="L68">
        <f>L33/Table1[[#Totals],[2015]]</f>
        <v>2.8424794915854309E-5</v>
      </c>
      <c r="M68">
        <f>M33/Table1[[#Totals],[2016]]</f>
        <v>6.1474777872789468E-4</v>
      </c>
      <c r="N68">
        <f>N33/Table1[[#Totals],[2017]]</f>
        <v>5.6470923556556612E-4</v>
      </c>
      <c r="O68">
        <f>O33/Table1[[#Totals],[2018]]</f>
        <v>4.2957052736269588E-4</v>
      </c>
      <c r="P68">
        <f>P33/Table1[[#Totals],[2019]]</f>
        <v>4.5212706422394976E-4</v>
      </c>
      <c r="Q68">
        <f>Q33/Table1[[#Totals],[2020]]</f>
        <v>7.2220269981517989E-4</v>
      </c>
      <c r="R68">
        <f>R33/Table1[[#Totals],[2021]]</f>
        <v>8.2505173375937361E-4</v>
      </c>
    </row>
    <row r="69" spans="3:18" x14ac:dyDescent="0.25">
      <c r="C69">
        <f>C34/Table1[[#Totals],[2006]]</f>
        <v>0</v>
      </c>
      <c r="D69">
        <f>D34/Table1[[#Totals],[2007]]</f>
        <v>0</v>
      </c>
      <c r="E69">
        <f>E34/Table1[[#Totals],[2008]]</f>
        <v>0</v>
      </c>
      <c r="F69">
        <f>F34/Table1[[#Totals],[2009]]</f>
        <v>0</v>
      </c>
      <c r="G69">
        <f>G34/Table1[[#Totals],[2010]]</f>
        <v>0</v>
      </c>
      <c r="H69">
        <f>H34/Table1[[#Totals],[2011]]</f>
        <v>0</v>
      </c>
      <c r="I69">
        <f>I34/Table1[[#Totals],[2012]]</f>
        <v>7.2182121018912347E-4</v>
      </c>
      <c r="J69">
        <f>J34/Table1[[#Totals],[2013]]</f>
        <v>5.6972553026362715E-4</v>
      </c>
      <c r="K69">
        <f>K34/Table1[[#Totals],[2014]]</f>
        <v>2.3159358183985358E-4</v>
      </c>
      <c r="L69">
        <f>L34/Table1[[#Totals],[2015]]</f>
        <v>1.4215279167335813E-4</v>
      </c>
      <c r="M69">
        <f>M34/Table1[[#Totals],[2016]]</f>
        <v>7.2443579920686787E-5</v>
      </c>
      <c r="N69">
        <f>N34/Table1[[#Totals],[2017]]</f>
        <v>2.2641297639125211E-4</v>
      </c>
      <c r="O69">
        <f>O34/Table1[[#Totals],[2018]]</f>
        <v>1.6184750162682331E-4</v>
      </c>
      <c r="P69">
        <f>P34/Table1[[#Totals],[2019]]</f>
        <v>2.7956615477743753E-4</v>
      </c>
      <c r="Q69">
        <f>Q34/Table1[[#Totals],[2020]]</f>
        <v>3.0077934154127328E-4</v>
      </c>
      <c r="R69">
        <f>R34/Table1[[#Totals],[2021]]</f>
        <v>1.6328227988106689E-4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16"/>
  <sheetViews>
    <sheetView workbookViewId="0">
      <selection activeCell="M1" activeCellId="1" sqref="F1:F1048576 M1:M1048576"/>
    </sheetView>
  </sheetViews>
  <sheetFormatPr defaultRowHeight="15" x14ac:dyDescent="0.25"/>
  <cols>
    <col min="1" max="1" width="13.5703125" bestFit="1" customWidth="1"/>
    <col min="2" max="2" width="13.5703125" customWidth="1"/>
    <col min="3" max="3" width="27.28515625" bestFit="1" customWidth="1"/>
    <col min="4" max="4" width="24.42578125" bestFit="1" customWidth="1"/>
    <col min="5" max="5" width="27" bestFit="1" customWidth="1"/>
    <col min="6" max="6" width="12" bestFit="1" customWidth="1"/>
    <col min="12" max="12" width="9.140625" style="6"/>
  </cols>
  <sheetData>
    <row r="1" spans="1:13" x14ac:dyDescent="0.25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" t="s">
        <v>79</v>
      </c>
      <c r="M1" t="s">
        <v>80</v>
      </c>
    </row>
    <row r="2" spans="1:13" x14ac:dyDescent="0.25">
      <c r="A2" t="s">
        <v>10</v>
      </c>
      <c r="B2" t="str">
        <f>RIGHT(A2,4)</f>
        <v>2006</v>
      </c>
      <c r="C2" t="s">
        <v>11</v>
      </c>
      <c r="D2" t="s">
        <v>12</v>
      </c>
      <c r="E2" t="s">
        <v>13</v>
      </c>
      <c r="F2">
        <v>4115</v>
      </c>
      <c r="G2">
        <v>0</v>
      </c>
      <c r="H2">
        <v>0</v>
      </c>
      <c r="I2">
        <v>0</v>
      </c>
      <c r="J2">
        <v>0</v>
      </c>
      <c r="K2">
        <v>1</v>
      </c>
      <c r="M2" t="str">
        <f>_xlfn.TEXTJOIN("",FALSE,B2,D2)</f>
        <v>2006Asphalt</v>
      </c>
    </row>
    <row r="3" spans="1:13" x14ac:dyDescent="0.25">
      <c r="A3" t="s">
        <v>10</v>
      </c>
      <c r="B3" t="str">
        <f t="shared" ref="B3:B66" si="0">RIGHT(A3,4)</f>
        <v>2006</v>
      </c>
      <c r="C3" t="s">
        <v>11</v>
      </c>
      <c r="D3" t="s">
        <v>12</v>
      </c>
      <c r="E3" t="s">
        <v>14</v>
      </c>
      <c r="F3">
        <v>134808</v>
      </c>
      <c r="G3">
        <v>0</v>
      </c>
      <c r="H3">
        <v>0</v>
      </c>
      <c r="I3">
        <v>0</v>
      </c>
      <c r="J3">
        <v>0</v>
      </c>
      <c r="K3">
        <v>1</v>
      </c>
      <c r="M3" t="str">
        <f t="shared" ref="M3:M66" si="1">_xlfn.TEXTJOIN("",FALSE,B3,D3)</f>
        <v>2006Asphalt</v>
      </c>
    </row>
    <row r="4" spans="1:13" x14ac:dyDescent="0.25">
      <c r="A4" t="s">
        <v>10</v>
      </c>
      <c r="B4" t="str">
        <f t="shared" si="0"/>
        <v>2006</v>
      </c>
      <c r="C4" t="s">
        <v>11</v>
      </c>
      <c r="D4" t="s">
        <v>12</v>
      </c>
      <c r="E4" t="s">
        <v>15</v>
      </c>
      <c r="F4">
        <v>0</v>
      </c>
      <c r="G4">
        <v>0</v>
      </c>
      <c r="H4">
        <v>0</v>
      </c>
      <c r="I4">
        <v>0</v>
      </c>
      <c r="J4">
        <v>0</v>
      </c>
      <c r="M4" t="str">
        <f t="shared" si="1"/>
        <v>2006Asphalt</v>
      </c>
    </row>
    <row r="5" spans="1:13" x14ac:dyDescent="0.25">
      <c r="A5" t="s">
        <v>10</v>
      </c>
      <c r="B5" t="str">
        <f t="shared" si="0"/>
        <v>2006</v>
      </c>
      <c r="C5" t="s">
        <v>11</v>
      </c>
      <c r="D5" t="s">
        <v>16</v>
      </c>
      <c r="E5" t="s">
        <v>13</v>
      </c>
      <c r="F5">
        <v>7996</v>
      </c>
      <c r="G5">
        <v>0</v>
      </c>
      <c r="H5">
        <v>0</v>
      </c>
      <c r="I5">
        <v>0</v>
      </c>
      <c r="J5">
        <v>0</v>
      </c>
      <c r="K5">
        <v>1</v>
      </c>
      <c r="M5" t="str">
        <f t="shared" si="1"/>
        <v>2006Bricks</v>
      </c>
    </row>
    <row r="6" spans="1:13" x14ac:dyDescent="0.25">
      <c r="A6" t="s">
        <v>10</v>
      </c>
      <c r="B6" t="str">
        <f t="shared" si="0"/>
        <v>2006</v>
      </c>
      <c r="C6" t="s">
        <v>11</v>
      </c>
      <c r="D6" t="s">
        <v>16</v>
      </c>
      <c r="E6" t="s">
        <v>14</v>
      </c>
      <c r="F6">
        <v>367220</v>
      </c>
      <c r="G6">
        <v>0</v>
      </c>
      <c r="H6">
        <v>0</v>
      </c>
      <c r="I6">
        <v>0</v>
      </c>
      <c r="J6">
        <v>0</v>
      </c>
      <c r="K6">
        <v>1</v>
      </c>
      <c r="M6" t="str">
        <f t="shared" si="1"/>
        <v>2006Bricks</v>
      </c>
    </row>
    <row r="7" spans="1:13" x14ac:dyDescent="0.25">
      <c r="A7" t="s">
        <v>10</v>
      </c>
      <c r="B7" t="str">
        <f t="shared" si="0"/>
        <v>2006</v>
      </c>
      <c r="C7" t="s">
        <v>11</v>
      </c>
      <c r="D7" t="s">
        <v>16</v>
      </c>
      <c r="E7" t="s">
        <v>15</v>
      </c>
      <c r="F7">
        <v>9998</v>
      </c>
      <c r="G7">
        <v>0</v>
      </c>
      <c r="H7">
        <v>0</v>
      </c>
      <c r="I7">
        <v>0</v>
      </c>
      <c r="J7">
        <v>0</v>
      </c>
      <c r="K7">
        <v>1</v>
      </c>
      <c r="M7" t="str">
        <f t="shared" si="1"/>
        <v>2006Bricks</v>
      </c>
    </row>
    <row r="8" spans="1:13" x14ac:dyDescent="0.25">
      <c r="A8" t="s">
        <v>10</v>
      </c>
      <c r="B8" t="str">
        <f t="shared" si="0"/>
        <v>2006</v>
      </c>
      <c r="C8" t="s">
        <v>11</v>
      </c>
      <c r="D8" t="s">
        <v>17</v>
      </c>
      <c r="E8" t="s">
        <v>13</v>
      </c>
      <c r="F8">
        <v>49883</v>
      </c>
      <c r="G8">
        <v>0</v>
      </c>
      <c r="H8">
        <v>0</v>
      </c>
      <c r="I8">
        <v>0</v>
      </c>
      <c r="J8">
        <v>0</v>
      </c>
      <c r="K8">
        <v>1</v>
      </c>
      <c r="M8" t="str">
        <f t="shared" si="1"/>
        <v>2006Concrete</v>
      </c>
    </row>
    <row r="9" spans="1:13" x14ac:dyDescent="0.25">
      <c r="A9" t="s">
        <v>10</v>
      </c>
      <c r="B9" t="str">
        <f t="shared" si="0"/>
        <v>2006</v>
      </c>
      <c r="C9" t="s">
        <v>11</v>
      </c>
      <c r="D9" t="s">
        <v>17</v>
      </c>
      <c r="E9" t="s">
        <v>14</v>
      </c>
      <c r="F9">
        <v>1666870</v>
      </c>
      <c r="G9">
        <v>0</v>
      </c>
      <c r="H9">
        <v>0</v>
      </c>
      <c r="I9">
        <v>0</v>
      </c>
      <c r="J9">
        <v>0</v>
      </c>
      <c r="K9">
        <v>1</v>
      </c>
      <c r="M9" t="str">
        <f t="shared" si="1"/>
        <v>2006Concrete</v>
      </c>
    </row>
    <row r="10" spans="1:13" x14ac:dyDescent="0.25">
      <c r="A10" t="s">
        <v>10</v>
      </c>
      <c r="B10" t="str">
        <f t="shared" si="0"/>
        <v>2006</v>
      </c>
      <c r="C10" t="s">
        <v>11</v>
      </c>
      <c r="D10" t="s">
        <v>17</v>
      </c>
      <c r="E10" t="s">
        <v>15</v>
      </c>
      <c r="F10">
        <v>16752</v>
      </c>
      <c r="G10">
        <v>0</v>
      </c>
      <c r="H10">
        <v>0</v>
      </c>
      <c r="I10">
        <v>0</v>
      </c>
      <c r="J10">
        <v>0</v>
      </c>
      <c r="K10">
        <v>1</v>
      </c>
      <c r="M10" t="str">
        <f t="shared" si="1"/>
        <v>2006Concrete</v>
      </c>
    </row>
    <row r="11" spans="1:13" x14ac:dyDescent="0.25">
      <c r="A11" t="s">
        <v>10</v>
      </c>
      <c r="B11" t="str">
        <f t="shared" si="0"/>
        <v>2006</v>
      </c>
      <c r="C11" t="s">
        <v>11</v>
      </c>
      <c r="D11" t="s">
        <v>18</v>
      </c>
      <c r="E11" t="s">
        <v>13</v>
      </c>
      <c r="F11">
        <v>9404</v>
      </c>
      <c r="G11">
        <v>0</v>
      </c>
      <c r="H11">
        <v>0</v>
      </c>
      <c r="I11">
        <v>0</v>
      </c>
      <c r="J11">
        <v>0</v>
      </c>
      <c r="K11">
        <v>1</v>
      </c>
      <c r="M11" t="str">
        <f t="shared" si="1"/>
        <v>2006Plaster</v>
      </c>
    </row>
    <row r="12" spans="1:13" x14ac:dyDescent="0.25">
      <c r="A12" t="s">
        <v>10</v>
      </c>
      <c r="B12" t="str">
        <f t="shared" si="0"/>
        <v>2006</v>
      </c>
      <c r="C12" t="s">
        <v>11</v>
      </c>
      <c r="D12" t="s">
        <v>18</v>
      </c>
      <c r="E12" t="s">
        <v>14</v>
      </c>
      <c r="F12">
        <v>17882</v>
      </c>
      <c r="G12">
        <v>0</v>
      </c>
      <c r="H12">
        <v>0</v>
      </c>
      <c r="I12">
        <v>0</v>
      </c>
      <c r="J12">
        <v>0</v>
      </c>
      <c r="K12">
        <v>1</v>
      </c>
      <c r="M12" t="str">
        <f t="shared" si="1"/>
        <v>2006Plaster</v>
      </c>
    </row>
    <row r="13" spans="1:13" x14ac:dyDescent="0.25">
      <c r="A13" t="s">
        <v>10</v>
      </c>
      <c r="B13" t="str">
        <f t="shared" si="0"/>
        <v>2006</v>
      </c>
      <c r="C13" t="s">
        <v>11</v>
      </c>
      <c r="D13" t="s">
        <v>18</v>
      </c>
      <c r="E13" t="s">
        <v>15</v>
      </c>
      <c r="F13">
        <v>4</v>
      </c>
      <c r="G13">
        <v>0</v>
      </c>
      <c r="H13">
        <v>0</v>
      </c>
      <c r="I13">
        <v>0</v>
      </c>
      <c r="J13">
        <v>0</v>
      </c>
      <c r="K13">
        <v>1</v>
      </c>
      <c r="M13" t="str">
        <f t="shared" si="1"/>
        <v>2006Plaster</v>
      </c>
    </row>
    <row r="14" spans="1:13" x14ac:dyDescent="0.25">
      <c r="A14" t="s">
        <v>10</v>
      </c>
      <c r="B14" t="str">
        <f t="shared" si="0"/>
        <v>2006</v>
      </c>
      <c r="C14" t="s">
        <v>11</v>
      </c>
      <c r="D14" t="s">
        <v>19</v>
      </c>
      <c r="E14" t="s">
        <v>13</v>
      </c>
      <c r="F14">
        <v>11777</v>
      </c>
      <c r="G14">
        <v>0</v>
      </c>
      <c r="H14">
        <v>0</v>
      </c>
      <c r="I14">
        <v>0</v>
      </c>
      <c r="J14">
        <v>0</v>
      </c>
      <c r="K14">
        <v>1</v>
      </c>
      <c r="M14" t="str">
        <f t="shared" si="1"/>
        <v>2006Soil and natural materials</v>
      </c>
    </row>
    <row r="15" spans="1:13" x14ac:dyDescent="0.25">
      <c r="A15" t="s">
        <v>10</v>
      </c>
      <c r="B15" t="str">
        <f t="shared" si="0"/>
        <v>2006</v>
      </c>
      <c r="C15" t="s">
        <v>11</v>
      </c>
      <c r="D15" t="s">
        <v>19</v>
      </c>
      <c r="E15" t="s">
        <v>14</v>
      </c>
      <c r="F15">
        <v>615758</v>
      </c>
      <c r="G15">
        <v>0</v>
      </c>
      <c r="H15">
        <v>0</v>
      </c>
      <c r="I15">
        <v>0</v>
      </c>
      <c r="J15">
        <v>0</v>
      </c>
      <c r="K15">
        <v>1</v>
      </c>
      <c r="M15" t="str">
        <f t="shared" si="1"/>
        <v>2006Soil and natural materials</v>
      </c>
    </row>
    <row r="16" spans="1:13" x14ac:dyDescent="0.25">
      <c r="A16" t="s">
        <v>10</v>
      </c>
      <c r="B16" t="str">
        <f t="shared" si="0"/>
        <v>2006</v>
      </c>
      <c r="C16" t="s">
        <v>11</v>
      </c>
      <c r="D16" t="s">
        <v>19</v>
      </c>
      <c r="E16" t="s">
        <v>15</v>
      </c>
      <c r="F16">
        <v>476</v>
      </c>
      <c r="G16">
        <v>0</v>
      </c>
      <c r="H16">
        <v>0</v>
      </c>
      <c r="I16">
        <v>0</v>
      </c>
      <c r="J16">
        <v>0</v>
      </c>
      <c r="K16">
        <v>1</v>
      </c>
      <c r="M16" t="str">
        <f t="shared" si="1"/>
        <v>2006Soil and natural materials</v>
      </c>
    </row>
    <row r="17" spans="1:13" x14ac:dyDescent="0.25">
      <c r="A17" t="s">
        <v>10</v>
      </c>
      <c r="B17" t="str">
        <f t="shared" si="0"/>
        <v>2006</v>
      </c>
      <c r="C17" t="s">
        <v>20</v>
      </c>
      <c r="D17" t="s">
        <v>21</v>
      </c>
      <c r="E17" t="s">
        <v>13</v>
      </c>
      <c r="F17">
        <v>44975</v>
      </c>
      <c r="G17">
        <v>0</v>
      </c>
      <c r="H17">
        <v>0</v>
      </c>
      <c r="I17">
        <v>0</v>
      </c>
      <c r="J17">
        <v>0</v>
      </c>
      <c r="K17">
        <v>1</v>
      </c>
      <c r="M17" t="str">
        <f t="shared" si="1"/>
        <v>2006Container glass</v>
      </c>
    </row>
    <row r="18" spans="1:13" x14ac:dyDescent="0.25">
      <c r="A18" t="s">
        <v>10</v>
      </c>
      <c r="B18" t="str">
        <f t="shared" si="0"/>
        <v>2006</v>
      </c>
      <c r="C18" t="s">
        <v>20</v>
      </c>
      <c r="D18" t="s">
        <v>21</v>
      </c>
      <c r="E18" t="s">
        <v>14</v>
      </c>
      <c r="F18">
        <v>0</v>
      </c>
      <c r="G18">
        <v>0</v>
      </c>
      <c r="H18">
        <v>0</v>
      </c>
      <c r="I18">
        <v>0</v>
      </c>
      <c r="J18">
        <v>0</v>
      </c>
      <c r="M18" t="str">
        <f t="shared" si="1"/>
        <v>2006Container glass</v>
      </c>
    </row>
    <row r="19" spans="1:13" x14ac:dyDescent="0.25">
      <c r="A19" t="s">
        <v>10</v>
      </c>
      <c r="B19" t="str">
        <f t="shared" si="0"/>
        <v>2006</v>
      </c>
      <c r="C19" t="s">
        <v>20</v>
      </c>
      <c r="D19" t="s">
        <v>21</v>
      </c>
      <c r="E19" t="s">
        <v>15</v>
      </c>
      <c r="F19">
        <v>97642</v>
      </c>
      <c r="G19">
        <v>0</v>
      </c>
      <c r="H19">
        <v>0</v>
      </c>
      <c r="I19">
        <v>0</v>
      </c>
      <c r="J19">
        <v>0</v>
      </c>
      <c r="K19">
        <v>1</v>
      </c>
      <c r="M19" t="str">
        <f t="shared" si="1"/>
        <v>2006Container glass</v>
      </c>
    </row>
    <row r="20" spans="1:13" x14ac:dyDescent="0.25">
      <c r="A20" t="s">
        <v>10</v>
      </c>
      <c r="B20" t="str">
        <f t="shared" si="0"/>
        <v>2006</v>
      </c>
      <c r="C20" t="s">
        <v>20</v>
      </c>
      <c r="D20" t="s">
        <v>22</v>
      </c>
      <c r="E20" t="s">
        <v>13</v>
      </c>
      <c r="F20">
        <v>25000</v>
      </c>
      <c r="G20">
        <v>0</v>
      </c>
      <c r="H20">
        <v>0</v>
      </c>
      <c r="I20">
        <v>0</v>
      </c>
      <c r="J20">
        <v>0</v>
      </c>
      <c r="K20">
        <v>1</v>
      </c>
      <c r="M20" t="str">
        <f t="shared" si="1"/>
        <v>2006Other glass</v>
      </c>
    </row>
    <row r="21" spans="1:13" x14ac:dyDescent="0.25">
      <c r="A21" t="s">
        <v>10</v>
      </c>
      <c r="B21" t="str">
        <f t="shared" si="0"/>
        <v>2006</v>
      </c>
      <c r="C21" t="s">
        <v>20</v>
      </c>
      <c r="D21" t="s">
        <v>22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M21" t="str">
        <f t="shared" si="1"/>
        <v>2006Other glass</v>
      </c>
    </row>
    <row r="22" spans="1:13" x14ac:dyDescent="0.25">
      <c r="A22" t="s">
        <v>10</v>
      </c>
      <c r="B22" t="str">
        <f t="shared" si="0"/>
        <v>2006</v>
      </c>
      <c r="C22" t="s">
        <v>20</v>
      </c>
      <c r="D22" t="s">
        <v>22</v>
      </c>
      <c r="E22" t="s">
        <v>15</v>
      </c>
      <c r="F22">
        <v>0</v>
      </c>
      <c r="G22">
        <v>0</v>
      </c>
      <c r="H22">
        <v>0</v>
      </c>
      <c r="I22">
        <v>0</v>
      </c>
      <c r="J22">
        <v>0</v>
      </c>
      <c r="M22" t="str">
        <f t="shared" si="1"/>
        <v>2006Other glass</v>
      </c>
    </row>
    <row r="23" spans="1:13" x14ac:dyDescent="0.25">
      <c r="A23" t="s">
        <v>10</v>
      </c>
      <c r="B23" t="str">
        <f t="shared" si="0"/>
        <v>2006</v>
      </c>
      <c r="C23" t="s">
        <v>23</v>
      </c>
      <c r="D23" t="s">
        <v>24</v>
      </c>
      <c r="E23" t="s">
        <v>13</v>
      </c>
      <c r="F23">
        <v>33885</v>
      </c>
      <c r="G23">
        <v>0</v>
      </c>
      <c r="H23">
        <v>0</v>
      </c>
      <c r="I23">
        <v>0</v>
      </c>
      <c r="J23">
        <v>0</v>
      </c>
      <c r="K23">
        <v>1</v>
      </c>
      <c r="M23" t="str">
        <f t="shared" si="1"/>
        <v>2006Aluminium</v>
      </c>
    </row>
    <row r="24" spans="1:13" x14ac:dyDescent="0.25">
      <c r="A24" t="s">
        <v>10</v>
      </c>
      <c r="B24" t="str">
        <f t="shared" si="0"/>
        <v>2006</v>
      </c>
      <c r="C24" t="s">
        <v>23</v>
      </c>
      <c r="D24" t="s">
        <v>24</v>
      </c>
      <c r="E24" t="s">
        <v>14</v>
      </c>
      <c r="F24">
        <v>2573</v>
      </c>
      <c r="G24">
        <v>0</v>
      </c>
      <c r="H24">
        <v>0</v>
      </c>
      <c r="I24">
        <v>0</v>
      </c>
      <c r="J24">
        <v>0</v>
      </c>
      <c r="K24">
        <v>1</v>
      </c>
      <c r="M24" t="str">
        <f t="shared" si="1"/>
        <v>2006Aluminium</v>
      </c>
    </row>
    <row r="25" spans="1:13" x14ac:dyDescent="0.25">
      <c r="A25" t="s">
        <v>10</v>
      </c>
      <c r="B25" t="str">
        <f t="shared" si="0"/>
        <v>2006</v>
      </c>
      <c r="C25" t="s">
        <v>23</v>
      </c>
      <c r="D25" t="s">
        <v>24</v>
      </c>
      <c r="E25" t="s">
        <v>15</v>
      </c>
      <c r="F25">
        <v>1491</v>
      </c>
      <c r="G25">
        <v>0</v>
      </c>
      <c r="H25">
        <v>0</v>
      </c>
      <c r="I25">
        <v>0</v>
      </c>
      <c r="J25">
        <v>0</v>
      </c>
      <c r="K25">
        <v>1</v>
      </c>
      <c r="M25" t="str">
        <f t="shared" si="1"/>
        <v>2006Aluminium</v>
      </c>
    </row>
    <row r="26" spans="1:13" x14ac:dyDescent="0.25">
      <c r="A26" t="s">
        <v>10</v>
      </c>
      <c r="B26" t="str">
        <f t="shared" si="0"/>
        <v>2006</v>
      </c>
      <c r="C26" t="s">
        <v>23</v>
      </c>
      <c r="D26" t="s">
        <v>25</v>
      </c>
      <c r="E26" t="s">
        <v>13</v>
      </c>
      <c r="F26">
        <v>554018</v>
      </c>
      <c r="G26">
        <v>0</v>
      </c>
      <c r="H26">
        <v>0</v>
      </c>
      <c r="I26">
        <v>0</v>
      </c>
      <c r="J26">
        <v>0</v>
      </c>
      <c r="K26">
        <v>1</v>
      </c>
      <c r="M26" t="str">
        <f t="shared" si="1"/>
        <v>2006Ferrous</v>
      </c>
    </row>
    <row r="27" spans="1:13" x14ac:dyDescent="0.25">
      <c r="A27" t="s">
        <v>10</v>
      </c>
      <c r="B27" t="str">
        <f t="shared" si="0"/>
        <v>2006</v>
      </c>
      <c r="C27" t="s">
        <v>23</v>
      </c>
      <c r="D27" t="s">
        <v>25</v>
      </c>
      <c r="E27" t="s">
        <v>14</v>
      </c>
      <c r="F27">
        <v>118552</v>
      </c>
      <c r="G27">
        <v>0</v>
      </c>
      <c r="H27">
        <v>0</v>
      </c>
      <c r="I27">
        <v>0</v>
      </c>
      <c r="J27">
        <v>0</v>
      </c>
      <c r="K27">
        <v>1</v>
      </c>
      <c r="M27" t="str">
        <f t="shared" si="1"/>
        <v>2006Ferrous</v>
      </c>
    </row>
    <row r="28" spans="1:13" x14ac:dyDescent="0.25">
      <c r="A28" t="s">
        <v>10</v>
      </c>
      <c r="B28" t="str">
        <f t="shared" si="0"/>
        <v>2006</v>
      </c>
      <c r="C28" t="s">
        <v>23</v>
      </c>
      <c r="D28" t="s">
        <v>25</v>
      </c>
      <c r="E28" t="s">
        <v>15</v>
      </c>
      <c r="F28">
        <v>112422</v>
      </c>
      <c r="G28">
        <v>0</v>
      </c>
      <c r="H28">
        <v>0</v>
      </c>
      <c r="I28">
        <v>0</v>
      </c>
      <c r="J28">
        <v>0</v>
      </c>
      <c r="K28">
        <v>1</v>
      </c>
      <c r="M28" t="str">
        <f t="shared" si="1"/>
        <v>2006Ferrous</v>
      </c>
    </row>
    <row r="29" spans="1:13" x14ac:dyDescent="0.25">
      <c r="A29" t="s">
        <v>10</v>
      </c>
      <c r="B29" t="str">
        <f t="shared" si="0"/>
        <v>2006</v>
      </c>
      <c r="C29" t="s">
        <v>23</v>
      </c>
      <c r="D29" t="s">
        <v>26</v>
      </c>
      <c r="E29" t="s">
        <v>13</v>
      </c>
      <c r="F29">
        <v>16361</v>
      </c>
      <c r="G29">
        <v>0</v>
      </c>
      <c r="H29">
        <v>0</v>
      </c>
      <c r="I29">
        <v>0</v>
      </c>
      <c r="J29">
        <v>0</v>
      </c>
      <c r="K29">
        <v>1</v>
      </c>
      <c r="M29" t="str">
        <f t="shared" si="1"/>
        <v>2006Other metals</v>
      </c>
    </row>
    <row r="30" spans="1:13" x14ac:dyDescent="0.25">
      <c r="A30" t="s">
        <v>10</v>
      </c>
      <c r="B30" t="str">
        <f t="shared" si="0"/>
        <v>2006</v>
      </c>
      <c r="C30" t="s">
        <v>23</v>
      </c>
      <c r="D30" t="s">
        <v>26</v>
      </c>
      <c r="E30" t="s">
        <v>14</v>
      </c>
      <c r="F30">
        <v>2375</v>
      </c>
      <c r="G30">
        <v>0</v>
      </c>
      <c r="H30">
        <v>0</v>
      </c>
      <c r="I30">
        <v>0</v>
      </c>
      <c r="J30">
        <v>0</v>
      </c>
      <c r="K30">
        <v>1</v>
      </c>
      <c r="M30" t="str">
        <f t="shared" si="1"/>
        <v>2006Other metals</v>
      </c>
    </row>
    <row r="31" spans="1:13" x14ac:dyDescent="0.25">
      <c r="A31" t="s">
        <v>10</v>
      </c>
      <c r="B31" t="str">
        <f t="shared" si="0"/>
        <v>2006</v>
      </c>
      <c r="C31" t="s">
        <v>23</v>
      </c>
      <c r="D31" t="s">
        <v>26</v>
      </c>
      <c r="E31" t="s">
        <v>15</v>
      </c>
      <c r="F31">
        <v>2086</v>
      </c>
      <c r="G31">
        <v>0</v>
      </c>
      <c r="H31">
        <v>0</v>
      </c>
      <c r="I31">
        <v>0</v>
      </c>
      <c r="J31">
        <v>0</v>
      </c>
      <c r="K31">
        <v>1</v>
      </c>
      <c r="M31" t="str">
        <f t="shared" si="1"/>
        <v>2006Other metals</v>
      </c>
    </row>
    <row r="32" spans="1:13" x14ac:dyDescent="0.25">
      <c r="A32" t="s">
        <v>10</v>
      </c>
      <c r="B32" t="str">
        <f t="shared" si="0"/>
        <v>2006</v>
      </c>
      <c r="C32" t="s">
        <v>27</v>
      </c>
      <c r="D32" t="s">
        <v>28</v>
      </c>
      <c r="E32" t="s">
        <v>13</v>
      </c>
      <c r="F32">
        <v>22296</v>
      </c>
      <c r="G32">
        <v>0</v>
      </c>
      <c r="H32">
        <v>0</v>
      </c>
      <c r="I32">
        <v>0</v>
      </c>
      <c r="J32">
        <v>0</v>
      </c>
      <c r="K32">
        <v>1</v>
      </c>
      <c r="M32" t="str">
        <f t="shared" si="1"/>
        <v>2006Food organics</v>
      </c>
    </row>
    <row r="33" spans="1:13" x14ac:dyDescent="0.25">
      <c r="A33" t="s">
        <v>10</v>
      </c>
      <c r="B33" t="str">
        <f t="shared" si="0"/>
        <v>2006</v>
      </c>
      <c r="C33" t="s">
        <v>27</v>
      </c>
      <c r="D33" t="s">
        <v>28</v>
      </c>
      <c r="E33" t="s">
        <v>14</v>
      </c>
      <c r="F33">
        <v>0</v>
      </c>
      <c r="G33">
        <v>0</v>
      </c>
      <c r="H33">
        <v>0</v>
      </c>
      <c r="I33">
        <v>0</v>
      </c>
      <c r="J33">
        <v>0</v>
      </c>
      <c r="M33" t="str">
        <f t="shared" si="1"/>
        <v>2006Food organics</v>
      </c>
    </row>
    <row r="34" spans="1:13" x14ac:dyDescent="0.25">
      <c r="A34" t="s">
        <v>10</v>
      </c>
      <c r="B34" t="str">
        <f t="shared" si="0"/>
        <v>2006</v>
      </c>
      <c r="C34" t="s">
        <v>27</v>
      </c>
      <c r="D34" t="s">
        <v>28</v>
      </c>
      <c r="E34" t="s">
        <v>15</v>
      </c>
      <c r="F34">
        <v>3500</v>
      </c>
      <c r="G34">
        <v>0</v>
      </c>
      <c r="H34">
        <v>0</v>
      </c>
      <c r="I34">
        <v>0</v>
      </c>
      <c r="J34">
        <v>0</v>
      </c>
      <c r="K34">
        <v>1</v>
      </c>
      <c r="M34" t="str">
        <f t="shared" si="1"/>
        <v>2006Food organics</v>
      </c>
    </row>
    <row r="35" spans="1:13" x14ac:dyDescent="0.25">
      <c r="A35" t="s">
        <v>10</v>
      </c>
      <c r="B35" t="str">
        <f t="shared" si="0"/>
        <v>2006</v>
      </c>
      <c r="C35" t="s">
        <v>27</v>
      </c>
      <c r="D35" t="s">
        <v>29</v>
      </c>
      <c r="E35" t="s">
        <v>13</v>
      </c>
      <c r="F35">
        <v>37504</v>
      </c>
      <c r="G35">
        <v>0</v>
      </c>
      <c r="H35">
        <v>0</v>
      </c>
      <c r="I35">
        <v>0</v>
      </c>
      <c r="J35">
        <v>0</v>
      </c>
      <c r="K35">
        <v>1</v>
      </c>
      <c r="M35" t="str">
        <f t="shared" si="1"/>
        <v>2006Garden organics</v>
      </c>
    </row>
    <row r="36" spans="1:13" x14ac:dyDescent="0.25">
      <c r="A36" t="s">
        <v>10</v>
      </c>
      <c r="B36" t="str">
        <f t="shared" si="0"/>
        <v>2006</v>
      </c>
      <c r="C36" t="s">
        <v>27</v>
      </c>
      <c r="D36" t="s">
        <v>29</v>
      </c>
      <c r="E36" t="s">
        <v>14</v>
      </c>
      <c r="F36">
        <v>38833</v>
      </c>
      <c r="G36">
        <v>0</v>
      </c>
      <c r="H36">
        <v>0</v>
      </c>
      <c r="I36">
        <v>0</v>
      </c>
      <c r="J36">
        <v>0</v>
      </c>
      <c r="K36">
        <v>1</v>
      </c>
      <c r="M36" t="str">
        <f t="shared" si="1"/>
        <v>2006Garden organics</v>
      </c>
    </row>
    <row r="37" spans="1:13" x14ac:dyDescent="0.25">
      <c r="A37" t="s">
        <v>10</v>
      </c>
      <c r="B37" t="str">
        <f t="shared" si="0"/>
        <v>2006</v>
      </c>
      <c r="C37" t="s">
        <v>27</v>
      </c>
      <c r="D37" t="s">
        <v>29</v>
      </c>
      <c r="E37" t="s">
        <v>15</v>
      </c>
      <c r="F37">
        <v>199956</v>
      </c>
      <c r="G37">
        <v>0</v>
      </c>
      <c r="H37">
        <v>0</v>
      </c>
      <c r="I37">
        <v>0</v>
      </c>
      <c r="J37">
        <v>0</v>
      </c>
      <c r="K37">
        <v>1</v>
      </c>
      <c r="M37" t="str">
        <f t="shared" si="1"/>
        <v>2006Garden organics</v>
      </c>
    </row>
    <row r="38" spans="1:13" x14ac:dyDescent="0.25">
      <c r="A38" t="s">
        <v>10</v>
      </c>
      <c r="B38" t="str">
        <f t="shared" si="0"/>
        <v>2006</v>
      </c>
      <c r="C38" t="s">
        <v>27</v>
      </c>
      <c r="D38" t="s">
        <v>30</v>
      </c>
      <c r="E38" t="s">
        <v>13</v>
      </c>
      <c r="F38">
        <v>14339</v>
      </c>
      <c r="G38">
        <v>0</v>
      </c>
      <c r="H38">
        <v>0</v>
      </c>
      <c r="I38">
        <v>0</v>
      </c>
      <c r="J38">
        <v>0</v>
      </c>
      <c r="K38">
        <v>1</v>
      </c>
      <c r="M38" t="str">
        <f t="shared" si="1"/>
        <v>2006Other organics</v>
      </c>
    </row>
    <row r="39" spans="1:13" x14ac:dyDescent="0.25">
      <c r="A39" t="s">
        <v>10</v>
      </c>
      <c r="B39" t="str">
        <f t="shared" si="0"/>
        <v>2006</v>
      </c>
      <c r="C39" t="s">
        <v>27</v>
      </c>
      <c r="D39" t="s">
        <v>30</v>
      </c>
      <c r="E39" t="s">
        <v>14</v>
      </c>
      <c r="F39">
        <v>13900</v>
      </c>
      <c r="G39">
        <v>0</v>
      </c>
      <c r="H39">
        <v>0</v>
      </c>
      <c r="I39">
        <v>0</v>
      </c>
      <c r="J39">
        <v>0</v>
      </c>
      <c r="K39">
        <v>1</v>
      </c>
      <c r="M39" t="str">
        <f t="shared" si="1"/>
        <v>2006Other organics</v>
      </c>
    </row>
    <row r="40" spans="1:13" x14ac:dyDescent="0.25">
      <c r="A40" t="s">
        <v>10</v>
      </c>
      <c r="B40" t="str">
        <f t="shared" si="0"/>
        <v>2006</v>
      </c>
      <c r="C40" t="s">
        <v>27</v>
      </c>
      <c r="D40" t="s">
        <v>30</v>
      </c>
      <c r="E40" t="s">
        <v>15</v>
      </c>
      <c r="F40">
        <v>358</v>
      </c>
      <c r="G40">
        <v>0</v>
      </c>
      <c r="H40">
        <v>0</v>
      </c>
      <c r="I40">
        <v>0</v>
      </c>
      <c r="J40">
        <v>0</v>
      </c>
      <c r="K40">
        <v>1</v>
      </c>
      <c r="M40" t="str">
        <f t="shared" si="1"/>
        <v>2006Other organics</v>
      </c>
    </row>
    <row r="41" spans="1:13" x14ac:dyDescent="0.25">
      <c r="A41" t="s">
        <v>10</v>
      </c>
      <c r="B41" t="str">
        <f t="shared" si="0"/>
        <v>2006</v>
      </c>
      <c r="C41" t="s">
        <v>27</v>
      </c>
      <c r="D41" t="s">
        <v>31</v>
      </c>
      <c r="E41" t="s">
        <v>13</v>
      </c>
      <c r="F41">
        <v>81481</v>
      </c>
      <c r="G41">
        <v>0</v>
      </c>
      <c r="H41">
        <v>0</v>
      </c>
      <c r="I41">
        <v>0</v>
      </c>
      <c r="J41">
        <v>0</v>
      </c>
      <c r="K41">
        <v>1</v>
      </c>
      <c r="M41" t="str">
        <f t="shared" si="1"/>
        <v>2006Wood /timber</v>
      </c>
    </row>
    <row r="42" spans="1:13" x14ac:dyDescent="0.25">
      <c r="A42" t="s">
        <v>10</v>
      </c>
      <c r="B42" t="str">
        <f t="shared" si="0"/>
        <v>2006</v>
      </c>
      <c r="C42" t="s">
        <v>27</v>
      </c>
      <c r="D42" t="s">
        <v>31</v>
      </c>
      <c r="E42" t="s">
        <v>14</v>
      </c>
      <c r="F42">
        <v>1082</v>
      </c>
      <c r="G42">
        <v>0</v>
      </c>
      <c r="H42">
        <v>0</v>
      </c>
      <c r="I42">
        <v>0</v>
      </c>
      <c r="J42">
        <v>0</v>
      </c>
      <c r="K42">
        <v>1</v>
      </c>
      <c r="M42" t="str">
        <f t="shared" si="1"/>
        <v>2006Wood /timber</v>
      </c>
    </row>
    <row r="43" spans="1:13" x14ac:dyDescent="0.25">
      <c r="A43" t="s">
        <v>10</v>
      </c>
      <c r="B43" t="str">
        <f t="shared" si="0"/>
        <v>2006</v>
      </c>
      <c r="C43" t="s">
        <v>27</v>
      </c>
      <c r="D43" t="s">
        <v>31</v>
      </c>
      <c r="E43" t="s">
        <v>15</v>
      </c>
      <c r="F43">
        <v>1438</v>
      </c>
      <c r="G43">
        <v>0</v>
      </c>
      <c r="H43">
        <v>0</v>
      </c>
      <c r="I43">
        <v>0</v>
      </c>
      <c r="J43">
        <v>0</v>
      </c>
      <c r="K43">
        <v>1</v>
      </c>
      <c r="M43" t="str">
        <f t="shared" si="1"/>
        <v>2006Wood /timber</v>
      </c>
    </row>
    <row r="44" spans="1:13" x14ac:dyDescent="0.25">
      <c r="A44" t="s">
        <v>10</v>
      </c>
      <c r="B44" t="str">
        <f t="shared" si="0"/>
        <v>2006</v>
      </c>
      <c r="C44" t="s">
        <v>32</v>
      </c>
      <c r="D44" t="s">
        <v>33</v>
      </c>
      <c r="E44" t="s">
        <v>13</v>
      </c>
      <c r="F44">
        <v>347561</v>
      </c>
      <c r="G44">
        <v>0</v>
      </c>
      <c r="H44">
        <v>0</v>
      </c>
      <c r="I44">
        <v>0</v>
      </c>
      <c r="J44">
        <v>0</v>
      </c>
      <c r="K44">
        <v>1</v>
      </c>
      <c r="M44" t="str">
        <f t="shared" si="1"/>
        <v>2006Cardboard</v>
      </c>
    </row>
    <row r="45" spans="1:13" x14ac:dyDescent="0.25">
      <c r="A45" t="s">
        <v>10</v>
      </c>
      <c r="B45" t="str">
        <f t="shared" si="0"/>
        <v>2006</v>
      </c>
      <c r="C45" t="s">
        <v>32</v>
      </c>
      <c r="D45" t="s">
        <v>33</v>
      </c>
      <c r="E45" t="s">
        <v>14</v>
      </c>
      <c r="F45">
        <v>0</v>
      </c>
      <c r="G45">
        <v>0</v>
      </c>
      <c r="H45">
        <v>0</v>
      </c>
      <c r="I45">
        <v>0</v>
      </c>
      <c r="J45">
        <v>0</v>
      </c>
      <c r="M45" t="str">
        <f t="shared" si="1"/>
        <v>2006Cardboard</v>
      </c>
    </row>
    <row r="46" spans="1:13" x14ac:dyDescent="0.25">
      <c r="A46" t="s">
        <v>10</v>
      </c>
      <c r="B46" t="str">
        <f t="shared" si="0"/>
        <v>2006</v>
      </c>
      <c r="C46" t="s">
        <v>32</v>
      </c>
      <c r="D46" t="s">
        <v>33</v>
      </c>
      <c r="E46" t="s">
        <v>15</v>
      </c>
      <c r="F46">
        <v>61253</v>
      </c>
      <c r="G46">
        <v>0</v>
      </c>
      <c r="H46">
        <v>0</v>
      </c>
      <c r="I46">
        <v>0</v>
      </c>
      <c r="J46">
        <v>0</v>
      </c>
      <c r="K46">
        <v>1</v>
      </c>
      <c r="M46" t="str">
        <f t="shared" si="1"/>
        <v>2006Cardboard</v>
      </c>
    </row>
    <row r="47" spans="1:13" x14ac:dyDescent="0.25">
      <c r="A47" t="s">
        <v>10</v>
      </c>
      <c r="B47" t="str">
        <f t="shared" si="0"/>
        <v>2006</v>
      </c>
      <c r="C47" t="s">
        <v>32</v>
      </c>
      <c r="D47" t="s">
        <v>34</v>
      </c>
      <c r="E47" t="s">
        <v>13</v>
      </c>
      <c r="F47">
        <v>62160</v>
      </c>
      <c r="G47">
        <v>0</v>
      </c>
      <c r="H47">
        <v>0</v>
      </c>
      <c r="I47">
        <v>0</v>
      </c>
      <c r="J47">
        <v>0</v>
      </c>
      <c r="K47">
        <v>1</v>
      </c>
      <c r="M47" t="str">
        <f t="shared" si="1"/>
        <v>2006Newsprint and magazines</v>
      </c>
    </row>
    <row r="48" spans="1:13" x14ac:dyDescent="0.25">
      <c r="A48" t="s">
        <v>10</v>
      </c>
      <c r="B48" t="str">
        <f t="shared" si="0"/>
        <v>2006</v>
      </c>
      <c r="C48" t="s">
        <v>32</v>
      </c>
      <c r="D48" t="s">
        <v>34</v>
      </c>
      <c r="E48" t="s">
        <v>14</v>
      </c>
      <c r="F48">
        <v>0</v>
      </c>
      <c r="G48">
        <v>0</v>
      </c>
      <c r="H48">
        <v>0</v>
      </c>
      <c r="I48">
        <v>0</v>
      </c>
      <c r="J48">
        <v>0</v>
      </c>
      <c r="M48" t="str">
        <f t="shared" si="1"/>
        <v>2006Newsprint and magazines</v>
      </c>
    </row>
    <row r="49" spans="1:13" x14ac:dyDescent="0.25">
      <c r="A49" t="s">
        <v>10</v>
      </c>
      <c r="B49" t="str">
        <f t="shared" si="0"/>
        <v>2006</v>
      </c>
      <c r="C49" t="s">
        <v>32</v>
      </c>
      <c r="D49" t="s">
        <v>34</v>
      </c>
      <c r="E49" t="s">
        <v>15</v>
      </c>
      <c r="F49">
        <v>113451</v>
      </c>
      <c r="G49">
        <v>0</v>
      </c>
      <c r="H49">
        <v>0</v>
      </c>
      <c r="I49">
        <v>0</v>
      </c>
      <c r="J49">
        <v>0</v>
      </c>
      <c r="K49">
        <v>1</v>
      </c>
      <c r="M49" t="str">
        <f t="shared" si="1"/>
        <v>2006Newsprint and magazines</v>
      </c>
    </row>
    <row r="50" spans="1:13" x14ac:dyDescent="0.25">
      <c r="A50" t="s">
        <v>10</v>
      </c>
      <c r="B50" t="str">
        <f t="shared" si="0"/>
        <v>2006</v>
      </c>
      <c r="C50" t="s">
        <v>32</v>
      </c>
      <c r="D50" t="s">
        <v>35</v>
      </c>
      <c r="E50" t="s">
        <v>13</v>
      </c>
      <c r="F50">
        <v>0</v>
      </c>
      <c r="G50">
        <v>0</v>
      </c>
      <c r="H50">
        <v>0</v>
      </c>
      <c r="I50">
        <v>0</v>
      </c>
      <c r="J50">
        <v>0</v>
      </c>
      <c r="M50" t="str">
        <f t="shared" si="1"/>
        <v>2006Other paper</v>
      </c>
    </row>
    <row r="51" spans="1:13" x14ac:dyDescent="0.25">
      <c r="A51" t="s">
        <v>10</v>
      </c>
      <c r="B51" t="str">
        <f t="shared" si="0"/>
        <v>2006</v>
      </c>
      <c r="C51" t="s">
        <v>32</v>
      </c>
      <c r="D51" t="s">
        <v>35</v>
      </c>
      <c r="E51" t="s">
        <v>14</v>
      </c>
      <c r="F51">
        <v>0</v>
      </c>
      <c r="G51">
        <v>0</v>
      </c>
      <c r="H51">
        <v>0</v>
      </c>
      <c r="I51">
        <v>0</v>
      </c>
      <c r="J51">
        <v>0</v>
      </c>
      <c r="M51" t="str">
        <f t="shared" si="1"/>
        <v>2006Other paper</v>
      </c>
    </row>
    <row r="52" spans="1:13" x14ac:dyDescent="0.25">
      <c r="A52" t="s">
        <v>10</v>
      </c>
      <c r="B52" t="str">
        <f t="shared" si="0"/>
        <v>2006</v>
      </c>
      <c r="C52" t="s">
        <v>32</v>
      </c>
      <c r="D52" t="s">
        <v>35</v>
      </c>
      <c r="E52" t="s">
        <v>15</v>
      </c>
      <c r="F52">
        <v>10004</v>
      </c>
      <c r="G52">
        <v>0</v>
      </c>
      <c r="H52">
        <v>0</v>
      </c>
      <c r="I52">
        <v>0</v>
      </c>
      <c r="J52">
        <v>0</v>
      </c>
      <c r="K52">
        <v>1</v>
      </c>
      <c r="M52" t="str">
        <f t="shared" si="1"/>
        <v>2006Other paper</v>
      </c>
    </row>
    <row r="53" spans="1:13" x14ac:dyDescent="0.25">
      <c r="A53" t="s">
        <v>10</v>
      </c>
      <c r="B53" t="str">
        <f t="shared" si="0"/>
        <v>2006</v>
      </c>
      <c r="C53" t="s">
        <v>32</v>
      </c>
      <c r="D53" t="s">
        <v>36</v>
      </c>
      <c r="E53" t="s">
        <v>13</v>
      </c>
      <c r="F53">
        <v>172506</v>
      </c>
      <c r="G53">
        <v>0</v>
      </c>
      <c r="H53">
        <v>0</v>
      </c>
      <c r="I53">
        <v>0</v>
      </c>
      <c r="J53">
        <v>0</v>
      </c>
      <c r="K53">
        <v>1</v>
      </c>
      <c r="M53" t="str">
        <f t="shared" si="1"/>
        <v>2006Printing and writing paper</v>
      </c>
    </row>
    <row r="54" spans="1:13" x14ac:dyDescent="0.25">
      <c r="A54" t="s">
        <v>10</v>
      </c>
      <c r="B54" t="str">
        <f t="shared" si="0"/>
        <v>2006</v>
      </c>
      <c r="C54" t="s">
        <v>32</v>
      </c>
      <c r="D54" t="s">
        <v>36</v>
      </c>
      <c r="E54" t="s">
        <v>14</v>
      </c>
      <c r="F54">
        <v>0</v>
      </c>
      <c r="G54">
        <v>0</v>
      </c>
      <c r="H54">
        <v>0</v>
      </c>
      <c r="I54">
        <v>0</v>
      </c>
      <c r="J54">
        <v>0</v>
      </c>
      <c r="M54" t="str">
        <f t="shared" si="1"/>
        <v>2006Printing and writing paper</v>
      </c>
    </row>
    <row r="55" spans="1:13" x14ac:dyDescent="0.25">
      <c r="A55" t="s">
        <v>10</v>
      </c>
      <c r="B55" t="str">
        <f t="shared" si="0"/>
        <v>2006</v>
      </c>
      <c r="C55" t="s">
        <v>32</v>
      </c>
      <c r="D55" t="s">
        <v>36</v>
      </c>
      <c r="E55" t="s">
        <v>15</v>
      </c>
      <c r="F55">
        <v>52420</v>
      </c>
      <c r="G55">
        <v>0</v>
      </c>
      <c r="H55">
        <v>0</v>
      </c>
      <c r="I55">
        <v>0</v>
      </c>
      <c r="J55">
        <v>0</v>
      </c>
      <c r="K55">
        <v>1</v>
      </c>
      <c r="M55" t="str">
        <f t="shared" si="1"/>
        <v>2006Printing and writing paper</v>
      </c>
    </row>
    <row r="56" spans="1:13" x14ac:dyDescent="0.25">
      <c r="A56" t="s">
        <v>10</v>
      </c>
      <c r="B56" t="str">
        <f t="shared" si="0"/>
        <v>2006</v>
      </c>
      <c r="C56" t="s">
        <v>37</v>
      </c>
      <c r="D56" t="s">
        <v>38</v>
      </c>
      <c r="E56" t="s">
        <v>13</v>
      </c>
      <c r="F56">
        <v>0</v>
      </c>
      <c r="G56">
        <v>0</v>
      </c>
      <c r="H56">
        <v>0</v>
      </c>
      <c r="I56">
        <v>0</v>
      </c>
      <c r="J56">
        <v>0</v>
      </c>
      <c r="M56" t="str">
        <f t="shared" si="1"/>
        <v>2006Clothing</v>
      </c>
    </row>
    <row r="57" spans="1:13" x14ac:dyDescent="0.25">
      <c r="A57" t="s">
        <v>10</v>
      </c>
      <c r="B57" t="str">
        <f t="shared" si="0"/>
        <v>2006</v>
      </c>
      <c r="C57" t="s">
        <v>37</v>
      </c>
      <c r="D57" t="s">
        <v>38</v>
      </c>
      <c r="E57" t="s">
        <v>14</v>
      </c>
      <c r="F57">
        <v>0</v>
      </c>
      <c r="G57">
        <v>0</v>
      </c>
      <c r="H57">
        <v>0</v>
      </c>
      <c r="I57">
        <v>0</v>
      </c>
      <c r="J57">
        <v>0</v>
      </c>
      <c r="M57" t="str">
        <f t="shared" si="1"/>
        <v>2006Clothing</v>
      </c>
    </row>
    <row r="58" spans="1:13" x14ac:dyDescent="0.25">
      <c r="A58" t="s">
        <v>10</v>
      </c>
      <c r="B58" t="str">
        <f t="shared" si="0"/>
        <v>2006</v>
      </c>
      <c r="C58" t="s">
        <v>37</v>
      </c>
      <c r="D58" t="s">
        <v>38</v>
      </c>
      <c r="E58" t="s">
        <v>15</v>
      </c>
      <c r="F58">
        <v>5000</v>
      </c>
      <c r="G58">
        <v>0</v>
      </c>
      <c r="H58">
        <v>0</v>
      </c>
      <c r="I58">
        <v>0</v>
      </c>
      <c r="J58">
        <v>0</v>
      </c>
      <c r="K58">
        <v>1</v>
      </c>
      <c r="M58" t="str">
        <f t="shared" si="1"/>
        <v>2006Clothing</v>
      </c>
    </row>
    <row r="59" spans="1:13" x14ac:dyDescent="0.25">
      <c r="A59" t="s">
        <v>10</v>
      </c>
      <c r="B59" t="str">
        <f t="shared" si="0"/>
        <v>2006</v>
      </c>
      <c r="C59" t="s">
        <v>37</v>
      </c>
      <c r="D59" t="s">
        <v>39</v>
      </c>
      <c r="E59" t="s">
        <v>13</v>
      </c>
      <c r="F59">
        <v>900</v>
      </c>
      <c r="G59">
        <v>0</v>
      </c>
      <c r="H59">
        <v>0</v>
      </c>
      <c r="I59">
        <v>0</v>
      </c>
      <c r="J59">
        <v>0</v>
      </c>
      <c r="K59">
        <v>1</v>
      </c>
      <c r="M59" t="str">
        <f t="shared" si="1"/>
        <v>2006Other textiles</v>
      </c>
    </row>
    <row r="60" spans="1:13" x14ac:dyDescent="0.25">
      <c r="A60" t="s">
        <v>10</v>
      </c>
      <c r="B60" t="str">
        <f t="shared" si="0"/>
        <v>2006</v>
      </c>
      <c r="C60" t="s">
        <v>37</v>
      </c>
      <c r="D60" t="s">
        <v>39</v>
      </c>
      <c r="E60" t="s">
        <v>14</v>
      </c>
      <c r="F60">
        <v>0</v>
      </c>
      <c r="G60">
        <v>0</v>
      </c>
      <c r="H60">
        <v>0</v>
      </c>
      <c r="I60">
        <v>0</v>
      </c>
      <c r="J60">
        <v>0</v>
      </c>
      <c r="M60" t="str">
        <f t="shared" si="1"/>
        <v>2006Other textiles</v>
      </c>
    </row>
    <row r="61" spans="1:13" x14ac:dyDescent="0.25">
      <c r="A61" t="s">
        <v>10</v>
      </c>
      <c r="B61" t="str">
        <f t="shared" si="0"/>
        <v>2006</v>
      </c>
      <c r="C61" t="s">
        <v>37</v>
      </c>
      <c r="D61" t="s">
        <v>39</v>
      </c>
      <c r="E61" t="s">
        <v>15</v>
      </c>
      <c r="F61">
        <v>0</v>
      </c>
      <c r="G61">
        <v>0</v>
      </c>
      <c r="H61">
        <v>0</v>
      </c>
      <c r="I61">
        <v>0</v>
      </c>
      <c r="J61">
        <v>0</v>
      </c>
      <c r="M61" t="str">
        <f t="shared" si="1"/>
        <v>2006Other textiles</v>
      </c>
    </row>
    <row r="62" spans="1:13" x14ac:dyDescent="0.25">
      <c r="A62" t="s">
        <v>10</v>
      </c>
      <c r="B62" t="str">
        <f t="shared" si="0"/>
        <v>2006</v>
      </c>
      <c r="C62" t="s">
        <v>40</v>
      </c>
      <c r="D62" t="s">
        <v>41</v>
      </c>
      <c r="E62" t="s">
        <v>13</v>
      </c>
      <c r="F62">
        <v>2586</v>
      </c>
      <c r="G62">
        <v>0</v>
      </c>
      <c r="H62">
        <v>0</v>
      </c>
      <c r="I62">
        <v>0</v>
      </c>
      <c r="J62">
        <v>0</v>
      </c>
      <c r="K62">
        <v>1</v>
      </c>
      <c r="M62" t="str">
        <f t="shared" si="1"/>
        <v>2006Other rubber</v>
      </c>
    </row>
    <row r="63" spans="1:13" x14ac:dyDescent="0.25">
      <c r="A63" t="s">
        <v>10</v>
      </c>
      <c r="B63" t="str">
        <f t="shared" si="0"/>
        <v>2006</v>
      </c>
      <c r="C63" t="s">
        <v>40</v>
      </c>
      <c r="D63" t="s">
        <v>41</v>
      </c>
      <c r="E63" t="s">
        <v>14</v>
      </c>
      <c r="F63">
        <v>0</v>
      </c>
      <c r="G63">
        <v>0</v>
      </c>
      <c r="H63">
        <v>0</v>
      </c>
      <c r="I63">
        <v>0</v>
      </c>
      <c r="J63">
        <v>0</v>
      </c>
      <c r="M63" t="str">
        <f t="shared" si="1"/>
        <v>2006Other rubber</v>
      </c>
    </row>
    <row r="64" spans="1:13" x14ac:dyDescent="0.25">
      <c r="A64" t="s">
        <v>10</v>
      </c>
      <c r="B64" t="str">
        <f t="shared" si="0"/>
        <v>2006</v>
      </c>
      <c r="C64" t="s">
        <v>40</v>
      </c>
      <c r="D64" t="s">
        <v>41</v>
      </c>
      <c r="E64" t="s">
        <v>15</v>
      </c>
      <c r="F64">
        <v>0</v>
      </c>
      <c r="G64">
        <v>0</v>
      </c>
      <c r="H64">
        <v>0</v>
      </c>
      <c r="I64">
        <v>0</v>
      </c>
      <c r="J64">
        <v>0</v>
      </c>
      <c r="M64" t="str">
        <f t="shared" si="1"/>
        <v>2006Other rubber</v>
      </c>
    </row>
    <row r="65" spans="1:13" x14ac:dyDescent="0.25">
      <c r="A65" t="s">
        <v>10</v>
      </c>
      <c r="B65" t="str">
        <f t="shared" si="0"/>
        <v>2006</v>
      </c>
      <c r="C65" t="s">
        <v>40</v>
      </c>
      <c r="D65" t="s">
        <v>42</v>
      </c>
      <c r="E65" t="s">
        <v>13</v>
      </c>
      <c r="F65">
        <v>9770</v>
      </c>
      <c r="G65">
        <v>0</v>
      </c>
      <c r="H65">
        <v>0</v>
      </c>
      <c r="I65">
        <v>0</v>
      </c>
      <c r="J65">
        <v>0</v>
      </c>
      <c r="K65">
        <v>1</v>
      </c>
      <c r="M65" t="str">
        <f t="shared" si="1"/>
        <v>2006Passenger tyres</v>
      </c>
    </row>
    <row r="66" spans="1:13" x14ac:dyDescent="0.25">
      <c r="A66" t="s">
        <v>10</v>
      </c>
      <c r="B66" t="str">
        <f t="shared" si="0"/>
        <v>2006</v>
      </c>
      <c r="C66" t="s">
        <v>40</v>
      </c>
      <c r="D66" t="s">
        <v>42</v>
      </c>
      <c r="E66" t="s">
        <v>14</v>
      </c>
      <c r="F66">
        <v>0</v>
      </c>
      <c r="G66">
        <v>0</v>
      </c>
      <c r="H66">
        <v>0</v>
      </c>
      <c r="I66">
        <v>0</v>
      </c>
      <c r="J66">
        <v>0</v>
      </c>
      <c r="M66" t="str">
        <f t="shared" si="1"/>
        <v>2006Passenger tyres</v>
      </c>
    </row>
    <row r="67" spans="1:13" x14ac:dyDescent="0.25">
      <c r="A67" t="s">
        <v>10</v>
      </c>
      <c r="B67" t="str">
        <f t="shared" ref="B67:B130" si="2">RIGHT(A67,4)</f>
        <v>2006</v>
      </c>
      <c r="C67" t="s">
        <v>40</v>
      </c>
      <c r="D67" t="s">
        <v>42</v>
      </c>
      <c r="E67" t="s">
        <v>15</v>
      </c>
      <c r="F67">
        <v>200</v>
      </c>
      <c r="G67">
        <v>0</v>
      </c>
      <c r="H67">
        <v>0</v>
      </c>
      <c r="I67">
        <v>0</v>
      </c>
      <c r="J67">
        <v>0</v>
      </c>
      <c r="K67">
        <v>1</v>
      </c>
      <c r="M67" t="str">
        <f t="shared" ref="M67:M130" si="3">_xlfn.TEXTJOIN("",FALSE,B67,D67)</f>
        <v>2006Passenger tyres</v>
      </c>
    </row>
    <row r="68" spans="1:13" x14ac:dyDescent="0.25">
      <c r="A68" t="s">
        <v>10</v>
      </c>
      <c r="B68" t="str">
        <f t="shared" si="2"/>
        <v>2006</v>
      </c>
      <c r="C68" t="s">
        <v>40</v>
      </c>
      <c r="D68" t="s">
        <v>43</v>
      </c>
      <c r="E68" t="s">
        <v>13</v>
      </c>
      <c r="F68">
        <v>13556</v>
      </c>
      <c r="G68">
        <v>0</v>
      </c>
      <c r="H68">
        <v>0</v>
      </c>
      <c r="I68">
        <v>0</v>
      </c>
      <c r="J68">
        <v>0</v>
      </c>
      <c r="K68">
        <v>1</v>
      </c>
      <c r="M68" t="str">
        <f t="shared" si="3"/>
        <v>2006Truck tyres</v>
      </c>
    </row>
    <row r="69" spans="1:13" x14ac:dyDescent="0.25">
      <c r="A69" t="s">
        <v>10</v>
      </c>
      <c r="B69" t="str">
        <f t="shared" si="2"/>
        <v>2006</v>
      </c>
      <c r="C69" t="s">
        <v>40</v>
      </c>
      <c r="D69" t="s">
        <v>43</v>
      </c>
      <c r="E69" t="s">
        <v>14</v>
      </c>
      <c r="F69">
        <v>0</v>
      </c>
      <c r="G69">
        <v>0</v>
      </c>
      <c r="H69">
        <v>0</v>
      </c>
      <c r="I69">
        <v>0</v>
      </c>
      <c r="J69">
        <v>0</v>
      </c>
      <c r="M69" t="str">
        <f t="shared" si="3"/>
        <v>2006Truck tyres</v>
      </c>
    </row>
    <row r="70" spans="1:13" x14ac:dyDescent="0.25">
      <c r="A70" t="s">
        <v>10</v>
      </c>
      <c r="B70" t="str">
        <f t="shared" si="2"/>
        <v>2006</v>
      </c>
      <c r="C70" t="s">
        <v>40</v>
      </c>
      <c r="D70" t="s">
        <v>43</v>
      </c>
      <c r="E70" t="s">
        <v>15</v>
      </c>
      <c r="F70">
        <v>221</v>
      </c>
      <c r="G70">
        <v>0</v>
      </c>
      <c r="H70">
        <v>0</v>
      </c>
      <c r="I70">
        <v>0</v>
      </c>
      <c r="J70">
        <v>0</v>
      </c>
      <c r="K70">
        <v>1</v>
      </c>
      <c r="M70" t="str">
        <f t="shared" si="3"/>
        <v>2006Truck tyres</v>
      </c>
    </row>
    <row r="71" spans="1:13" x14ac:dyDescent="0.25">
      <c r="A71" t="s">
        <v>44</v>
      </c>
      <c r="B71" t="str">
        <f t="shared" si="2"/>
        <v>2007</v>
      </c>
      <c r="C71" t="s">
        <v>11</v>
      </c>
      <c r="D71" t="s">
        <v>12</v>
      </c>
      <c r="E71" t="s">
        <v>13</v>
      </c>
      <c r="F71">
        <v>7615</v>
      </c>
      <c r="G71">
        <v>0</v>
      </c>
      <c r="H71">
        <v>0</v>
      </c>
      <c r="I71">
        <v>0</v>
      </c>
      <c r="J71">
        <v>0</v>
      </c>
      <c r="K71">
        <v>1</v>
      </c>
      <c r="M71" t="str">
        <f t="shared" si="3"/>
        <v>2007Asphalt</v>
      </c>
    </row>
    <row r="72" spans="1:13" x14ac:dyDescent="0.25">
      <c r="A72" t="s">
        <v>44</v>
      </c>
      <c r="B72" t="str">
        <f t="shared" si="2"/>
        <v>2007</v>
      </c>
      <c r="C72" t="s">
        <v>11</v>
      </c>
      <c r="D72" t="s">
        <v>12</v>
      </c>
      <c r="E72" t="s">
        <v>14</v>
      </c>
      <c r="F72">
        <v>117340</v>
      </c>
      <c r="G72">
        <v>0</v>
      </c>
      <c r="H72">
        <v>0</v>
      </c>
      <c r="I72">
        <v>0</v>
      </c>
      <c r="J72">
        <v>0</v>
      </c>
      <c r="K72">
        <v>1</v>
      </c>
      <c r="M72" t="str">
        <f t="shared" si="3"/>
        <v>2007Asphalt</v>
      </c>
    </row>
    <row r="73" spans="1:13" x14ac:dyDescent="0.25">
      <c r="A73" t="s">
        <v>44</v>
      </c>
      <c r="B73" t="str">
        <f t="shared" si="2"/>
        <v>2007</v>
      </c>
      <c r="C73" t="s">
        <v>11</v>
      </c>
      <c r="D73" t="s">
        <v>12</v>
      </c>
      <c r="E73" t="s">
        <v>15</v>
      </c>
      <c r="F73">
        <v>64565</v>
      </c>
      <c r="G73">
        <v>0</v>
      </c>
      <c r="H73">
        <v>0</v>
      </c>
      <c r="I73">
        <v>0</v>
      </c>
      <c r="J73">
        <v>0</v>
      </c>
      <c r="K73">
        <v>1</v>
      </c>
      <c r="M73" t="str">
        <f t="shared" si="3"/>
        <v>2007Asphalt</v>
      </c>
    </row>
    <row r="74" spans="1:13" x14ac:dyDescent="0.25">
      <c r="A74" t="s">
        <v>44</v>
      </c>
      <c r="B74" t="str">
        <f t="shared" si="2"/>
        <v>2007</v>
      </c>
      <c r="C74" t="s">
        <v>11</v>
      </c>
      <c r="D74" t="s">
        <v>16</v>
      </c>
      <c r="E74" t="s">
        <v>13</v>
      </c>
      <c r="F74">
        <v>37953</v>
      </c>
      <c r="G74">
        <v>0</v>
      </c>
      <c r="H74">
        <v>0</v>
      </c>
      <c r="I74">
        <v>0</v>
      </c>
      <c r="J74">
        <v>0</v>
      </c>
      <c r="K74">
        <v>1</v>
      </c>
      <c r="M74" t="str">
        <f t="shared" si="3"/>
        <v>2007Bricks</v>
      </c>
    </row>
    <row r="75" spans="1:13" x14ac:dyDescent="0.25">
      <c r="A75" t="s">
        <v>44</v>
      </c>
      <c r="B75" t="str">
        <f t="shared" si="2"/>
        <v>2007</v>
      </c>
      <c r="C75" t="s">
        <v>11</v>
      </c>
      <c r="D75" t="s">
        <v>16</v>
      </c>
      <c r="E75" t="s">
        <v>14</v>
      </c>
      <c r="F75">
        <v>388800</v>
      </c>
      <c r="G75">
        <v>0</v>
      </c>
      <c r="H75">
        <v>0</v>
      </c>
      <c r="I75">
        <v>0</v>
      </c>
      <c r="J75">
        <v>0</v>
      </c>
      <c r="K75">
        <v>1</v>
      </c>
      <c r="M75" t="str">
        <f t="shared" si="3"/>
        <v>2007Bricks</v>
      </c>
    </row>
    <row r="76" spans="1:13" x14ac:dyDescent="0.25">
      <c r="A76" t="s">
        <v>44</v>
      </c>
      <c r="B76" t="str">
        <f t="shared" si="2"/>
        <v>2007</v>
      </c>
      <c r="C76" t="s">
        <v>11</v>
      </c>
      <c r="D76" t="s">
        <v>16</v>
      </c>
      <c r="E76" t="s">
        <v>15</v>
      </c>
      <c r="F76">
        <v>11090</v>
      </c>
      <c r="G76">
        <v>0</v>
      </c>
      <c r="H76">
        <v>0</v>
      </c>
      <c r="I76">
        <v>0</v>
      </c>
      <c r="J76">
        <v>0</v>
      </c>
      <c r="K76">
        <v>1</v>
      </c>
      <c r="M76" t="str">
        <f t="shared" si="3"/>
        <v>2007Bricks</v>
      </c>
    </row>
    <row r="77" spans="1:13" x14ac:dyDescent="0.25">
      <c r="A77" t="s">
        <v>44</v>
      </c>
      <c r="B77" t="str">
        <f t="shared" si="2"/>
        <v>2007</v>
      </c>
      <c r="C77" t="s">
        <v>11</v>
      </c>
      <c r="D77" t="s">
        <v>17</v>
      </c>
      <c r="E77" t="s">
        <v>13</v>
      </c>
      <c r="F77">
        <v>97963</v>
      </c>
      <c r="G77">
        <v>0</v>
      </c>
      <c r="H77">
        <v>0</v>
      </c>
      <c r="I77">
        <v>0</v>
      </c>
      <c r="J77">
        <v>0</v>
      </c>
      <c r="K77">
        <v>1</v>
      </c>
      <c r="M77" t="str">
        <f t="shared" si="3"/>
        <v>2007Concrete</v>
      </c>
    </row>
    <row r="78" spans="1:13" x14ac:dyDescent="0.25">
      <c r="A78" t="s">
        <v>44</v>
      </c>
      <c r="B78" t="str">
        <f t="shared" si="2"/>
        <v>2007</v>
      </c>
      <c r="C78" t="s">
        <v>11</v>
      </c>
      <c r="D78" t="s">
        <v>17</v>
      </c>
      <c r="E78" t="s">
        <v>14</v>
      </c>
      <c r="F78">
        <v>1547857</v>
      </c>
      <c r="G78">
        <v>0</v>
      </c>
      <c r="H78">
        <v>0</v>
      </c>
      <c r="I78">
        <v>0</v>
      </c>
      <c r="J78">
        <v>0</v>
      </c>
      <c r="K78">
        <v>1</v>
      </c>
      <c r="M78" t="str">
        <f t="shared" si="3"/>
        <v>2007Concrete</v>
      </c>
    </row>
    <row r="79" spans="1:13" x14ac:dyDescent="0.25">
      <c r="A79" t="s">
        <v>44</v>
      </c>
      <c r="B79" t="str">
        <f t="shared" si="2"/>
        <v>2007</v>
      </c>
      <c r="C79" t="s">
        <v>11</v>
      </c>
      <c r="D79" t="s">
        <v>17</v>
      </c>
      <c r="E79" t="s">
        <v>15</v>
      </c>
      <c r="F79">
        <v>49488</v>
      </c>
      <c r="G79">
        <v>0</v>
      </c>
      <c r="H79">
        <v>0</v>
      </c>
      <c r="I79">
        <v>0</v>
      </c>
      <c r="J79">
        <v>0</v>
      </c>
      <c r="K79">
        <v>1</v>
      </c>
      <c r="M79" t="str">
        <f t="shared" si="3"/>
        <v>2007Concrete</v>
      </c>
    </row>
    <row r="80" spans="1:13" x14ac:dyDescent="0.25">
      <c r="A80" t="s">
        <v>44</v>
      </c>
      <c r="B80" t="str">
        <f t="shared" si="2"/>
        <v>2007</v>
      </c>
      <c r="C80" t="s">
        <v>11</v>
      </c>
      <c r="D80" t="s">
        <v>18</v>
      </c>
      <c r="E80" t="s">
        <v>13</v>
      </c>
      <c r="F80">
        <v>20592</v>
      </c>
      <c r="G80">
        <v>0</v>
      </c>
      <c r="H80">
        <v>0</v>
      </c>
      <c r="I80">
        <v>0</v>
      </c>
      <c r="J80">
        <v>0</v>
      </c>
      <c r="K80">
        <v>1</v>
      </c>
      <c r="M80" t="str">
        <f t="shared" si="3"/>
        <v>2007Plaster</v>
      </c>
    </row>
    <row r="81" spans="1:13" x14ac:dyDescent="0.25">
      <c r="A81" t="s">
        <v>44</v>
      </c>
      <c r="B81" t="str">
        <f t="shared" si="2"/>
        <v>2007</v>
      </c>
      <c r="C81" t="s">
        <v>11</v>
      </c>
      <c r="D81" t="s">
        <v>18</v>
      </c>
      <c r="E81" t="s">
        <v>14</v>
      </c>
      <c r="F81">
        <v>0</v>
      </c>
      <c r="G81">
        <v>0</v>
      </c>
      <c r="H81">
        <v>0</v>
      </c>
      <c r="I81">
        <v>0</v>
      </c>
      <c r="J81">
        <v>0</v>
      </c>
      <c r="M81" t="str">
        <f t="shared" si="3"/>
        <v>2007Plaster</v>
      </c>
    </row>
    <row r="82" spans="1:13" x14ac:dyDescent="0.25">
      <c r="A82" t="s">
        <v>44</v>
      </c>
      <c r="B82" t="str">
        <f t="shared" si="2"/>
        <v>2007</v>
      </c>
      <c r="C82" t="s">
        <v>11</v>
      </c>
      <c r="D82" t="s">
        <v>18</v>
      </c>
      <c r="E82" t="s">
        <v>15</v>
      </c>
      <c r="F82">
        <v>1708</v>
      </c>
      <c r="G82">
        <v>0</v>
      </c>
      <c r="H82">
        <v>0</v>
      </c>
      <c r="I82">
        <v>0</v>
      </c>
      <c r="J82">
        <v>0</v>
      </c>
      <c r="K82">
        <v>1</v>
      </c>
      <c r="M82" t="str">
        <f t="shared" si="3"/>
        <v>2007Plaster</v>
      </c>
    </row>
    <row r="83" spans="1:13" x14ac:dyDescent="0.25">
      <c r="A83" t="s">
        <v>44</v>
      </c>
      <c r="B83" t="str">
        <f t="shared" si="2"/>
        <v>2007</v>
      </c>
      <c r="C83" t="s">
        <v>11</v>
      </c>
      <c r="D83" t="s">
        <v>45</v>
      </c>
      <c r="E83" t="s">
        <v>13</v>
      </c>
      <c r="F83">
        <v>29325</v>
      </c>
      <c r="G83">
        <v>0</v>
      </c>
      <c r="H83">
        <v>0</v>
      </c>
      <c r="I83">
        <v>0</v>
      </c>
      <c r="J83">
        <v>0</v>
      </c>
      <c r="K83">
        <v>1</v>
      </c>
      <c r="M83" t="str">
        <f t="shared" si="3"/>
        <v>2007Rubble</v>
      </c>
    </row>
    <row r="84" spans="1:13" x14ac:dyDescent="0.25">
      <c r="A84" t="s">
        <v>44</v>
      </c>
      <c r="B84" t="str">
        <f t="shared" si="2"/>
        <v>2007</v>
      </c>
      <c r="C84" t="s">
        <v>11</v>
      </c>
      <c r="D84" t="s">
        <v>45</v>
      </c>
      <c r="E84" t="s">
        <v>14</v>
      </c>
      <c r="F84">
        <v>44716</v>
      </c>
      <c r="G84">
        <v>0</v>
      </c>
      <c r="H84">
        <v>0</v>
      </c>
      <c r="I84">
        <v>0</v>
      </c>
      <c r="J84">
        <v>0</v>
      </c>
      <c r="K84">
        <v>1</v>
      </c>
      <c r="M84" t="str">
        <f t="shared" si="3"/>
        <v>2007Rubble</v>
      </c>
    </row>
    <row r="85" spans="1:13" x14ac:dyDescent="0.25">
      <c r="A85" t="s">
        <v>44</v>
      </c>
      <c r="B85" t="str">
        <f t="shared" si="2"/>
        <v>2007</v>
      </c>
      <c r="C85" t="s">
        <v>11</v>
      </c>
      <c r="D85" t="s">
        <v>45</v>
      </c>
      <c r="E85" t="s">
        <v>15</v>
      </c>
      <c r="F85">
        <v>7392</v>
      </c>
      <c r="G85">
        <v>0</v>
      </c>
      <c r="H85">
        <v>0</v>
      </c>
      <c r="I85">
        <v>0</v>
      </c>
      <c r="J85">
        <v>0</v>
      </c>
      <c r="K85">
        <v>1</v>
      </c>
      <c r="M85" t="str">
        <f t="shared" si="3"/>
        <v>2007Rubble</v>
      </c>
    </row>
    <row r="86" spans="1:13" x14ac:dyDescent="0.25">
      <c r="A86" t="s">
        <v>44</v>
      </c>
      <c r="B86" t="str">
        <f t="shared" si="2"/>
        <v>2007</v>
      </c>
      <c r="C86" t="s">
        <v>11</v>
      </c>
      <c r="D86" t="s">
        <v>19</v>
      </c>
      <c r="E86" t="s">
        <v>13</v>
      </c>
      <c r="F86">
        <v>64953</v>
      </c>
      <c r="G86">
        <v>0</v>
      </c>
      <c r="H86">
        <v>0</v>
      </c>
      <c r="I86">
        <v>0</v>
      </c>
      <c r="J86">
        <v>0</v>
      </c>
      <c r="K86">
        <v>1</v>
      </c>
      <c r="M86" t="str">
        <f t="shared" si="3"/>
        <v>2007Soil and natural materials</v>
      </c>
    </row>
    <row r="87" spans="1:13" x14ac:dyDescent="0.25">
      <c r="A87" t="s">
        <v>44</v>
      </c>
      <c r="B87" t="str">
        <f t="shared" si="2"/>
        <v>2007</v>
      </c>
      <c r="C87" t="s">
        <v>11</v>
      </c>
      <c r="D87" t="s">
        <v>19</v>
      </c>
      <c r="E87" t="s">
        <v>14</v>
      </c>
      <c r="F87">
        <v>675967</v>
      </c>
      <c r="G87">
        <v>0</v>
      </c>
      <c r="H87">
        <v>0</v>
      </c>
      <c r="I87">
        <v>0</v>
      </c>
      <c r="J87">
        <v>0</v>
      </c>
      <c r="K87">
        <v>1</v>
      </c>
      <c r="M87" t="str">
        <f t="shared" si="3"/>
        <v>2007Soil and natural materials</v>
      </c>
    </row>
    <row r="88" spans="1:13" x14ac:dyDescent="0.25">
      <c r="A88" t="s">
        <v>44</v>
      </c>
      <c r="B88" t="str">
        <f t="shared" si="2"/>
        <v>2007</v>
      </c>
      <c r="C88" t="s">
        <v>11</v>
      </c>
      <c r="D88" t="s">
        <v>19</v>
      </c>
      <c r="E88" t="s">
        <v>15</v>
      </c>
      <c r="F88">
        <v>2777</v>
      </c>
      <c r="G88">
        <v>0</v>
      </c>
      <c r="H88">
        <v>0</v>
      </c>
      <c r="I88">
        <v>0</v>
      </c>
      <c r="J88">
        <v>0</v>
      </c>
      <c r="K88">
        <v>1</v>
      </c>
      <c r="M88" t="str">
        <f t="shared" si="3"/>
        <v>2007Soil and natural materials</v>
      </c>
    </row>
    <row r="89" spans="1:13" x14ac:dyDescent="0.25">
      <c r="A89" t="s">
        <v>44</v>
      </c>
      <c r="B89" t="str">
        <f t="shared" si="2"/>
        <v>2007</v>
      </c>
      <c r="C89" t="s">
        <v>20</v>
      </c>
      <c r="D89" t="s">
        <v>21</v>
      </c>
      <c r="E89" t="s">
        <v>13</v>
      </c>
      <c r="F89">
        <v>21769</v>
      </c>
      <c r="G89">
        <v>0</v>
      </c>
      <c r="H89">
        <v>0</v>
      </c>
      <c r="I89">
        <v>0</v>
      </c>
      <c r="J89">
        <v>0</v>
      </c>
      <c r="K89">
        <v>1</v>
      </c>
      <c r="M89" t="str">
        <f t="shared" si="3"/>
        <v>2007Container glass</v>
      </c>
    </row>
    <row r="90" spans="1:13" x14ac:dyDescent="0.25">
      <c r="A90" t="s">
        <v>44</v>
      </c>
      <c r="B90" t="str">
        <f t="shared" si="2"/>
        <v>2007</v>
      </c>
      <c r="C90" t="s">
        <v>20</v>
      </c>
      <c r="D90" t="s">
        <v>21</v>
      </c>
      <c r="E90" t="s">
        <v>14</v>
      </c>
      <c r="F90">
        <v>5995</v>
      </c>
      <c r="G90">
        <v>0</v>
      </c>
      <c r="H90">
        <v>0</v>
      </c>
      <c r="I90">
        <v>0</v>
      </c>
      <c r="J90">
        <v>0</v>
      </c>
      <c r="K90">
        <v>1</v>
      </c>
      <c r="M90" t="str">
        <f t="shared" si="3"/>
        <v>2007Container glass</v>
      </c>
    </row>
    <row r="91" spans="1:13" x14ac:dyDescent="0.25">
      <c r="A91" t="s">
        <v>44</v>
      </c>
      <c r="B91" t="str">
        <f t="shared" si="2"/>
        <v>2007</v>
      </c>
      <c r="C91" t="s">
        <v>20</v>
      </c>
      <c r="D91" t="s">
        <v>21</v>
      </c>
      <c r="E91" t="s">
        <v>15</v>
      </c>
      <c r="F91">
        <v>160191</v>
      </c>
      <c r="G91">
        <v>0</v>
      </c>
      <c r="H91">
        <v>0</v>
      </c>
      <c r="I91">
        <v>0</v>
      </c>
      <c r="J91">
        <v>0</v>
      </c>
      <c r="K91">
        <v>1</v>
      </c>
      <c r="M91" t="str">
        <f t="shared" si="3"/>
        <v>2007Container glass</v>
      </c>
    </row>
    <row r="92" spans="1:13" x14ac:dyDescent="0.25">
      <c r="A92" t="s">
        <v>44</v>
      </c>
      <c r="B92" t="str">
        <f t="shared" si="2"/>
        <v>2007</v>
      </c>
      <c r="C92" t="s">
        <v>20</v>
      </c>
      <c r="D92" t="s">
        <v>22</v>
      </c>
      <c r="E92" t="s">
        <v>13</v>
      </c>
      <c r="F92">
        <v>13355</v>
      </c>
      <c r="G92">
        <v>0</v>
      </c>
      <c r="H92">
        <v>0</v>
      </c>
      <c r="I92">
        <v>0</v>
      </c>
      <c r="J92">
        <v>0</v>
      </c>
      <c r="K92">
        <v>1</v>
      </c>
      <c r="M92" t="str">
        <f t="shared" si="3"/>
        <v>2007Other glass</v>
      </c>
    </row>
    <row r="93" spans="1:13" x14ac:dyDescent="0.25">
      <c r="A93" t="s">
        <v>44</v>
      </c>
      <c r="B93" t="str">
        <f t="shared" si="2"/>
        <v>2007</v>
      </c>
      <c r="C93" t="s">
        <v>20</v>
      </c>
      <c r="D93" t="s">
        <v>22</v>
      </c>
      <c r="E93" t="s">
        <v>14</v>
      </c>
      <c r="F93">
        <v>0</v>
      </c>
      <c r="G93">
        <v>0</v>
      </c>
      <c r="H93">
        <v>0</v>
      </c>
      <c r="I93">
        <v>0</v>
      </c>
      <c r="J93">
        <v>0</v>
      </c>
      <c r="M93" t="str">
        <f t="shared" si="3"/>
        <v>2007Other glass</v>
      </c>
    </row>
    <row r="94" spans="1:13" x14ac:dyDescent="0.25">
      <c r="A94" t="s">
        <v>44</v>
      </c>
      <c r="B94" t="str">
        <f t="shared" si="2"/>
        <v>2007</v>
      </c>
      <c r="C94" t="s">
        <v>20</v>
      </c>
      <c r="D94" t="s">
        <v>22</v>
      </c>
      <c r="E94" t="s">
        <v>15</v>
      </c>
      <c r="F94">
        <v>703</v>
      </c>
      <c r="G94">
        <v>0</v>
      </c>
      <c r="H94">
        <v>0</v>
      </c>
      <c r="I94">
        <v>0</v>
      </c>
      <c r="J94">
        <v>0</v>
      </c>
      <c r="K94">
        <v>1</v>
      </c>
      <c r="M94" t="str">
        <f t="shared" si="3"/>
        <v>2007Other glass</v>
      </c>
    </row>
    <row r="95" spans="1:13" x14ac:dyDescent="0.25">
      <c r="A95" t="s">
        <v>44</v>
      </c>
      <c r="B95" t="str">
        <f t="shared" si="2"/>
        <v>2007</v>
      </c>
      <c r="C95" t="s">
        <v>23</v>
      </c>
      <c r="D95" t="s">
        <v>24</v>
      </c>
      <c r="E95" t="s">
        <v>13</v>
      </c>
      <c r="F95">
        <v>13614</v>
      </c>
      <c r="G95">
        <v>0</v>
      </c>
      <c r="H95">
        <v>0</v>
      </c>
      <c r="I95">
        <v>0</v>
      </c>
      <c r="J95">
        <v>0</v>
      </c>
      <c r="K95">
        <v>1</v>
      </c>
      <c r="M95" t="str">
        <f t="shared" si="3"/>
        <v>2007Aluminium</v>
      </c>
    </row>
    <row r="96" spans="1:13" x14ac:dyDescent="0.25">
      <c r="A96" t="s">
        <v>44</v>
      </c>
      <c r="B96" t="str">
        <f t="shared" si="2"/>
        <v>2007</v>
      </c>
      <c r="C96" t="s">
        <v>23</v>
      </c>
      <c r="D96" t="s">
        <v>24</v>
      </c>
      <c r="E96" t="s">
        <v>14</v>
      </c>
      <c r="F96">
        <v>475</v>
      </c>
      <c r="G96">
        <v>0</v>
      </c>
      <c r="H96">
        <v>0</v>
      </c>
      <c r="I96">
        <v>0</v>
      </c>
      <c r="J96">
        <v>0</v>
      </c>
      <c r="K96">
        <v>1</v>
      </c>
      <c r="M96" t="str">
        <f t="shared" si="3"/>
        <v>2007Aluminium</v>
      </c>
    </row>
    <row r="97" spans="1:13" x14ac:dyDescent="0.25">
      <c r="A97" t="s">
        <v>44</v>
      </c>
      <c r="B97" t="str">
        <f t="shared" si="2"/>
        <v>2007</v>
      </c>
      <c r="C97" t="s">
        <v>23</v>
      </c>
      <c r="D97" t="s">
        <v>24</v>
      </c>
      <c r="E97" t="s">
        <v>15</v>
      </c>
      <c r="F97">
        <v>7978</v>
      </c>
      <c r="G97">
        <v>0</v>
      </c>
      <c r="H97">
        <v>0</v>
      </c>
      <c r="I97">
        <v>0</v>
      </c>
      <c r="J97">
        <v>0</v>
      </c>
      <c r="K97">
        <v>1</v>
      </c>
      <c r="M97" t="str">
        <f t="shared" si="3"/>
        <v>2007Aluminium</v>
      </c>
    </row>
    <row r="98" spans="1:13" x14ac:dyDescent="0.25">
      <c r="A98" t="s">
        <v>44</v>
      </c>
      <c r="B98" t="str">
        <f t="shared" si="2"/>
        <v>2007</v>
      </c>
      <c r="C98" t="s">
        <v>23</v>
      </c>
      <c r="D98" t="s">
        <v>25</v>
      </c>
      <c r="E98" t="s">
        <v>13</v>
      </c>
      <c r="F98">
        <v>685788.8</v>
      </c>
      <c r="G98">
        <v>0</v>
      </c>
      <c r="H98">
        <v>0</v>
      </c>
      <c r="I98">
        <v>0</v>
      </c>
      <c r="J98">
        <v>0</v>
      </c>
      <c r="K98">
        <v>1</v>
      </c>
      <c r="M98" t="str">
        <f t="shared" si="3"/>
        <v>2007Ferrous</v>
      </c>
    </row>
    <row r="99" spans="1:13" x14ac:dyDescent="0.25">
      <c r="A99" t="s">
        <v>44</v>
      </c>
      <c r="B99" t="str">
        <f t="shared" si="2"/>
        <v>2007</v>
      </c>
      <c r="C99" t="s">
        <v>23</v>
      </c>
      <c r="D99" t="s">
        <v>25</v>
      </c>
      <c r="E99" t="s">
        <v>14</v>
      </c>
      <c r="F99">
        <v>102766</v>
      </c>
      <c r="G99">
        <v>0</v>
      </c>
      <c r="H99">
        <v>0</v>
      </c>
      <c r="I99">
        <v>0</v>
      </c>
      <c r="J99">
        <v>0</v>
      </c>
      <c r="K99">
        <v>1</v>
      </c>
      <c r="M99" t="str">
        <f t="shared" si="3"/>
        <v>2007Ferrous</v>
      </c>
    </row>
    <row r="100" spans="1:13" x14ac:dyDescent="0.25">
      <c r="A100" t="s">
        <v>44</v>
      </c>
      <c r="B100" t="str">
        <f t="shared" si="2"/>
        <v>2007</v>
      </c>
      <c r="C100" t="s">
        <v>23</v>
      </c>
      <c r="D100" t="s">
        <v>25</v>
      </c>
      <c r="E100" t="s">
        <v>15</v>
      </c>
      <c r="F100">
        <v>148842.20000000001</v>
      </c>
      <c r="G100">
        <v>0</v>
      </c>
      <c r="H100">
        <v>0</v>
      </c>
      <c r="I100">
        <v>0</v>
      </c>
      <c r="J100">
        <v>0</v>
      </c>
      <c r="K100">
        <v>1</v>
      </c>
      <c r="M100" t="str">
        <f t="shared" si="3"/>
        <v>2007Ferrous</v>
      </c>
    </row>
    <row r="101" spans="1:13" x14ac:dyDescent="0.25">
      <c r="A101" t="s">
        <v>44</v>
      </c>
      <c r="B101" t="str">
        <f t="shared" si="2"/>
        <v>2007</v>
      </c>
      <c r="C101" t="s">
        <v>23</v>
      </c>
      <c r="D101" t="s">
        <v>26</v>
      </c>
      <c r="E101" t="s">
        <v>13</v>
      </c>
      <c r="F101">
        <v>59578</v>
      </c>
      <c r="G101">
        <v>0</v>
      </c>
      <c r="H101">
        <v>0</v>
      </c>
      <c r="I101">
        <v>0</v>
      </c>
      <c r="J101">
        <v>0</v>
      </c>
      <c r="K101">
        <v>1</v>
      </c>
      <c r="M101" t="str">
        <f t="shared" si="3"/>
        <v>2007Other metals</v>
      </c>
    </row>
    <row r="102" spans="1:13" x14ac:dyDescent="0.25">
      <c r="A102" t="s">
        <v>44</v>
      </c>
      <c r="B102" t="str">
        <f t="shared" si="2"/>
        <v>2007</v>
      </c>
      <c r="C102" t="s">
        <v>23</v>
      </c>
      <c r="D102" t="s">
        <v>26</v>
      </c>
      <c r="E102" t="s">
        <v>14</v>
      </c>
      <c r="F102">
        <v>1821</v>
      </c>
      <c r="G102">
        <v>0</v>
      </c>
      <c r="H102">
        <v>0</v>
      </c>
      <c r="I102">
        <v>0</v>
      </c>
      <c r="J102">
        <v>0</v>
      </c>
      <c r="K102">
        <v>1</v>
      </c>
      <c r="M102" t="str">
        <f t="shared" si="3"/>
        <v>2007Other metals</v>
      </c>
    </row>
    <row r="103" spans="1:13" x14ac:dyDescent="0.25">
      <c r="A103" t="s">
        <v>44</v>
      </c>
      <c r="B103" t="str">
        <f t="shared" si="2"/>
        <v>2007</v>
      </c>
      <c r="C103" t="s">
        <v>23</v>
      </c>
      <c r="D103" t="s">
        <v>26</v>
      </c>
      <c r="E103" t="s">
        <v>15</v>
      </c>
      <c r="F103">
        <v>3452</v>
      </c>
      <c r="G103">
        <v>0</v>
      </c>
      <c r="H103">
        <v>0</v>
      </c>
      <c r="I103">
        <v>0</v>
      </c>
      <c r="J103">
        <v>0</v>
      </c>
      <c r="K103">
        <v>1</v>
      </c>
      <c r="M103" t="str">
        <f t="shared" si="3"/>
        <v>2007Other metals</v>
      </c>
    </row>
    <row r="104" spans="1:13" x14ac:dyDescent="0.25">
      <c r="A104" t="s">
        <v>44</v>
      </c>
      <c r="B104" t="str">
        <f t="shared" si="2"/>
        <v>2007</v>
      </c>
      <c r="C104" t="s">
        <v>27</v>
      </c>
      <c r="D104" t="s">
        <v>28</v>
      </c>
      <c r="E104" t="s">
        <v>13</v>
      </c>
      <c r="F104">
        <v>48488</v>
      </c>
      <c r="G104">
        <v>0</v>
      </c>
      <c r="H104">
        <v>0</v>
      </c>
      <c r="I104">
        <v>0</v>
      </c>
      <c r="J104">
        <v>0</v>
      </c>
      <c r="K104">
        <v>1</v>
      </c>
      <c r="M104" t="str">
        <f t="shared" si="3"/>
        <v>2007Food organics</v>
      </c>
    </row>
    <row r="105" spans="1:13" x14ac:dyDescent="0.25">
      <c r="A105" t="s">
        <v>44</v>
      </c>
      <c r="B105" t="str">
        <f t="shared" si="2"/>
        <v>2007</v>
      </c>
      <c r="C105" t="s">
        <v>27</v>
      </c>
      <c r="D105" t="s">
        <v>28</v>
      </c>
      <c r="E105" t="s">
        <v>14</v>
      </c>
      <c r="F105">
        <v>0</v>
      </c>
      <c r="G105">
        <v>0</v>
      </c>
      <c r="H105">
        <v>0</v>
      </c>
      <c r="I105">
        <v>0</v>
      </c>
      <c r="J105">
        <v>0</v>
      </c>
      <c r="M105" t="str">
        <f t="shared" si="3"/>
        <v>2007Food organics</v>
      </c>
    </row>
    <row r="106" spans="1:13" x14ac:dyDescent="0.25">
      <c r="A106" t="s">
        <v>44</v>
      </c>
      <c r="B106" t="str">
        <f t="shared" si="2"/>
        <v>2007</v>
      </c>
      <c r="C106" t="s">
        <v>27</v>
      </c>
      <c r="D106" t="s">
        <v>28</v>
      </c>
      <c r="E106" t="s">
        <v>15</v>
      </c>
      <c r="F106">
        <v>95</v>
      </c>
      <c r="G106">
        <v>0</v>
      </c>
      <c r="H106">
        <v>0</v>
      </c>
      <c r="I106">
        <v>0</v>
      </c>
      <c r="J106">
        <v>0</v>
      </c>
      <c r="K106">
        <v>1</v>
      </c>
      <c r="M106" t="str">
        <f t="shared" si="3"/>
        <v>2007Food organics</v>
      </c>
    </row>
    <row r="107" spans="1:13" x14ac:dyDescent="0.25">
      <c r="A107" t="s">
        <v>44</v>
      </c>
      <c r="B107" t="str">
        <f t="shared" si="2"/>
        <v>2007</v>
      </c>
      <c r="C107" t="s">
        <v>27</v>
      </c>
      <c r="D107" t="s">
        <v>29</v>
      </c>
      <c r="E107" t="s">
        <v>13</v>
      </c>
      <c r="F107">
        <v>85463</v>
      </c>
      <c r="G107">
        <v>0</v>
      </c>
      <c r="H107">
        <v>0</v>
      </c>
      <c r="I107">
        <v>0</v>
      </c>
      <c r="J107">
        <v>0</v>
      </c>
      <c r="K107">
        <v>1</v>
      </c>
      <c r="M107" t="str">
        <f t="shared" si="3"/>
        <v>2007Garden organics</v>
      </c>
    </row>
    <row r="108" spans="1:13" x14ac:dyDescent="0.25">
      <c r="A108" t="s">
        <v>44</v>
      </c>
      <c r="B108" t="str">
        <f t="shared" si="2"/>
        <v>2007</v>
      </c>
      <c r="C108" t="s">
        <v>27</v>
      </c>
      <c r="D108" t="s">
        <v>29</v>
      </c>
      <c r="E108" t="s">
        <v>14</v>
      </c>
      <c r="F108">
        <v>4995</v>
      </c>
      <c r="G108">
        <v>0</v>
      </c>
      <c r="H108">
        <v>0</v>
      </c>
      <c r="I108">
        <v>0</v>
      </c>
      <c r="J108">
        <v>0</v>
      </c>
      <c r="K108">
        <v>1</v>
      </c>
      <c r="M108" t="str">
        <f t="shared" si="3"/>
        <v>2007Garden organics</v>
      </c>
    </row>
    <row r="109" spans="1:13" x14ac:dyDescent="0.25">
      <c r="A109" t="s">
        <v>44</v>
      </c>
      <c r="B109" t="str">
        <f t="shared" si="2"/>
        <v>2007</v>
      </c>
      <c r="C109" t="s">
        <v>27</v>
      </c>
      <c r="D109" t="s">
        <v>29</v>
      </c>
      <c r="E109" t="s">
        <v>15</v>
      </c>
      <c r="F109">
        <v>248900</v>
      </c>
      <c r="G109">
        <v>0</v>
      </c>
      <c r="H109">
        <v>0</v>
      </c>
      <c r="I109">
        <v>0</v>
      </c>
      <c r="J109">
        <v>0</v>
      </c>
      <c r="K109">
        <v>1</v>
      </c>
      <c r="M109" t="str">
        <f t="shared" si="3"/>
        <v>2007Garden organics</v>
      </c>
    </row>
    <row r="110" spans="1:13" x14ac:dyDescent="0.25">
      <c r="A110" t="s">
        <v>44</v>
      </c>
      <c r="B110" t="str">
        <f t="shared" si="2"/>
        <v>2007</v>
      </c>
      <c r="C110" t="s">
        <v>27</v>
      </c>
      <c r="D110" t="s">
        <v>30</v>
      </c>
      <c r="E110" t="s">
        <v>13</v>
      </c>
      <c r="F110">
        <v>0</v>
      </c>
      <c r="G110">
        <v>0</v>
      </c>
      <c r="H110">
        <v>0</v>
      </c>
      <c r="I110">
        <v>0</v>
      </c>
      <c r="J110">
        <v>0</v>
      </c>
      <c r="M110" t="str">
        <f t="shared" si="3"/>
        <v>2007Other organics</v>
      </c>
    </row>
    <row r="111" spans="1:13" x14ac:dyDescent="0.25">
      <c r="A111" t="s">
        <v>44</v>
      </c>
      <c r="B111" t="str">
        <f t="shared" si="2"/>
        <v>2007</v>
      </c>
      <c r="C111" t="s">
        <v>27</v>
      </c>
      <c r="D111" t="s">
        <v>30</v>
      </c>
      <c r="E111" t="s">
        <v>14</v>
      </c>
      <c r="F111">
        <v>0</v>
      </c>
      <c r="G111">
        <v>0</v>
      </c>
      <c r="H111">
        <v>0</v>
      </c>
      <c r="I111">
        <v>0</v>
      </c>
      <c r="J111">
        <v>0</v>
      </c>
      <c r="M111" t="str">
        <f t="shared" si="3"/>
        <v>2007Other organics</v>
      </c>
    </row>
    <row r="112" spans="1:13" x14ac:dyDescent="0.25">
      <c r="A112" t="s">
        <v>44</v>
      </c>
      <c r="B112" t="str">
        <f t="shared" si="2"/>
        <v>2007</v>
      </c>
      <c r="C112" t="s">
        <v>27</v>
      </c>
      <c r="D112" t="s">
        <v>30</v>
      </c>
      <c r="E112" t="s">
        <v>15</v>
      </c>
      <c r="F112">
        <v>0</v>
      </c>
      <c r="G112">
        <v>0</v>
      </c>
      <c r="H112">
        <v>0</v>
      </c>
      <c r="I112">
        <v>0</v>
      </c>
      <c r="J112">
        <v>0</v>
      </c>
      <c r="M112" t="str">
        <f t="shared" si="3"/>
        <v>2007Other organics</v>
      </c>
    </row>
    <row r="113" spans="1:13" x14ac:dyDescent="0.25">
      <c r="A113" t="s">
        <v>44</v>
      </c>
      <c r="B113" t="str">
        <f t="shared" si="2"/>
        <v>2007</v>
      </c>
      <c r="C113" t="s">
        <v>27</v>
      </c>
      <c r="D113" t="s">
        <v>31</v>
      </c>
      <c r="E113" t="s">
        <v>13</v>
      </c>
      <c r="F113">
        <v>151285.5</v>
      </c>
      <c r="G113">
        <v>0</v>
      </c>
      <c r="H113">
        <v>0</v>
      </c>
      <c r="I113">
        <v>0</v>
      </c>
      <c r="J113">
        <v>0</v>
      </c>
      <c r="K113">
        <v>1</v>
      </c>
      <c r="M113" t="str">
        <f t="shared" si="3"/>
        <v>2007Wood /timber</v>
      </c>
    </row>
    <row r="114" spans="1:13" x14ac:dyDescent="0.25">
      <c r="A114" t="s">
        <v>44</v>
      </c>
      <c r="B114" t="str">
        <f t="shared" si="2"/>
        <v>2007</v>
      </c>
      <c r="C114" t="s">
        <v>27</v>
      </c>
      <c r="D114" t="s">
        <v>31</v>
      </c>
      <c r="E114" t="s">
        <v>14</v>
      </c>
      <c r="F114">
        <v>23090</v>
      </c>
      <c r="G114">
        <v>0</v>
      </c>
      <c r="H114">
        <v>0</v>
      </c>
      <c r="I114">
        <v>0</v>
      </c>
      <c r="J114">
        <v>0</v>
      </c>
      <c r="K114">
        <v>1</v>
      </c>
      <c r="M114" t="str">
        <f t="shared" si="3"/>
        <v>2007Wood /timber</v>
      </c>
    </row>
    <row r="115" spans="1:13" x14ac:dyDescent="0.25">
      <c r="A115" t="s">
        <v>44</v>
      </c>
      <c r="B115" t="str">
        <f t="shared" si="2"/>
        <v>2007</v>
      </c>
      <c r="C115" t="s">
        <v>27</v>
      </c>
      <c r="D115" t="s">
        <v>31</v>
      </c>
      <c r="E115" t="s">
        <v>15</v>
      </c>
      <c r="F115">
        <v>5036.5</v>
      </c>
      <c r="G115">
        <v>0</v>
      </c>
      <c r="H115">
        <v>0</v>
      </c>
      <c r="I115">
        <v>0</v>
      </c>
      <c r="J115">
        <v>0</v>
      </c>
      <c r="K115">
        <v>1</v>
      </c>
      <c r="M115" t="str">
        <f t="shared" si="3"/>
        <v>2007Wood /timber</v>
      </c>
    </row>
    <row r="116" spans="1:13" x14ac:dyDescent="0.25">
      <c r="A116" t="s">
        <v>44</v>
      </c>
      <c r="B116" t="str">
        <f t="shared" si="2"/>
        <v>2007</v>
      </c>
      <c r="C116" t="s">
        <v>32</v>
      </c>
      <c r="D116" t="s">
        <v>33</v>
      </c>
      <c r="E116" t="s">
        <v>13</v>
      </c>
      <c r="F116">
        <v>341888.3</v>
      </c>
      <c r="G116">
        <v>0</v>
      </c>
      <c r="H116">
        <v>0</v>
      </c>
      <c r="I116">
        <v>0</v>
      </c>
      <c r="J116">
        <v>0</v>
      </c>
      <c r="K116">
        <v>1</v>
      </c>
      <c r="M116" t="str">
        <f t="shared" si="3"/>
        <v>2007Cardboard</v>
      </c>
    </row>
    <row r="117" spans="1:13" x14ac:dyDescent="0.25">
      <c r="A117" t="s">
        <v>44</v>
      </c>
      <c r="B117" t="str">
        <f t="shared" si="2"/>
        <v>2007</v>
      </c>
      <c r="C117" t="s">
        <v>32</v>
      </c>
      <c r="D117" t="s">
        <v>33</v>
      </c>
      <c r="E117" t="s">
        <v>14</v>
      </c>
      <c r="F117">
        <v>1199</v>
      </c>
      <c r="G117">
        <v>0</v>
      </c>
      <c r="H117">
        <v>0</v>
      </c>
      <c r="I117">
        <v>0</v>
      </c>
      <c r="J117">
        <v>0</v>
      </c>
      <c r="K117">
        <v>1</v>
      </c>
      <c r="M117" t="str">
        <f t="shared" si="3"/>
        <v>2007Cardboard</v>
      </c>
    </row>
    <row r="118" spans="1:13" x14ac:dyDescent="0.25">
      <c r="A118" t="s">
        <v>44</v>
      </c>
      <c r="B118" t="str">
        <f t="shared" si="2"/>
        <v>2007</v>
      </c>
      <c r="C118" t="s">
        <v>32</v>
      </c>
      <c r="D118" t="s">
        <v>33</v>
      </c>
      <c r="E118" t="s">
        <v>15</v>
      </c>
      <c r="F118">
        <v>23831.7</v>
      </c>
      <c r="G118">
        <v>0</v>
      </c>
      <c r="H118">
        <v>0</v>
      </c>
      <c r="I118">
        <v>0</v>
      </c>
      <c r="J118">
        <v>0</v>
      </c>
      <c r="K118">
        <v>1</v>
      </c>
      <c r="M118" t="str">
        <f t="shared" si="3"/>
        <v>2007Cardboard</v>
      </c>
    </row>
    <row r="119" spans="1:13" x14ac:dyDescent="0.25">
      <c r="A119" t="s">
        <v>44</v>
      </c>
      <c r="B119" t="str">
        <f t="shared" si="2"/>
        <v>2007</v>
      </c>
      <c r="C119" t="s">
        <v>32</v>
      </c>
      <c r="D119" t="s">
        <v>46</v>
      </c>
      <c r="E119" t="s">
        <v>13</v>
      </c>
      <c r="F119">
        <v>1200</v>
      </c>
      <c r="G119">
        <v>0</v>
      </c>
      <c r="H119">
        <v>0</v>
      </c>
      <c r="I119">
        <v>0</v>
      </c>
      <c r="J119">
        <v>0</v>
      </c>
      <c r="K119">
        <v>1</v>
      </c>
      <c r="M119" t="str">
        <f t="shared" si="3"/>
        <v>2007Liquidpaperboard</v>
      </c>
    </row>
    <row r="120" spans="1:13" x14ac:dyDescent="0.25">
      <c r="A120" t="s">
        <v>44</v>
      </c>
      <c r="B120" t="str">
        <f t="shared" si="2"/>
        <v>2007</v>
      </c>
      <c r="C120" t="s">
        <v>32</v>
      </c>
      <c r="D120" t="s">
        <v>46</v>
      </c>
      <c r="E120" t="s">
        <v>14</v>
      </c>
      <c r="F120">
        <v>0</v>
      </c>
      <c r="G120">
        <v>0</v>
      </c>
      <c r="H120">
        <v>0</v>
      </c>
      <c r="I120">
        <v>0</v>
      </c>
      <c r="J120">
        <v>0</v>
      </c>
      <c r="M120" t="str">
        <f t="shared" si="3"/>
        <v>2007Liquidpaperboard</v>
      </c>
    </row>
    <row r="121" spans="1:13" x14ac:dyDescent="0.25">
      <c r="A121" t="s">
        <v>44</v>
      </c>
      <c r="B121" t="str">
        <f t="shared" si="2"/>
        <v>2007</v>
      </c>
      <c r="C121" t="s">
        <v>32</v>
      </c>
      <c r="D121" t="s">
        <v>46</v>
      </c>
      <c r="E121" t="s">
        <v>15</v>
      </c>
      <c r="F121">
        <v>0</v>
      </c>
      <c r="G121">
        <v>0</v>
      </c>
      <c r="H121">
        <v>0</v>
      </c>
      <c r="I121">
        <v>0</v>
      </c>
      <c r="J121">
        <v>0</v>
      </c>
      <c r="M121" t="str">
        <f t="shared" si="3"/>
        <v>2007Liquidpaperboard</v>
      </c>
    </row>
    <row r="122" spans="1:13" x14ac:dyDescent="0.25">
      <c r="A122" t="s">
        <v>44</v>
      </c>
      <c r="B122" t="str">
        <f t="shared" si="2"/>
        <v>2007</v>
      </c>
      <c r="C122" t="s">
        <v>32</v>
      </c>
      <c r="D122" t="s">
        <v>34</v>
      </c>
      <c r="E122" t="s">
        <v>13</v>
      </c>
      <c r="F122">
        <v>66259</v>
      </c>
      <c r="G122">
        <v>0</v>
      </c>
      <c r="H122">
        <v>0</v>
      </c>
      <c r="I122">
        <v>0</v>
      </c>
      <c r="J122">
        <v>0</v>
      </c>
      <c r="K122">
        <v>1</v>
      </c>
      <c r="M122" t="str">
        <f t="shared" si="3"/>
        <v>2007Newsprint and magazines</v>
      </c>
    </row>
    <row r="123" spans="1:13" x14ac:dyDescent="0.25">
      <c r="A123" t="s">
        <v>44</v>
      </c>
      <c r="B123" t="str">
        <f t="shared" si="2"/>
        <v>2007</v>
      </c>
      <c r="C123" t="s">
        <v>32</v>
      </c>
      <c r="D123" t="s">
        <v>34</v>
      </c>
      <c r="E123" t="s">
        <v>14</v>
      </c>
      <c r="F123">
        <v>5663</v>
      </c>
      <c r="G123">
        <v>0</v>
      </c>
      <c r="H123">
        <v>0</v>
      </c>
      <c r="I123">
        <v>0</v>
      </c>
      <c r="J123">
        <v>0</v>
      </c>
      <c r="K123">
        <v>1</v>
      </c>
      <c r="M123" t="str">
        <f t="shared" si="3"/>
        <v>2007Newsprint and magazines</v>
      </c>
    </row>
    <row r="124" spans="1:13" x14ac:dyDescent="0.25">
      <c r="A124" t="s">
        <v>44</v>
      </c>
      <c r="B124" t="str">
        <f t="shared" si="2"/>
        <v>2007</v>
      </c>
      <c r="C124" t="s">
        <v>32</v>
      </c>
      <c r="D124" t="s">
        <v>34</v>
      </c>
      <c r="E124" t="s">
        <v>15</v>
      </c>
      <c r="F124">
        <v>21879</v>
      </c>
      <c r="G124">
        <v>0</v>
      </c>
      <c r="H124">
        <v>0</v>
      </c>
      <c r="I124">
        <v>0</v>
      </c>
      <c r="J124">
        <v>0</v>
      </c>
      <c r="K124">
        <v>1</v>
      </c>
      <c r="M124" t="str">
        <f t="shared" si="3"/>
        <v>2007Newsprint and magazines</v>
      </c>
    </row>
    <row r="125" spans="1:13" x14ac:dyDescent="0.25">
      <c r="A125" t="s">
        <v>44</v>
      </c>
      <c r="B125" t="str">
        <f t="shared" si="2"/>
        <v>2007</v>
      </c>
      <c r="C125" t="s">
        <v>32</v>
      </c>
      <c r="D125" t="s">
        <v>35</v>
      </c>
      <c r="E125" t="s">
        <v>13</v>
      </c>
      <c r="F125">
        <v>700</v>
      </c>
      <c r="G125">
        <v>0</v>
      </c>
      <c r="H125">
        <v>0</v>
      </c>
      <c r="I125">
        <v>0</v>
      </c>
      <c r="J125">
        <v>0</v>
      </c>
      <c r="K125">
        <v>1</v>
      </c>
      <c r="M125" t="str">
        <f t="shared" si="3"/>
        <v>2007Other paper</v>
      </c>
    </row>
    <row r="126" spans="1:13" x14ac:dyDescent="0.25">
      <c r="A126" t="s">
        <v>44</v>
      </c>
      <c r="B126" t="str">
        <f t="shared" si="2"/>
        <v>2007</v>
      </c>
      <c r="C126" t="s">
        <v>32</v>
      </c>
      <c r="D126" t="s">
        <v>35</v>
      </c>
      <c r="E126" t="s">
        <v>14</v>
      </c>
      <c r="F126">
        <v>288</v>
      </c>
      <c r="G126">
        <v>0</v>
      </c>
      <c r="H126">
        <v>0</v>
      </c>
      <c r="I126">
        <v>0</v>
      </c>
      <c r="J126">
        <v>0</v>
      </c>
      <c r="K126">
        <v>1</v>
      </c>
      <c r="M126" t="str">
        <f t="shared" si="3"/>
        <v>2007Other paper</v>
      </c>
    </row>
    <row r="127" spans="1:13" x14ac:dyDescent="0.25">
      <c r="A127" t="s">
        <v>44</v>
      </c>
      <c r="B127" t="str">
        <f t="shared" si="2"/>
        <v>2007</v>
      </c>
      <c r="C127" t="s">
        <v>32</v>
      </c>
      <c r="D127" t="s">
        <v>35</v>
      </c>
      <c r="E127" t="s">
        <v>15</v>
      </c>
      <c r="F127">
        <v>135379</v>
      </c>
      <c r="G127">
        <v>0</v>
      </c>
      <c r="H127">
        <v>0</v>
      </c>
      <c r="I127">
        <v>0</v>
      </c>
      <c r="J127">
        <v>0</v>
      </c>
      <c r="K127">
        <v>1</v>
      </c>
      <c r="M127" t="str">
        <f t="shared" si="3"/>
        <v>2007Other paper</v>
      </c>
    </row>
    <row r="128" spans="1:13" x14ac:dyDescent="0.25">
      <c r="A128" t="s">
        <v>44</v>
      </c>
      <c r="B128" t="str">
        <f t="shared" si="2"/>
        <v>2007</v>
      </c>
      <c r="C128" t="s">
        <v>32</v>
      </c>
      <c r="D128" t="s">
        <v>36</v>
      </c>
      <c r="E128" t="s">
        <v>13</v>
      </c>
      <c r="F128">
        <v>55806</v>
      </c>
      <c r="G128">
        <v>0</v>
      </c>
      <c r="H128">
        <v>0</v>
      </c>
      <c r="I128">
        <v>0</v>
      </c>
      <c r="J128">
        <v>0</v>
      </c>
      <c r="K128">
        <v>1</v>
      </c>
      <c r="M128" t="str">
        <f t="shared" si="3"/>
        <v>2007Printing and writing paper</v>
      </c>
    </row>
    <row r="129" spans="1:13" x14ac:dyDescent="0.25">
      <c r="A129" t="s">
        <v>44</v>
      </c>
      <c r="B129" t="str">
        <f t="shared" si="2"/>
        <v>2007</v>
      </c>
      <c r="C129" t="s">
        <v>32</v>
      </c>
      <c r="D129" t="s">
        <v>36</v>
      </c>
      <c r="E129" t="s">
        <v>14</v>
      </c>
      <c r="F129">
        <v>397</v>
      </c>
      <c r="G129">
        <v>0</v>
      </c>
      <c r="H129">
        <v>0</v>
      </c>
      <c r="I129">
        <v>0</v>
      </c>
      <c r="J129">
        <v>0</v>
      </c>
      <c r="K129">
        <v>1</v>
      </c>
      <c r="M129" t="str">
        <f t="shared" si="3"/>
        <v>2007Printing and writing paper</v>
      </c>
    </row>
    <row r="130" spans="1:13" x14ac:dyDescent="0.25">
      <c r="A130" t="s">
        <v>44</v>
      </c>
      <c r="B130" t="str">
        <f t="shared" si="2"/>
        <v>2007</v>
      </c>
      <c r="C130" t="s">
        <v>32</v>
      </c>
      <c r="D130" t="s">
        <v>36</v>
      </c>
      <c r="E130" t="s">
        <v>15</v>
      </c>
      <c r="F130">
        <v>152</v>
      </c>
      <c r="G130">
        <v>0</v>
      </c>
      <c r="H130">
        <v>0</v>
      </c>
      <c r="I130">
        <v>0</v>
      </c>
      <c r="J130">
        <v>0</v>
      </c>
      <c r="K130">
        <v>1</v>
      </c>
      <c r="M130" t="str">
        <f t="shared" si="3"/>
        <v>2007Printing and writing paper</v>
      </c>
    </row>
    <row r="131" spans="1:13" x14ac:dyDescent="0.25">
      <c r="A131" t="s">
        <v>44</v>
      </c>
      <c r="B131" t="str">
        <f t="shared" ref="B131:B194" si="4">RIGHT(A131,4)</f>
        <v>2007</v>
      </c>
      <c r="C131" t="s">
        <v>37</v>
      </c>
      <c r="D131" t="s">
        <v>39</v>
      </c>
      <c r="E131" t="s">
        <v>13</v>
      </c>
      <c r="F131">
        <v>126</v>
      </c>
      <c r="G131">
        <v>0</v>
      </c>
      <c r="H131">
        <v>0</v>
      </c>
      <c r="I131">
        <v>0</v>
      </c>
      <c r="J131">
        <v>0</v>
      </c>
      <c r="K131">
        <v>1</v>
      </c>
      <c r="M131" t="str">
        <f t="shared" ref="M131:M194" si="5">_xlfn.TEXTJOIN("",FALSE,B131,D131)</f>
        <v>2007Other textiles</v>
      </c>
    </row>
    <row r="132" spans="1:13" x14ac:dyDescent="0.25">
      <c r="A132" t="s">
        <v>44</v>
      </c>
      <c r="B132" t="str">
        <f t="shared" si="4"/>
        <v>2007</v>
      </c>
      <c r="C132" t="s">
        <v>37</v>
      </c>
      <c r="D132" t="s">
        <v>39</v>
      </c>
      <c r="E132" t="s">
        <v>14</v>
      </c>
      <c r="F132">
        <v>0</v>
      </c>
      <c r="G132">
        <v>0</v>
      </c>
      <c r="H132">
        <v>0</v>
      </c>
      <c r="I132">
        <v>0</v>
      </c>
      <c r="J132">
        <v>0</v>
      </c>
      <c r="M132" t="str">
        <f t="shared" si="5"/>
        <v>2007Other textiles</v>
      </c>
    </row>
    <row r="133" spans="1:13" x14ac:dyDescent="0.25">
      <c r="A133" t="s">
        <v>44</v>
      </c>
      <c r="B133" t="str">
        <f t="shared" si="4"/>
        <v>2007</v>
      </c>
      <c r="C133" t="s">
        <v>37</v>
      </c>
      <c r="D133" t="s">
        <v>39</v>
      </c>
      <c r="E133" t="s">
        <v>15</v>
      </c>
      <c r="F133">
        <v>2194</v>
      </c>
      <c r="G133">
        <v>0</v>
      </c>
      <c r="H133">
        <v>0</v>
      </c>
      <c r="I133">
        <v>0</v>
      </c>
      <c r="J133">
        <v>0</v>
      </c>
      <c r="K133">
        <v>1</v>
      </c>
      <c r="M133" t="str">
        <f t="shared" si="5"/>
        <v>2007Other textiles</v>
      </c>
    </row>
    <row r="134" spans="1:13" x14ac:dyDescent="0.25">
      <c r="A134" t="s">
        <v>44</v>
      </c>
      <c r="B134" t="str">
        <f t="shared" si="4"/>
        <v>2007</v>
      </c>
      <c r="C134" t="s">
        <v>40</v>
      </c>
      <c r="D134" t="s">
        <v>47</v>
      </c>
      <c r="E134" t="s">
        <v>13</v>
      </c>
      <c r="F134">
        <v>2630</v>
      </c>
      <c r="G134">
        <v>0</v>
      </c>
      <c r="H134">
        <v>0</v>
      </c>
      <c r="I134">
        <v>0</v>
      </c>
      <c r="J134">
        <v>0</v>
      </c>
      <c r="K134">
        <v>1</v>
      </c>
      <c r="M134" t="str">
        <f t="shared" si="5"/>
        <v>2007Offroad tyres</v>
      </c>
    </row>
    <row r="135" spans="1:13" x14ac:dyDescent="0.25">
      <c r="A135" t="s">
        <v>44</v>
      </c>
      <c r="B135" t="str">
        <f t="shared" si="4"/>
        <v>2007</v>
      </c>
      <c r="C135" t="s">
        <v>40</v>
      </c>
      <c r="D135" t="s">
        <v>47</v>
      </c>
      <c r="E135" t="s">
        <v>14</v>
      </c>
      <c r="F135">
        <v>0</v>
      </c>
      <c r="G135">
        <v>0</v>
      </c>
      <c r="H135">
        <v>0</v>
      </c>
      <c r="I135">
        <v>0</v>
      </c>
      <c r="J135">
        <v>0</v>
      </c>
      <c r="M135" t="str">
        <f t="shared" si="5"/>
        <v>2007Offroad tyres</v>
      </c>
    </row>
    <row r="136" spans="1:13" x14ac:dyDescent="0.25">
      <c r="A136" t="s">
        <v>44</v>
      </c>
      <c r="B136" t="str">
        <f t="shared" si="4"/>
        <v>2007</v>
      </c>
      <c r="C136" t="s">
        <v>40</v>
      </c>
      <c r="D136" t="s">
        <v>47</v>
      </c>
      <c r="E136" t="s">
        <v>15</v>
      </c>
      <c r="F136">
        <v>138</v>
      </c>
      <c r="G136">
        <v>0</v>
      </c>
      <c r="H136">
        <v>0</v>
      </c>
      <c r="I136">
        <v>0</v>
      </c>
      <c r="J136">
        <v>0</v>
      </c>
      <c r="K136">
        <v>1</v>
      </c>
      <c r="M136" t="str">
        <f t="shared" si="5"/>
        <v>2007Offroad tyres</v>
      </c>
    </row>
    <row r="137" spans="1:13" x14ac:dyDescent="0.25">
      <c r="A137" t="s">
        <v>44</v>
      </c>
      <c r="B137" t="str">
        <f t="shared" si="4"/>
        <v>2007</v>
      </c>
      <c r="C137" t="s">
        <v>40</v>
      </c>
      <c r="D137" t="s">
        <v>42</v>
      </c>
      <c r="E137" t="s">
        <v>13</v>
      </c>
      <c r="F137">
        <v>13552</v>
      </c>
      <c r="G137">
        <v>0</v>
      </c>
      <c r="H137">
        <v>0</v>
      </c>
      <c r="I137">
        <v>0</v>
      </c>
      <c r="J137">
        <v>0</v>
      </c>
      <c r="K137">
        <v>1</v>
      </c>
      <c r="M137" t="str">
        <f t="shared" si="5"/>
        <v>2007Passenger tyres</v>
      </c>
    </row>
    <row r="138" spans="1:13" x14ac:dyDescent="0.25">
      <c r="A138" t="s">
        <v>44</v>
      </c>
      <c r="B138" t="str">
        <f t="shared" si="4"/>
        <v>2007</v>
      </c>
      <c r="C138" t="s">
        <v>40</v>
      </c>
      <c r="D138" t="s">
        <v>42</v>
      </c>
      <c r="E138" t="s">
        <v>14</v>
      </c>
      <c r="F138">
        <v>0</v>
      </c>
      <c r="G138">
        <v>0</v>
      </c>
      <c r="H138">
        <v>0</v>
      </c>
      <c r="I138">
        <v>0</v>
      </c>
      <c r="J138">
        <v>0</v>
      </c>
      <c r="M138" t="str">
        <f t="shared" si="5"/>
        <v>2007Passenger tyres</v>
      </c>
    </row>
    <row r="139" spans="1:13" x14ac:dyDescent="0.25">
      <c r="A139" t="s">
        <v>44</v>
      </c>
      <c r="B139" t="str">
        <f t="shared" si="4"/>
        <v>2007</v>
      </c>
      <c r="C139" t="s">
        <v>40</v>
      </c>
      <c r="D139" t="s">
        <v>42</v>
      </c>
      <c r="E139" t="s">
        <v>15</v>
      </c>
      <c r="F139">
        <v>80</v>
      </c>
      <c r="G139">
        <v>0</v>
      </c>
      <c r="H139">
        <v>0</v>
      </c>
      <c r="I139">
        <v>0</v>
      </c>
      <c r="J139">
        <v>0</v>
      </c>
      <c r="K139">
        <v>1</v>
      </c>
      <c r="M139" t="str">
        <f t="shared" si="5"/>
        <v>2007Passenger tyres</v>
      </c>
    </row>
    <row r="140" spans="1:13" x14ac:dyDescent="0.25">
      <c r="A140" t="s">
        <v>44</v>
      </c>
      <c r="B140" t="str">
        <f t="shared" si="4"/>
        <v>2007</v>
      </c>
      <c r="C140" t="s">
        <v>40</v>
      </c>
      <c r="D140" t="s">
        <v>43</v>
      </c>
      <c r="E140" t="s">
        <v>13</v>
      </c>
      <c r="F140">
        <v>8851</v>
      </c>
      <c r="G140">
        <v>0</v>
      </c>
      <c r="H140">
        <v>0</v>
      </c>
      <c r="I140">
        <v>0</v>
      </c>
      <c r="J140">
        <v>0</v>
      </c>
      <c r="K140">
        <v>1</v>
      </c>
      <c r="M140" t="str">
        <f t="shared" si="5"/>
        <v>2007Truck tyres</v>
      </c>
    </row>
    <row r="141" spans="1:13" x14ac:dyDescent="0.25">
      <c r="A141" t="s">
        <v>44</v>
      </c>
      <c r="B141" t="str">
        <f t="shared" si="4"/>
        <v>2007</v>
      </c>
      <c r="C141" t="s">
        <v>40</v>
      </c>
      <c r="D141" t="s">
        <v>43</v>
      </c>
      <c r="E141" t="s">
        <v>14</v>
      </c>
      <c r="F141">
        <v>0</v>
      </c>
      <c r="G141">
        <v>0</v>
      </c>
      <c r="H141">
        <v>0</v>
      </c>
      <c r="I141">
        <v>0</v>
      </c>
      <c r="J141">
        <v>0</v>
      </c>
      <c r="M141" t="str">
        <f t="shared" si="5"/>
        <v>2007Truck tyres</v>
      </c>
    </row>
    <row r="142" spans="1:13" x14ac:dyDescent="0.25">
      <c r="A142" t="s">
        <v>44</v>
      </c>
      <c r="B142" t="str">
        <f t="shared" si="4"/>
        <v>2007</v>
      </c>
      <c r="C142" t="s">
        <v>40</v>
      </c>
      <c r="D142" t="s">
        <v>43</v>
      </c>
      <c r="E142" t="s">
        <v>15</v>
      </c>
      <c r="F142">
        <v>782</v>
      </c>
      <c r="G142">
        <v>0</v>
      </c>
      <c r="H142">
        <v>0</v>
      </c>
      <c r="I142">
        <v>0</v>
      </c>
      <c r="J142">
        <v>0</v>
      </c>
      <c r="K142">
        <v>1</v>
      </c>
      <c r="M142" t="str">
        <f t="shared" si="5"/>
        <v>2007Truck tyres</v>
      </c>
    </row>
    <row r="143" spans="1:13" x14ac:dyDescent="0.25">
      <c r="A143" t="s">
        <v>48</v>
      </c>
      <c r="B143" t="str">
        <f t="shared" si="4"/>
        <v>2008</v>
      </c>
      <c r="C143" t="s">
        <v>11</v>
      </c>
      <c r="D143" t="s">
        <v>12</v>
      </c>
      <c r="E143" t="s">
        <v>13</v>
      </c>
      <c r="F143">
        <v>5420</v>
      </c>
      <c r="G143">
        <v>0</v>
      </c>
      <c r="H143">
        <v>0</v>
      </c>
      <c r="I143">
        <v>0</v>
      </c>
      <c r="J143">
        <v>3927.8835119999999</v>
      </c>
      <c r="K143">
        <v>0.57981000000000005</v>
      </c>
      <c r="M143" t="str">
        <f t="shared" si="5"/>
        <v>2008Asphalt</v>
      </c>
    </row>
    <row r="144" spans="1:13" x14ac:dyDescent="0.25">
      <c r="A144" t="s">
        <v>48</v>
      </c>
      <c r="B144" t="str">
        <f t="shared" si="4"/>
        <v>2008</v>
      </c>
      <c r="C144" t="s">
        <v>11</v>
      </c>
      <c r="D144" t="s">
        <v>12</v>
      </c>
      <c r="E144" t="s">
        <v>14</v>
      </c>
      <c r="F144">
        <v>121042</v>
      </c>
      <c r="G144">
        <v>0</v>
      </c>
      <c r="H144">
        <v>0</v>
      </c>
      <c r="I144">
        <v>0</v>
      </c>
      <c r="J144">
        <v>975.33623599999999</v>
      </c>
      <c r="K144">
        <v>0.99200600000000005</v>
      </c>
      <c r="M144" t="str">
        <f t="shared" si="5"/>
        <v>2008Asphalt</v>
      </c>
    </row>
    <row r="145" spans="1:13" x14ac:dyDescent="0.25">
      <c r="A145" t="s">
        <v>48</v>
      </c>
      <c r="B145" t="str">
        <f t="shared" si="4"/>
        <v>2008</v>
      </c>
      <c r="C145" t="s">
        <v>11</v>
      </c>
      <c r="D145" t="s">
        <v>12</v>
      </c>
      <c r="E145" t="s">
        <v>15</v>
      </c>
      <c r="F145">
        <v>25503</v>
      </c>
      <c r="G145">
        <v>0</v>
      </c>
      <c r="H145">
        <v>0</v>
      </c>
      <c r="I145">
        <v>0</v>
      </c>
      <c r="J145">
        <v>770.32766100000003</v>
      </c>
      <c r="K145">
        <v>0.97067999999999999</v>
      </c>
      <c r="M145" t="str">
        <f t="shared" si="5"/>
        <v>2008Asphalt</v>
      </c>
    </row>
    <row r="146" spans="1:13" x14ac:dyDescent="0.25">
      <c r="A146" t="s">
        <v>48</v>
      </c>
      <c r="B146" t="str">
        <f t="shared" si="4"/>
        <v>2008</v>
      </c>
      <c r="C146" t="s">
        <v>11</v>
      </c>
      <c r="D146" t="s">
        <v>16</v>
      </c>
      <c r="E146" t="s">
        <v>13</v>
      </c>
      <c r="F146">
        <v>8781</v>
      </c>
      <c r="G146">
        <v>0</v>
      </c>
      <c r="H146">
        <v>0</v>
      </c>
      <c r="I146">
        <v>0</v>
      </c>
      <c r="J146">
        <v>33637.776913000002</v>
      </c>
      <c r="K146">
        <v>0.207007</v>
      </c>
      <c r="M146" t="str">
        <f t="shared" si="5"/>
        <v>2008Bricks</v>
      </c>
    </row>
    <row r="147" spans="1:13" x14ac:dyDescent="0.25">
      <c r="A147" t="s">
        <v>48</v>
      </c>
      <c r="B147" t="str">
        <f t="shared" si="4"/>
        <v>2008</v>
      </c>
      <c r="C147" t="s">
        <v>11</v>
      </c>
      <c r="D147" t="s">
        <v>16</v>
      </c>
      <c r="E147" t="s">
        <v>14</v>
      </c>
      <c r="F147">
        <v>275940</v>
      </c>
      <c r="G147">
        <v>0</v>
      </c>
      <c r="H147">
        <v>0</v>
      </c>
      <c r="I147">
        <v>0</v>
      </c>
      <c r="J147">
        <v>27573.642037000001</v>
      </c>
      <c r="K147">
        <v>0.90915100000000004</v>
      </c>
      <c r="M147" t="str">
        <f t="shared" si="5"/>
        <v>2008Bricks</v>
      </c>
    </row>
    <row r="148" spans="1:13" x14ac:dyDescent="0.25">
      <c r="A148" t="s">
        <v>48</v>
      </c>
      <c r="B148" t="str">
        <f t="shared" si="4"/>
        <v>2008</v>
      </c>
      <c r="C148" t="s">
        <v>11</v>
      </c>
      <c r="D148" t="s">
        <v>16</v>
      </c>
      <c r="E148" t="s">
        <v>15</v>
      </c>
      <c r="F148">
        <v>8407</v>
      </c>
      <c r="G148">
        <v>0</v>
      </c>
      <c r="H148">
        <v>0</v>
      </c>
      <c r="I148">
        <v>0</v>
      </c>
      <c r="J148">
        <v>50597.899364999997</v>
      </c>
      <c r="K148">
        <v>0.14247899999999999</v>
      </c>
      <c r="M148" t="str">
        <f t="shared" si="5"/>
        <v>2008Bricks</v>
      </c>
    </row>
    <row r="149" spans="1:13" x14ac:dyDescent="0.25">
      <c r="A149" t="s">
        <v>48</v>
      </c>
      <c r="B149" t="str">
        <f t="shared" si="4"/>
        <v>2008</v>
      </c>
      <c r="C149" t="s">
        <v>11</v>
      </c>
      <c r="D149" t="s">
        <v>17</v>
      </c>
      <c r="E149" t="s">
        <v>13</v>
      </c>
      <c r="F149">
        <v>117809</v>
      </c>
      <c r="G149">
        <v>0</v>
      </c>
      <c r="H149">
        <v>0</v>
      </c>
      <c r="I149">
        <v>0</v>
      </c>
      <c r="J149">
        <v>39745.556997</v>
      </c>
      <c r="K149">
        <v>0.74773400000000001</v>
      </c>
      <c r="M149" t="str">
        <f t="shared" si="5"/>
        <v>2008Concrete</v>
      </c>
    </row>
    <row r="150" spans="1:13" x14ac:dyDescent="0.25">
      <c r="A150" t="s">
        <v>48</v>
      </c>
      <c r="B150" t="str">
        <f t="shared" si="4"/>
        <v>2008</v>
      </c>
      <c r="C150" t="s">
        <v>11</v>
      </c>
      <c r="D150" t="s">
        <v>17</v>
      </c>
      <c r="E150" t="s">
        <v>14</v>
      </c>
      <c r="F150">
        <v>1491840</v>
      </c>
      <c r="G150">
        <v>0</v>
      </c>
      <c r="H150">
        <v>0</v>
      </c>
      <c r="I150">
        <v>0</v>
      </c>
      <c r="J150">
        <v>25082.375515</v>
      </c>
      <c r="K150">
        <v>0.983464</v>
      </c>
      <c r="M150" t="str">
        <f t="shared" si="5"/>
        <v>2008Concrete</v>
      </c>
    </row>
    <row r="151" spans="1:13" x14ac:dyDescent="0.25">
      <c r="A151" t="s">
        <v>48</v>
      </c>
      <c r="B151" t="str">
        <f t="shared" si="4"/>
        <v>2008</v>
      </c>
      <c r="C151" t="s">
        <v>11</v>
      </c>
      <c r="D151" t="s">
        <v>17</v>
      </c>
      <c r="E151" t="s">
        <v>15</v>
      </c>
      <c r="F151">
        <v>107669</v>
      </c>
      <c r="G151">
        <v>0</v>
      </c>
      <c r="H151">
        <v>0</v>
      </c>
      <c r="I151">
        <v>0</v>
      </c>
      <c r="J151">
        <v>410.80205599999999</v>
      </c>
      <c r="K151">
        <v>0.99619899999999995</v>
      </c>
      <c r="M151" t="str">
        <f t="shared" si="5"/>
        <v>2008Concrete</v>
      </c>
    </row>
    <row r="152" spans="1:13" x14ac:dyDescent="0.25">
      <c r="A152" t="s">
        <v>48</v>
      </c>
      <c r="B152" t="str">
        <f t="shared" si="4"/>
        <v>2008</v>
      </c>
      <c r="C152" t="s">
        <v>11</v>
      </c>
      <c r="D152" t="s">
        <v>18</v>
      </c>
      <c r="E152" t="s">
        <v>13</v>
      </c>
      <c r="F152">
        <v>32521</v>
      </c>
      <c r="G152">
        <v>0</v>
      </c>
      <c r="H152">
        <v>0</v>
      </c>
      <c r="I152">
        <v>0</v>
      </c>
      <c r="J152">
        <v>27745.002748999999</v>
      </c>
      <c r="K152">
        <v>0.53962399999999999</v>
      </c>
      <c r="M152" t="str">
        <f t="shared" si="5"/>
        <v>2008Plaster</v>
      </c>
    </row>
    <row r="153" spans="1:13" x14ac:dyDescent="0.25">
      <c r="A153" t="s">
        <v>48</v>
      </c>
      <c r="B153" t="str">
        <f t="shared" si="4"/>
        <v>2008</v>
      </c>
      <c r="C153" t="s">
        <v>11</v>
      </c>
      <c r="D153" t="s">
        <v>18</v>
      </c>
      <c r="E153" t="s">
        <v>14</v>
      </c>
      <c r="F153">
        <v>179</v>
      </c>
      <c r="G153">
        <v>0</v>
      </c>
      <c r="H153">
        <v>0</v>
      </c>
      <c r="I153">
        <v>0</v>
      </c>
      <c r="J153">
        <v>14908.840881</v>
      </c>
      <c r="K153">
        <v>1.1863E-2</v>
      </c>
      <c r="M153" t="str">
        <f t="shared" si="5"/>
        <v>2008Plaster</v>
      </c>
    </row>
    <row r="154" spans="1:13" x14ac:dyDescent="0.25">
      <c r="A154" t="s">
        <v>48</v>
      </c>
      <c r="B154" t="str">
        <f t="shared" si="4"/>
        <v>2008</v>
      </c>
      <c r="C154" t="s">
        <v>11</v>
      </c>
      <c r="D154" t="s">
        <v>18</v>
      </c>
      <c r="E154" t="s">
        <v>15</v>
      </c>
      <c r="F154">
        <v>775</v>
      </c>
      <c r="G154">
        <v>0</v>
      </c>
      <c r="H154">
        <v>0</v>
      </c>
      <c r="I154">
        <v>0</v>
      </c>
      <c r="J154">
        <v>4562.7671179999998</v>
      </c>
      <c r="K154">
        <v>0.14519099999999999</v>
      </c>
      <c r="M154" t="str">
        <f t="shared" si="5"/>
        <v>2008Plaster</v>
      </c>
    </row>
    <row r="155" spans="1:13" x14ac:dyDescent="0.25">
      <c r="A155" t="s">
        <v>48</v>
      </c>
      <c r="B155" t="str">
        <f t="shared" si="4"/>
        <v>2008</v>
      </c>
      <c r="C155" t="s">
        <v>11</v>
      </c>
      <c r="D155" t="s">
        <v>45</v>
      </c>
      <c r="E155" t="s">
        <v>13</v>
      </c>
      <c r="F155">
        <v>14051</v>
      </c>
      <c r="G155">
        <v>0</v>
      </c>
      <c r="H155">
        <v>0</v>
      </c>
      <c r="I155">
        <v>0</v>
      </c>
      <c r="J155">
        <v>17550.586131</v>
      </c>
      <c r="K155">
        <v>0.444629</v>
      </c>
      <c r="M155" t="str">
        <f t="shared" si="5"/>
        <v>2008Rubble</v>
      </c>
    </row>
    <row r="156" spans="1:13" x14ac:dyDescent="0.25">
      <c r="A156" t="s">
        <v>48</v>
      </c>
      <c r="B156" t="str">
        <f t="shared" si="4"/>
        <v>2008</v>
      </c>
      <c r="C156" t="s">
        <v>11</v>
      </c>
      <c r="D156" t="s">
        <v>45</v>
      </c>
      <c r="E156" t="s">
        <v>14</v>
      </c>
      <c r="F156">
        <v>83693</v>
      </c>
      <c r="G156">
        <v>0</v>
      </c>
      <c r="H156">
        <v>0</v>
      </c>
      <c r="I156">
        <v>0</v>
      </c>
      <c r="J156">
        <v>9490.6662479999995</v>
      </c>
      <c r="K156">
        <v>0.89815</v>
      </c>
      <c r="M156" t="str">
        <f t="shared" si="5"/>
        <v>2008Rubble</v>
      </c>
    </row>
    <row r="157" spans="1:13" x14ac:dyDescent="0.25">
      <c r="A157" t="s">
        <v>48</v>
      </c>
      <c r="B157" t="str">
        <f t="shared" si="4"/>
        <v>2008</v>
      </c>
      <c r="C157" t="s">
        <v>11</v>
      </c>
      <c r="D157" t="s">
        <v>45</v>
      </c>
      <c r="E157" t="s">
        <v>15</v>
      </c>
      <c r="F157">
        <v>5130</v>
      </c>
      <c r="G157">
        <v>0</v>
      </c>
      <c r="H157">
        <v>0</v>
      </c>
      <c r="I157">
        <v>0</v>
      </c>
      <c r="J157">
        <v>3082.1069670000002</v>
      </c>
      <c r="K157">
        <v>0.62468699999999999</v>
      </c>
      <c r="M157" t="str">
        <f t="shared" si="5"/>
        <v>2008Rubble</v>
      </c>
    </row>
    <row r="158" spans="1:13" x14ac:dyDescent="0.25">
      <c r="A158" t="s">
        <v>48</v>
      </c>
      <c r="B158" t="str">
        <f t="shared" si="4"/>
        <v>2008</v>
      </c>
      <c r="C158" t="s">
        <v>11</v>
      </c>
      <c r="D158" t="s">
        <v>19</v>
      </c>
      <c r="E158" t="s">
        <v>13</v>
      </c>
      <c r="F158">
        <v>100772</v>
      </c>
      <c r="G158">
        <v>0</v>
      </c>
      <c r="H158">
        <v>0</v>
      </c>
      <c r="I158">
        <v>0</v>
      </c>
      <c r="J158">
        <v>133488.42716799999</v>
      </c>
      <c r="K158">
        <v>0.43017</v>
      </c>
      <c r="M158" t="str">
        <f t="shared" si="5"/>
        <v>2008Soil and natural materials</v>
      </c>
    </row>
    <row r="159" spans="1:13" x14ac:dyDescent="0.25">
      <c r="A159" t="s">
        <v>48</v>
      </c>
      <c r="B159" t="str">
        <f t="shared" si="4"/>
        <v>2008</v>
      </c>
      <c r="C159" t="s">
        <v>11</v>
      </c>
      <c r="D159" t="s">
        <v>19</v>
      </c>
      <c r="E159" t="s">
        <v>14</v>
      </c>
      <c r="F159">
        <v>628752</v>
      </c>
      <c r="G159">
        <v>0</v>
      </c>
      <c r="H159">
        <v>0</v>
      </c>
      <c r="I159">
        <v>0</v>
      </c>
      <c r="J159">
        <v>707105.73544099997</v>
      </c>
      <c r="K159">
        <v>0.47067199999999998</v>
      </c>
      <c r="M159" t="str">
        <f t="shared" si="5"/>
        <v>2008Soil and natural materials</v>
      </c>
    </row>
    <row r="160" spans="1:13" x14ac:dyDescent="0.25">
      <c r="A160" t="s">
        <v>48</v>
      </c>
      <c r="B160" t="str">
        <f t="shared" si="4"/>
        <v>2008</v>
      </c>
      <c r="C160" t="s">
        <v>11</v>
      </c>
      <c r="D160" t="s">
        <v>19</v>
      </c>
      <c r="E160" t="s">
        <v>15</v>
      </c>
      <c r="F160">
        <v>13269</v>
      </c>
      <c r="G160">
        <v>0</v>
      </c>
      <c r="H160">
        <v>0</v>
      </c>
      <c r="I160">
        <v>0</v>
      </c>
      <c r="J160">
        <v>16060.744446999999</v>
      </c>
      <c r="K160">
        <v>0.452407</v>
      </c>
      <c r="M160" t="str">
        <f t="shared" si="5"/>
        <v>2008Soil and natural materials</v>
      </c>
    </row>
    <row r="161" spans="1:13" x14ac:dyDescent="0.25">
      <c r="A161" t="s">
        <v>48</v>
      </c>
      <c r="B161" t="str">
        <f t="shared" si="4"/>
        <v>2008</v>
      </c>
      <c r="C161" t="s">
        <v>20</v>
      </c>
      <c r="D161" t="s">
        <v>21</v>
      </c>
      <c r="E161" t="s">
        <v>13</v>
      </c>
      <c r="F161">
        <v>6990</v>
      </c>
      <c r="G161">
        <v>0</v>
      </c>
      <c r="H161">
        <v>0</v>
      </c>
      <c r="I161">
        <v>0</v>
      </c>
      <c r="J161">
        <v>35025.181535000003</v>
      </c>
      <c r="K161">
        <v>0.16636799999999999</v>
      </c>
      <c r="M161" t="str">
        <f t="shared" si="5"/>
        <v>2008Container glass</v>
      </c>
    </row>
    <row r="162" spans="1:13" x14ac:dyDescent="0.25">
      <c r="A162" t="s">
        <v>48</v>
      </c>
      <c r="B162" t="str">
        <f t="shared" si="4"/>
        <v>2008</v>
      </c>
      <c r="C162" t="s">
        <v>20</v>
      </c>
      <c r="D162" t="s">
        <v>21</v>
      </c>
      <c r="E162" t="s">
        <v>14</v>
      </c>
      <c r="F162">
        <v>0</v>
      </c>
      <c r="G162">
        <v>0</v>
      </c>
      <c r="H162">
        <v>0</v>
      </c>
      <c r="I162">
        <v>0</v>
      </c>
      <c r="J162">
        <v>655.86651300000005</v>
      </c>
      <c r="K162">
        <v>0</v>
      </c>
      <c r="M162" t="str">
        <f t="shared" si="5"/>
        <v>2008Container glass</v>
      </c>
    </row>
    <row r="163" spans="1:13" x14ac:dyDescent="0.25">
      <c r="A163" t="s">
        <v>48</v>
      </c>
      <c r="B163" t="str">
        <f t="shared" si="4"/>
        <v>2008</v>
      </c>
      <c r="C163" t="s">
        <v>20</v>
      </c>
      <c r="D163" t="s">
        <v>21</v>
      </c>
      <c r="E163" t="s">
        <v>15</v>
      </c>
      <c r="F163">
        <v>155330</v>
      </c>
      <c r="G163">
        <v>0</v>
      </c>
      <c r="H163">
        <v>0</v>
      </c>
      <c r="I163">
        <v>0</v>
      </c>
      <c r="J163">
        <v>40382.404132000003</v>
      </c>
      <c r="K163">
        <v>0.79366400000000004</v>
      </c>
      <c r="M163" t="str">
        <f t="shared" si="5"/>
        <v>2008Container glass</v>
      </c>
    </row>
    <row r="164" spans="1:13" x14ac:dyDescent="0.25">
      <c r="A164" t="s">
        <v>48</v>
      </c>
      <c r="B164" t="str">
        <f t="shared" si="4"/>
        <v>2008</v>
      </c>
      <c r="C164" t="s">
        <v>20</v>
      </c>
      <c r="D164" t="s">
        <v>22</v>
      </c>
      <c r="E164" t="s">
        <v>13</v>
      </c>
      <c r="F164">
        <v>11249</v>
      </c>
      <c r="G164">
        <v>0</v>
      </c>
      <c r="H164">
        <v>0</v>
      </c>
      <c r="I164">
        <v>0</v>
      </c>
      <c r="J164">
        <v>17190.268273000001</v>
      </c>
      <c r="K164">
        <v>0.39554400000000001</v>
      </c>
      <c r="M164" t="str">
        <f t="shared" si="5"/>
        <v>2008Other glass</v>
      </c>
    </row>
    <row r="165" spans="1:13" x14ac:dyDescent="0.25">
      <c r="A165" t="s">
        <v>48</v>
      </c>
      <c r="B165" t="str">
        <f t="shared" si="4"/>
        <v>2008</v>
      </c>
      <c r="C165" t="s">
        <v>20</v>
      </c>
      <c r="D165" t="s">
        <v>22</v>
      </c>
      <c r="E165" t="s">
        <v>14</v>
      </c>
      <c r="F165">
        <v>0</v>
      </c>
      <c r="G165">
        <v>0</v>
      </c>
      <c r="H165">
        <v>0</v>
      </c>
      <c r="I165">
        <v>0</v>
      </c>
      <c r="J165">
        <v>3199.8617450000002</v>
      </c>
      <c r="K165">
        <v>0</v>
      </c>
      <c r="M165" t="str">
        <f t="shared" si="5"/>
        <v>2008Other glass</v>
      </c>
    </row>
    <row r="166" spans="1:13" x14ac:dyDescent="0.25">
      <c r="A166" t="s">
        <v>48</v>
      </c>
      <c r="B166" t="str">
        <f t="shared" si="4"/>
        <v>2008</v>
      </c>
      <c r="C166" t="s">
        <v>20</v>
      </c>
      <c r="D166" t="s">
        <v>22</v>
      </c>
      <c r="E166" t="s">
        <v>15</v>
      </c>
      <c r="F166">
        <v>0</v>
      </c>
      <c r="G166">
        <v>0</v>
      </c>
      <c r="H166">
        <v>0</v>
      </c>
      <c r="I166">
        <v>0</v>
      </c>
      <c r="J166">
        <v>39988.057487999999</v>
      </c>
      <c r="K166">
        <v>0</v>
      </c>
      <c r="M166" t="str">
        <f t="shared" si="5"/>
        <v>2008Other glass</v>
      </c>
    </row>
    <row r="167" spans="1:13" x14ac:dyDescent="0.25">
      <c r="A167" t="s">
        <v>48</v>
      </c>
      <c r="B167" t="str">
        <f t="shared" si="4"/>
        <v>2008</v>
      </c>
      <c r="C167" t="s">
        <v>23</v>
      </c>
      <c r="D167" t="s">
        <v>24</v>
      </c>
      <c r="E167" t="s">
        <v>13</v>
      </c>
      <c r="F167">
        <v>14395</v>
      </c>
      <c r="G167">
        <v>0</v>
      </c>
      <c r="H167">
        <v>0</v>
      </c>
      <c r="I167">
        <v>0</v>
      </c>
      <c r="J167">
        <v>21742.421674000001</v>
      </c>
      <c r="K167">
        <v>0.39834000000000003</v>
      </c>
      <c r="M167" t="str">
        <f t="shared" si="5"/>
        <v>2008Aluminium</v>
      </c>
    </row>
    <row r="168" spans="1:13" x14ac:dyDescent="0.25">
      <c r="A168" t="s">
        <v>48</v>
      </c>
      <c r="B168" t="str">
        <f t="shared" si="4"/>
        <v>2008</v>
      </c>
      <c r="C168" t="s">
        <v>23</v>
      </c>
      <c r="D168" t="s">
        <v>24</v>
      </c>
      <c r="E168" t="s">
        <v>14</v>
      </c>
      <c r="F168">
        <v>298</v>
      </c>
      <c r="G168">
        <v>0</v>
      </c>
      <c r="H168">
        <v>0</v>
      </c>
      <c r="I168">
        <v>0</v>
      </c>
      <c r="J168">
        <v>3780.0167240000001</v>
      </c>
      <c r="K168">
        <v>7.3074E-2</v>
      </c>
      <c r="M168" t="str">
        <f t="shared" si="5"/>
        <v>2008Aluminium</v>
      </c>
    </row>
    <row r="169" spans="1:13" x14ac:dyDescent="0.25">
      <c r="A169" t="s">
        <v>48</v>
      </c>
      <c r="B169" t="str">
        <f t="shared" si="4"/>
        <v>2008</v>
      </c>
      <c r="C169" t="s">
        <v>23</v>
      </c>
      <c r="D169" t="s">
        <v>24</v>
      </c>
      <c r="E169" t="s">
        <v>15</v>
      </c>
      <c r="F169">
        <v>1903</v>
      </c>
      <c r="G169">
        <v>0</v>
      </c>
      <c r="H169">
        <v>0</v>
      </c>
      <c r="I169">
        <v>0</v>
      </c>
      <c r="J169">
        <v>21799.925475</v>
      </c>
      <c r="K169">
        <v>8.0284999999999995E-2</v>
      </c>
      <c r="M169" t="str">
        <f t="shared" si="5"/>
        <v>2008Aluminium</v>
      </c>
    </row>
    <row r="170" spans="1:13" x14ac:dyDescent="0.25">
      <c r="A170" t="s">
        <v>48</v>
      </c>
      <c r="B170" t="str">
        <f t="shared" si="4"/>
        <v>2008</v>
      </c>
      <c r="C170" t="s">
        <v>23</v>
      </c>
      <c r="D170" t="s">
        <v>25</v>
      </c>
      <c r="E170" t="s">
        <v>13</v>
      </c>
      <c r="F170">
        <v>652398.28</v>
      </c>
      <c r="G170">
        <v>0</v>
      </c>
      <c r="H170">
        <v>0</v>
      </c>
      <c r="I170">
        <v>0</v>
      </c>
      <c r="J170">
        <v>70667.68462</v>
      </c>
      <c r="K170">
        <v>0.90226600000000001</v>
      </c>
      <c r="M170" t="str">
        <f t="shared" si="5"/>
        <v>2008Ferrous</v>
      </c>
    </row>
    <row r="171" spans="1:13" x14ac:dyDescent="0.25">
      <c r="A171" t="s">
        <v>48</v>
      </c>
      <c r="B171" t="str">
        <f t="shared" si="4"/>
        <v>2008</v>
      </c>
      <c r="C171" t="s">
        <v>23</v>
      </c>
      <c r="D171" t="s">
        <v>25</v>
      </c>
      <c r="E171" t="s">
        <v>14</v>
      </c>
      <c r="F171">
        <v>55888</v>
      </c>
      <c r="G171">
        <v>0</v>
      </c>
      <c r="H171">
        <v>0</v>
      </c>
      <c r="I171">
        <v>0</v>
      </c>
      <c r="J171">
        <v>16186.544032</v>
      </c>
      <c r="K171">
        <v>0.77541899999999997</v>
      </c>
      <c r="M171" t="str">
        <f t="shared" si="5"/>
        <v>2008Ferrous</v>
      </c>
    </row>
    <row r="172" spans="1:13" x14ac:dyDescent="0.25">
      <c r="A172" t="s">
        <v>48</v>
      </c>
      <c r="B172" t="str">
        <f t="shared" si="4"/>
        <v>2008</v>
      </c>
      <c r="C172" t="s">
        <v>23</v>
      </c>
      <c r="D172" t="s">
        <v>25</v>
      </c>
      <c r="E172" t="s">
        <v>15</v>
      </c>
      <c r="F172">
        <v>64686.2</v>
      </c>
      <c r="G172">
        <v>0</v>
      </c>
      <c r="H172">
        <v>0</v>
      </c>
      <c r="I172">
        <v>0</v>
      </c>
      <c r="J172">
        <v>36619.473596000003</v>
      </c>
      <c r="K172">
        <v>0.63852399999999998</v>
      </c>
      <c r="M172" t="str">
        <f t="shared" si="5"/>
        <v>2008Ferrous</v>
      </c>
    </row>
    <row r="173" spans="1:13" x14ac:dyDescent="0.25">
      <c r="A173" t="s">
        <v>48</v>
      </c>
      <c r="B173" t="str">
        <f t="shared" si="4"/>
        <v>2008</v>
      </c>
      <c r="C173" t="s">
        <v>23</v>
      </c>
      <c r="D173" t="s">
        <v>26</v>
      </c>
      <c r="E173" t="s">
        <v>13</v>
      </c>
      <c r="F173">
        <v>130945</v>
      </c>
      <c r="G173">
        <v>0</v>
      </c>
      <c r="H173">
        <v>0</v>
      </c>
      <c r="I173">
        <v>0</v>
      </c>
      <c r="J173">
        <v>0</v>
      </c>
      <c r="K173">
        <v>1</v>
      </c>
      <c r="M173" t="str">
        <f t="shared" si="5"/>
        <v>2008Other metals</v>
      </c>
    </row>
    <row r="174" spans="1:13" x14ac:dyDescent="0.25">
      <c r="A174" t="s">
        <v>48</v>
      </c>
      <c r="B174" t="str">
        <f t="shared" si="4"/>
        <v>2008</v>
      </c>
      <c r="C174" t="s">
        <v>23</v>
      </c>
      <c r="D174" t="s">
        <v>26</v>
      </c>
      <c r="E174" t="s">
        <v>14</v>
      </c>
      <c r="F174">
        <v>103623</v>
      </c>
      <c r="G174">
        <v>0</v>
      </c>
      <c r="H174">
        <v>0</v>
      </c>
      <c r="I174">
        <v>0</v>
      </c>
      <c r="J174">
        <v>0</v>
      </c>
      <c r="K174">
        <v>1</v>
      </c>
      <c r="M174" t="str">
        <f t="shared" si="5"/>
        <v>2008Other metals</v>
      </c>
    </row>
    <row r="175" spans="1:13" x14ac:dyDescent="0.25">
      <c r="A175" t="s">
        <v>48</v>
      </c>
      <c r="B175" t="str">
        <f t="shared" si="4"/>
        <v>2008</v>
      </c>
      <c r="C175" t="s">
        <v>23</v>
      </c>
      <c r="D175" t="s">
        <v>26</v>
      </c>
      <c r="E175" t="s">
        <v>15</v>
      </c>
      <c r="F175">
        <v>35859</v>
      </c>
      <c r="G175">
        <v>0</v>
      </c>
      <c r="H175">
        <v>0</v>
      </c>
      <c r="I175">
        <v>0</v>
      </c>
      <c r="J175">
        <v>0</v>
      </c>
      <c r="K175">
        <v>1</v>
      </c>
      <c r="M175" t="str">
        <f t="shared" si="5"/>
        <v>2008Other metals</v>
      </c>
    </row>
    <row r="176" spans="1:13" x14ac:dyDescent="0.25">
      <c r="A176" t="s">
        <v>48</v>
      </c>
      <c r="B176" t="str">
        <f t="shared" si="4"/>
        <v>2008</v>
      </c>
      <c r="C176" t="s">
        <v>27</v>
      </c>
      <c r="D176" t="s">
        <v>28</v>
      </c>
      <c r="E176" t="s">
        <v>13</v>
      </c>
      <c r="F176">
        <v>24301</v>
      </c>
      <c r="G176">
        <v>0</v>
      </c>
      <c r="H176">
        <v>0</v>
      </c>
      <c r="I176">
        <v>0</v>
      </c>
      <c r="J176">
        <v>308592.22035000002</v>
      </c>
      <c r="K176">
        <v>7.2998999999999994E-2</v>
      </c>
      <c r="M176" t="str">
        <f t="shared" si="5"/>
        <v>2008Food organics</v>
      </c>
    </row>
    <row r="177" spans="1:13" x14ac:dyDescent="0.25">
      <c r="A177" t="s">
        <v>48</v>
      </c>
      <c r="B177" t="str">
        <f t="shared" si="4"/>
        <v>2008</v>
      </c>
      <c r="C177" t="s">
        <v>27</v>
      </c>
      <c r="D177" t="s">
        <v>28</v>
      </c>
      <c r="E177" t="s">
        <v>14</v>
      </c>
      <c r="F177">
        <v>3484</v>
      </c>
      <c r="G177">
        <v>0</v>
      </c>
      <c r="H177">
        <v>0</v>
      </c>
      <c r="I177">
        <v>0</v>
      </c>
      <c r="J177">
        <v>2919.4572429999998</v>
      </c>
      <c r="K177">
        <v>0.54408100000000004</v>
      </c>
      <c r="M177" t="str">
        <f t="shared" si="5"/>
        <v>2008Food organics</v>
      </c>
    </row>
    <row r="178" spans="1:13" x14ac:dyDescent="0.25">
      <c r="A178" t="s">
        <v>48</v>
      </c>
      <c r="B178" t="str">
        <f t="shared" si="4"/>
        <v>2008</v>
      </c>
      <c r="C178" t="s">
        <v>27</v>
      </c>
      <c r="D178" t="s">
        <v>28</v>
      </c>
      <c r="E178" t="s">
        <v>15</v>
      </c>
      <c r="F178">
        <v>1103</v>
      </c>
      <c r="G178">
        <v>0</v>
      </c>
      <c r="H178">
        <v>0</v>
      </c>
      <c r="I178">
        <v>0</v>
      </c>
      <c r="J178">
        <v>662478.65781899996</v>
      </c>
      <c r="K178">
        <v>1.6620000000000001E-3</v>
      </c>
      <c r="M178" t="str">
        <f t="shared" si="5"/>
        <v>2008Food organics</v>
      </c>
    </row>
    <row r="179" spans="1:13" x14ac:dyDescent="0.25">
      <c r="A179" t="s">
        <v>48</v>
      </c>
      <c r="B179" t="str">
        <f t="shared" si="4"/>
        <v>2008</v>
      </c>
      <c r="C179" t="s">
        <v>27</v>
      </c>
      <c r="D179" t="s">
        <v>29</v>
      </c>
      <c r="E179" t="s">
        <v>13</v>
      </c>
      <c r="F179">
        <v>19074</v>
      </c>
      <c r="G179">
        <v>0</v>
      </c>
      <c r="H179">
        <v>0</v>
      </c>
      <c r="I179">
        <v>0</v>
      </c>
      <c r="J179">
        <v>77780.726775999996</v>
      </c>
      <c r="K179">
        <v>0.196934</v>
      </c>
      <c r="M179" t="str">
        <f t="shared" si="5"/>
        <v>2008Garden organics</v>
      </c>
    </row>
    <row r="180" spans="1:13" x14ac:dyDescent="0.25">
      <c r="A180" t="s">
        <v>48</v>
      </c>
      <c r="B180" t="str">
        <f t="shared" si="4"/>
        <v>2008</v>
      </c>
      <c r="C180" t="s">
        <v>27</v>
      </c>
      <c r="D180" t="s">
        <v>29</v>
      </c>
      <c r="E180" t="s">
        <v>14</v>
      </c>
      <c r="F180">
        <v>5223</v>
      </c>
      <c r="G180">
        <v>0</v>
      </c>
      <c r="H180">
        <v>0</v>
      </c>
      <c r="I180">
        <v>0</v>
      </c>
      <c r="J180">
        <v>21044.992558999998</v>
      </c>
      <c r="K180">
        <v>0.19883500000000001</v>
      </c>
      <c r="M180" t="str">
        <f t="shared" si="5"/>
        <v>2008Garden organics</v>
      </c>
    </row>
    <row r="181" spans="1:13" x14ac:dyDescent="0.25">
      <c r="A181" t="s">
        <v>48</v>
      </c>
      <c r="B181" t="str">
        <f t="shared" si="4"/>
        <v>2008</v>
      </c>
      <c r="C181" t="s">
        <v>27</v>
      </c>
      <c r="D181" t="s">
        <v>29</v>
      </c>
      <c r="E181" t="s">
        <v>15</v>
      </c>
      <c r="F181">
        <v>286762</v>
      </c>
      <c r="G181">
        <v>0</v>
      </c>
      <c r="H181">
        <v>0</v>
      </c>
      <c r="I181">
        <v>0</v>
      </c>
      <c r="J181">
        <v>104974.430008</v>
      </c>
      <c r="K181">
        <v>0.73202699999999998</v>
      </c>
      <c r="M181" t="str">
        <f t="shared" si="5"/>
        <v>2008Garden organics</v>
      </c>
    </row>
    <row r="182" spans="1:13" x14ac:dyDescent="0.25">
      <c r="A182" t="s">
        <v>48</v>
      </c>
      <c r="B182" t="str">
        <f t="shared" si="4"/>
        <v>2008</v>
      </c>
      <c r="C182" t="s">
        <v>27</v>
      </c>
      <c r="D182" t="s">
        <v>30</v>
      </c>
      <c r="E182" t="s">
        <v>13</v>
      </c>
      <c r="F182">
        <v>7917</v>
      </c>
      <c r="G182">
        <v>0</v>
      </c>
      <c r="H182">
        <v>0</v>
      </c>
      <c r="I182">
        <v>0</v>
      </c>
      <c r="J182">
        <v>38395.098970999999</v>
      </c>
      <c r="K182">
        <v>0.17094799999999999</v>
      </c>
      <c r="M182" t="str">
        <f t="shared" si="5"/>
        <v>2008Other organics</v>
      </c>
    </row>
    <row r="183" spans="1:13" x14ac:dyDescent="0.25">
      <c r="A183" t="s">
        <v>48</v>
      </c>
      <c r="B183" t="str">
        <f t="shared" si="4"/>
        <v>2008</v>
      </c>
      <c r="C183" t="s">
        <v>27</v>
      </c>
      <c r="D183" t="s">
        <v>30</v>
      </c>
      <c r="E183" t="s">
        <v>14</v>
      </c>
      <c r="F183">
        <v>0</v>
      </c>
      <c r="G183">
        <v>0</v>
      </c>
      <c r="H183">
        <v>0</v>
      </c>
      <c r="I183">
        <v>0</v>
      </c>
      <c r="J183">
        <v>511.10915899999998</v>
      </c>
      <c r="K183">
        <v>0</v>
      </c>
      <c r="M183" t="str">
        <f t="shared" si="5"/>
        <v>2008Other organics</v>
      </c>
    </row>
    <row r="184" spans="1:13" x14ac:dyDescent="0.25">
      <c r="A184" t="s">
        <v>48</v>
      </c>
      <c r="B184" t="str">
        <f t="shared" si="4"/>
        <v>2008</v>
      </c>
      <c r="C184" t="s">
        <v>27</v>
      </c>
      <c r="D184" t="s">
        <v>30</v>
      </c>
      <c r="E184" t="s">
        <v>15</v>
      </c>
      <c r="F184">
        <v>0</v>
      </c>
      <c r="G184">
        <v>0</v>
      </c>
      <c r="H184">
        <v>0</v>
      </c>
      <c r="I184">
        <v>0</v>
      </c>
      <c r="J184">
        <v>104706.550936</v>
      </c>
      <c r="K184">
        <v>0</v>
      </c>
      <c r="M184" t="str">
        <f t="shared" si="5"/>
        <v>2008Other organics</v>
      </c>
    </row>
    <row r="185" spans="1:13" x14ac:dyDescent="0.25">
      <c r="A185" t="s">
        <v>48</v>
      </c>
      <c r="B185" t="str">
        <f t="shared" si="4"/>
        <v>2008</v>
      </c>
      <c r="C185" t="s">
        <v>27</v>
      </c>
      <c r="D185" t="s">
        <v>31</v>
      </c>
      <c r="E185" t="s">
        <v>13</v>
      </c>
      <c r="F185">
        <v>84728.4</v>
      </c>
      <c r="G185">
        <v>0</v>
      </c>
      <c r="H185">
        <v>0</v>
      </c>
      <c r="I185">
        <v>0</v>
      </c>
      <c r="J185">
        <v>299943.02004999999</v>
      </c>
      <c r="K185">
        <v>0.22026100000000001</v>
      </c>
      <c r="M185" t="str">
        <f t="shared" si="5"/>
        <v>2008Wood /timber</v>
      </c>
    </row>
    <row r="186" spans="1:13" x14ac:dyDescent="0.25">
      <c r="A186" t="s">
        <v>48</v>
      </c>
      <c r="B186" t="str">
        <f t="shared" si="4"/>
        <v>2008</v>
      </c>
      <c r="C186" t="s">
        <v>27</v>
      </c>
      <c r="D186" t="s">
        <v>31</v>
      </c>
      <c r="E186" t="s">
        <v>14</v>
      </c>
      <c r="F186">
        <v>22288</v>
      </c>
      <c r="G186">
        <v>0</v>
      </c>
      <c r="H186">
        <v>0</v>
      </c>
      <c r="I186">
        <v>0</v>
      </c>
      <c r="J186">
        <v>114769.102539</v>
      </c>
      <c r="K186">
        <v>0.16261800000000001</v>
      </c>
      <c r="M186" t="str">
        <f t="shared" si="5"/>
        <v>2008Wood /timber</v>
      </c>
    </row>
    <row r="187" spans="1:13" x14ac:dyDescent="0.25">
      <c r="A187" t="s">
        <v>48</v>
      </c>
      <c r="B187" t="str">
        <f t="shared" si="4"/>
        <v>2008</v>
      </c>
      <c r="C187" t="s">
        <v>27</v>
      </c>
      <c r="D187" t="s">
        <v>31</v>
      </c>
      <c r="E187" t="s">
        <v>15</v>
      </c>
      <c r="F187">
        <v>14313.5</v>
      </c>
      <c r="G187">
        <v>0</v>
      </c>
      <c r="H187">
        <v>0</v>
      </c>
      <c r="I187">
        <v>0</v>
      </c>
      <c r="J187">
        <v>29298.803915</v>
      </c>
      <c r="K187">
        <v>0.32819799999999999</v>
      </c>
      <c r="M187" t="str">
        <f t="shared" si="5"/>
        <v>2008Wood /timber</v>
      </c>
    </row>
    <row r="188" spans="1:13" x14ac:dyDescent="0.25">
      <c r="A188" t="s">
        <v>48</v>
      </c>
      <c r="B188" t="str">
        <f t="shared" si="4"/>
        <v>2008</v>
      </c>
      <c r="C188" t="s">
        <v>32</v>
      </c>
      <c r="D188" t="s">
        <v>33</v>
      </c>
      <c r="E188" t="s">
        <v>13</v>
      </c>
      <c r="F188">
        <v>363046.68</v>
      </c>
      <c r="G188">
        <v>0</v>
      </c>
      <c r="H188">
        <v>0</v>
      </c>
      <c r="I188">
        <v>0</v>
      </c>
      <c r="J188">
        <v>100042.15289899999</v>
      </c>
      <c r="K188">
        <v>0.78396699999999997</v>
      </c>
      <c r="M188" t="str">
        <f t="shared" si="5"/>
        <v>2008Cardboard</v>
      </c>
    </row>
    <row r="189" spans="1:13" x14ac:dyDescent="0.25">
      <c r="A189" t="s">
        <v>48</v>
      </c>
      <c r="B189" t="str">
        <f t="shared" si="4"/>
        <v>2008</v>
      </c>
      <c r="C189" t="s">
        <v>32</v>
      </c>
      <c r="D189" t="s">
        <v>33</v>
      </c>
      <c r="E189" t="s">
        <v>14</v>
      </c>
      <c r="F189">
        <v>12516</v>
      </c>
      <c r="G189">
        <v>0</v>
      </c>
      <c r="H189">
        <v>0</v>
      </c>
      <c r="I189">
        <v>0</v>
      </c>
      <c r="J189">
        <v>4202.605587</v>
      </c>
      <c r="K189">
        <v>0.74862700000000004</v>
      </c>
      <c r="M189" t="str">
        <f t="shared" si="5"/>
        <v>2008Cardboard</v>
      </c>
    </row>
    <row r="190" spans="1:13" x14ac:dyDescent="0.25">
      <c r="A190" t="s">
        <v>48</v>
      </c>
      <c r="B190" t="str">
        <f t="shared" si="4"/>
        <v>2008</v>
      </c>
      <c r="C190" t="s">
        <v>32</v>
      </c>
      <c r="D190" t="s">
        <v>33</v>
      </c>
      <c r="E190" t="s">
        <v>15</v>
      </c>
      <c r="F190">
        <v>3983.7</v>
      </c>
      <c r="G190">
        <v>0</v>
      </c>
      <c r="H190">
        <v>0</v>
      </c>
      <c r="I190">
        <v>0</v>
      </c>
      <c r="J190">
        <v>38482.424617999997</v>
      </c>
      <c r="K190">
        <v>9.3808000000000002E-2</v>
      </c>
      <c r="M190" t="str">
        <f t="shared" si="5"/>
        <v>2008Cardboard</v>
      </c>
    </row>
    <row r="191" spans="1:13" x14ac:dyDescent="0.25">
      <c r="A191" t="s">
        <v>48</v>
      </c>
      <c r="B191" t="str">
        <f t="shared" si="4"/>
        <v>2008</v>
      </c>
      <c r="C191" t="s">
        <v>32</v>
      </c>
      <c r="D191" t="s">
        <v>46</v>
      </c>
      <c r="E191" t="s">
        <v>13</v>
      </c>
      <c r="F191">
        <v>1196</v>
      </c>
      <c r="G191">
        <v>0</v>
      </c>
      <c r="H191">
        <v>0</v>
      </c>
      <c r="I191">
        <v>0</v>
      </c>
      <c r="J191">
        <v>36137.202017000003</v>
      </c>
      <c r="K191">
        <v>3.2035000000000001E-2</v>
      </c>
      <c r="M191" t="str">
        <f t="shared" si="5"/>
        <v>2008Liquidpaperboard</v>
      </c>
    </row>
    <row r="192" spans="1:13" x14ac:dyDescent="0.25">
      <c r="A192" t="s">
        <v>48</v>
      </c>
      <c r="B192" t="str">
        <f t="shared" si="4"/>
        <v>2008</v>
      </c>
      <c r="C192" t="s">
        <v>32</v>
      </c>
      <c r="D192" t="s">
        <v>46</v>
      </c>
      <c r="E192" t="s">
        <v>14</v>
      </c>
      <c r="F192">
        <v>0</v>
      </c>
      <c r="G192">
        <v>0</v>
      </c>
      <c r="H192">
        <v>0</v>
      </c>
      <c r="I192">
        <v>0</v>
      </c>
      <c r="J192">
        <v>521.78504699999996</v>
      </c>
      <c r="K192">
        <v>0</v>
      </c>
      <c r="M192" t="str">
        <f t="shared" si="5"/>
        <v>2008Liquidpaperboard</v>
      </c>
    </row>
    <row r="193" spans="1:13" x14ac:dyDescent="0.25">
      <c r="A193" t="s">
        <v>48</v>
      </c>
      <c r="B193" t="str">
        <f t="shared" si="4"/>
        <v>2008</v>
      </c>
      <c r="C193" t="s">
        <v>32</v>
      </c>
      <c r="D193" t="s">
        <v>46</v>
      </c>
      <c r="E193" t="s">
        <v>15</v>
      </c>
      <c r="F193">
        <v>12</v>
      </c>
      <c r="G193">
        <v>0</v>
      </c>
      <c r="H193">
        <v>0</v>
      </c>
      <c r="I193">
        <v>0</v>
      </c>
      <c r="J193">
        <v>29218.660390000001</v>
      </c>
      <c r="K193">
        <v>4.0999999999999999E-4</v>
      </c>
      <c r="M193" t="str">
        <f t="shared" si="5"/>
        <v>2008Liquidpaperboard</v>
      </c>
    </row>
    <row r="194" spans="1:13" x14ac:dyDescent="0.25">
      <c r="A194" t="s">
        <v>48</v>
      </c>
      <c r="B194" t="str">
        <f t="shared" si="4"/>
        <v>2008</v>
      </c>
      <c r="C194" t="s">
        <v>32</v>
      </c>
      <c r="D194" t="s">
        <v>34</v>
      </c>
      <c r="E194" t="s">
        <v>13</v>
      </c>
      <c r="F194">
        <v>72077</v>
      </c>
      <c r="G194">
        <v>0</v>
      </c>
      <c r="H194">
        <v>0</v>
      </c>
      <c r="I194">
        <v>0</v>
      </c>
      <c r="J194">
        <v>0</v>
      </c>
      <c r="K194">
        <v>1</v>
      </c>
      <c r="M194" t="str">
        <f t="shared" si="5"/>
        <v>2008Newsprint and magazines</v>
      </c>
    </row>
    <row r="195" spans="1:13" x14ac:dyDescent="0.25">
      <c r="A195" t="s">
        <v>48</v>
      </c>
      <c r="B195" t="str">
        <f t="shared" ref="B195:B258" si="6">RIGHT(A195,4)</f>
        <v>2008</v>
      </c>
      <c r="C195" t="s">
        <v>32</v>
      </c>
      <c r="D195" t="s">
        <v>34</v>
      </c>
      <c r="E195" t="s">
        <v>14</v>
      </c>
      <c r="F195">
        <v>5389</v>
      </c>
      <c r="G195">
        <v>0</v>
      </c>
      <c r="H195">
        <v>0</v>
      </c>
      <c r="I195">
        <v>0</v>
      </c>
      <c r="J195">
        <v>0</v>
      </c>
      <c r="K195">
        <v>1</v>
      </c>
      <c r="M195" t="str">
        <f t="shared" ref="M195:M258" si="7">_xlfn.TEXTJOIN("",FALSE,B195,D195)</f>
        <v>2008Newsprint and magazines</v>
      </c>
    </row>
    <row r="196" spans="1:13" x14ac:dyDescent="0.25">
      <c r="A196" t="s">
        <v>48</v>
      </c>
      <c r="B196" t="str">
        <f t="shared" si="6"/>
        <v>2008</v>
      </c>
      <c r="C196" t="s">
        <v>32</v>
      </c>
      <c r="D196" t="s">
        <v>34</v>
      </c>
      <c r="E196" t="s">
        <v>15</v>
      </c>
      <c r="F196">
        <v>8316</v>
      </c>
      <c r="G196">
        <v>0</v>
      </c>
      <c r="H196">
        <v>0</v>
      </c>
      <c r="I196">
        <v>0</v>
      </c>
      <c r="J196">
        <v>0</v>
      </c>
      <c r="K196">
        <v>1</v>
      </c>
      <c r="M196" t="str">
        <f t="shared" si="7"/>
        <v>2008Newsprint and magazines</v>
      </c>
    </row>
    <row r="197" spans="1:13" x14ac:dyDescent="0.25">
      <c r="A197" t="s">
        <v>48</v>
      </c>
      <c r="B197" t="str">
        <f t="shared" si="6"/>
        <v>2008</v>
      </c>
      <c r="C197" t="s">
        <v>32</v>
      </c>
      <c r="D197" t="s">
        <v>35</v>
      </c>
      <c r="E197" t="s">
        <v>13</v>
      </c>
      <c r="F197">
        <v>6322</v>
      </c>
      <c r="G197">
        <v>0</v>
      </c>
      <c r="H197">
        <v>0</v>
      </c>
      <c r="I197">
        <v>0</v>
      </c>
      <c r="J197">
        <v>107880.868908</v>
      </c>
      <c r="K197">
        <v>5.5357000000000003E-2</v>
      </c>
      <c r="M197" t="str">
        <f t="shared" si="7"/>
        <v>2008Other paper</v>
      </c>
    </row>
    <row r="198" spans="1:13" x14ac:dyDescent="0.25">
      <c r="A198" t="s">
        <v>48</v>
      </c>
      <c r="B198" t="str">
        <f t="shared" si="6"/>
        <v>2008</v>
      </c>
      <c r="C198" t="s">
        <v>32</v>
      </c>
      <c r="D198" t="s">
        <v>35</v>
      </c>
      <c r="E198" t="s">
        <v>14</v>
      </c>
      <c r="F198">
        <v>2469</v>
      </c>
      <c r="G198">
        <v>0</v>
      </c>
      <c r="H198">
        <v>0</v>
      </c>
      <c r="I198">
        <v>0</v>
      </c>
      <c r="J198">
        <v>1591.5620200000001</v>
      </c>
      <c r="K198">
        <v>0.608043</v>
      </c>
      <c r="M198" t="str">
        <f t="shared" si="7"/>
        <v>2008Other paper</v>
      </c>
    </row>
    <row r="199" spans="1:13" x14ac:dyDescent="0.25">
      <c r="A199" t="s">
        <v>48</v>
      </c>
      <c r="B199" t="str">
        <f t="shared" si="6"/>
        <v>2008</v>
      </c>
      <c r="C199" t="s">
        <v>32</v>
      </c>
      <c r="D199" t="s">
        <v>35</v>
      </c>
      <c r="E199" t="s">
        <v>15</v>
      </c>
      <c r="F199">
        <v>155090</v>
      </c>
      <c r="G199">
        <v>0</v>
      </c>
      <c r="H199">
        <v>0</v>
      </c>
      <c r="I199">
        <v>0</v>
      </c>
      <c r="J199">
        <v>131479.27016399999</v>
      </c>
      <c r="K199">
        <v>0.54119499999999998</v>
      </c>
      <c r="M199" t="str">
        <f t="shared" si="7"/>
        <v>2008Other paper</v>
      </c>
    </row>
    <row r="200" spans="1:13" x14ac:dyDescent="0.25">
      <c r="A200" t="s">
        <v>48</v>
      </c>
      <c r="B200" t="str">
        <f t="shared" si="6"/>
        <v>2008</v>
      </c>
      <c r="C200" t="s">
        <v>32</v>
      </c>
      <c r="D200" t="s">
        <v>36</v>
      </c>
      <c r="E200" t="s">
        <v>13</v>
      </c>
      <c r="F200">
        <v>88605</v>
      </c>
      <c r="G200">
        <v>0</v>
      </c>
      <c r="H200">
        <v>0</v>
      </c>
      <c r="I200">
        <v>0</v>
      </c>
      <c r="J200">
        <v>103720.19491000001</v>
      </c>
      <c r="K200">
        <v>0.460704</v>
      </c>
      <c r="M200" t="str">
        <f t="shared" si="7"/>
        <v>2008Printing and writing paper</v>
      </c>
    </row>
    <row r="201" spans="1:13" x14ac:dyDescent="0.25">
      <c r="A201" t="s">
        <v>48</v>
      </c>
      <c r="B201" t="str">
        <f t="shared" si="6"/>
        <v>2008</v>
      </c>
      <c r="C201" t="s">
        <v>32</v>
      </c>
      <c r="D201" t="s">
        <v>36</v>
      </c>
      <c r="E201" t="s">
        <v>14</v>
      </c>
      <c r="F201">
        <v>501</v>
      </c>
      <c r="G201">
        <v>0</v>
      </c>
      <c r="H201">
        <v>0</v>
      </c>
      <c r="I201">
        <v>0</v>
      </c>
      <c r="J201">
        <v>1626.248683</v>
      </c>
      <c r="K201">
        <v>0.235515</v>
      </c>
      <c r="M201" t="str">
        <f t="shared" si="7"/>
        <v>2008Printing and writing paper</v>
      </c>
    </row>
    <row r="202" spans="1:13" x14ac:dyDescent="0.25">
      <c r="A202" t="s">
        <v>48</v>
      </c>
      <c r="B202" t="str">
        <f t="shared" si="6"/>
        <v>2008</v>
      </c>
      <c r="C202" t="s">
        <v>32</v>
      </c>
      <c r="D202" t="s">
        <v>36</v>
      </c>
      <c r="E202" t="s">
        <v>15</v>
      </c>
      <c r="F202">
        <v>159</v>
      </c>
      <c r="G202">
        <v>0</v>
      </c>
      <c r="H202">
        <v>0</v>
      </c>
      <c r="I202">
        <v>0</v>
      </c>
      <c r="J202">
        <v>87773.117369</v>
      </c>
      <c r="K202">
        <v>1.8079999999999999E-3</v>
      </c>
      <c r="M202" t="str">
        <f t="shared" si="7"/>
        <v>2008Printing and writing paper</v>
      </c>
    </row>
    <row r="203" spans="1:13" x14ac:dyDescent="0.25">
      <c r="A203" t="s">
        <v>48</v>
      </c>
      <c r="B203" t="str">
        <f t="shared" si="6"/>
        <v>2008</v>
      </c>
      <c r="C203" t="s">
        <v>49</v>
      </c>
      <c r="D203" t="s">
        <v>50</v>
      </c>
      <c r="E203" t="s">
        <v>13</v>
      </c>
      <c r="F203">
        <v>0</v>
      </c>
      <c r="G203">
        <v>0</v>
      </c>
      <c r="H203">
        <v>0</v>
      </c>
      <c r="I203">
        <v>0</v>
      </c>
      <c r="J203">
        <v>68769.566271999996</v>
      </c>
      <c r="K203">
        <v>0</v>
      </c>
      <c r="M203" t="str">
        <f t="shared" si="7"/>
        <v>2008HDPE (2)</v>
      </c>
    </row>
    <row r="204" spans="1:13" x14ac:dyDescent="0.25">
      <c r="A204" t="s">
        <v>48</v>
      </c>
      <c r="B204" t="str">
        <f t="shared" si="6"/>
        <v>2008</v>
      </c>
      <c r="C204" t="s">
        <v>49</v>
      </c>
      <c r="D204" t="s">
        <v>50</v>
      </c>
      <c r="E204" t="s">
        <v>14</v>
      </c>
      <c r="F204">
        <v>0</v>
      </c>
      <c r="G204">
        <v>0</v>
      </c>
      <c r="H204">
        <v>0</v>
      </c>
      <c r="I204">
        <v>0</v>
      </c>
      <c r="J204">
        <v>4253.570471</v>
      </c>
      <c r="K204">
        <v>0</v>
      </c>
      <c r="M204" t="str">
        <f t="shared" si="7"/>
        <v>2008HDPE (2)</v>
      </c>
    </row>
    <row r="205" spans="1:13" x14ac:dyDescent="0.25">
      <c r="A205" t="s">
        <v>48</v>
      </c>
      <c r="B205" t="str">
        <f t="shared" si="6"/>
        <v>2008</v>
      </c>
      <c r="C205" t="s">
        <v>49</v>
      </c>
      <c r="D205" t="s">
        <v>50</v>
      </c>
      <c r="E205" t="s">
        <v>15</v>
      </c>
      <c r="F205">
        <v>0</v>
      </c>
      <c r="G205">
        <v>0</v>
      </c>
      <c r="H205">
        <v>0</v>
      </c>
      <c r="I205">
        <v>0</v>
      </c>
      <c r="J205">
        <v>74795.770611999993</v>
      </c>
      <c r="K205">
        <v>0</v>
      </c>
      <c r="M205" t="str">
        <f t="shared" si="7"/>
        <v>2008HDPE (2)</v>
      </c>
    </row>
    <row r="206" spans="1:13" x14ac:dyDescent="0.25">
      <c r="A206" t="s">
        <v>48</v>
      </c>
      <c r="B206" t="str">
        <f t="shared" si="6"/>
        <v>2008</v>
      </c>
      <c r="C206" t="s">
        <v>49</v>
      </c>
      <c r="D206" t="s">
        <v>51</v>
      </c>
      <c r="E206" t="s">
        <v>13</v>
      </c>
      <c r="F206">
        <v>0</v>
      </c>
      <c r="G206">
        <v>0</v>
      </c>
      <c r="H206">
        <v>0</v>
      </c>
      <c r="I206">
        <v>0</v>
      </c>
      <c r="J206">
        <v>51505.240011000002</v>
      </c>
      <c r="K206">
        <v>0</v>
      </c>
      <c r="M206" t="str">
        <f t="shared" si="7"/>
        <v>2008LDPE (4)</v>
      </c>
    </row>
    <row r="207" spans="1:13" x14ac:dyDescent="0.25">
      <c r="A207" t="s">
        <v>48</v>
      </c>
      <c r="B207" t="str">
        <f t="shared" si="6"/>
        <v>2008</v>
      </c>
      <c r="C207" t="s">
        <v>49</v>
      </c>
      <c r="D207" t="s">
        <v>51</v>
      </c>
      <c r="E207" t="s">
        <v>14</v>
      </c>
      <c r="F207">
        <v>0</v>
      </c>
      <c r="G207">
        <v>0</v>
      </c>
      <c r="H207">
        <v>0</v>
      </c>
      <c r="I207">
        <v>0</v>
      </c>
      <c r="J207">
        <v>3185.7285120000001</v>
      </c>
      <c r="K207">
        <v>0</v>
      </c>
      <c r="M207" t="str">
        <f t="shared" si="7"/>
        <v>2008LDPE (4)</v>
      </c>
    </row>
    <row r="208" spans="1:13" x14ac:dyDescent="0.25">
      <c r="A208" t="s">
        <v>48</v>
      </c>
      <c r="B208" t="str">
        <f t="shared" si="6"/>
        <v>2008</v>
      </c>
      <c r="C208" t="s">
        <v>49</v>
      </c>
      <c r="D208" t="s">
        <v>51</v>
      </c>
      <c r="E208" t="s">
        <v>15</v>
      </c>
      <c r="F208">
        <v>0</v>
      </c>
      <c r="G208">
        <v>0</v>
      </c>
      <c r="H208">
        <v>0</v>
      </c>
      <c r="I208">
        <v>0</v>
      </c>
      <c r="J208">
        <v>35675.898426</v>
      </c>
      <c r="K208">
        <v>0</v>
      </c>
      <c r="M208" t="str">
        <f t="shared" si="7"/>
        <v>2008LDPE (4)</v>
      </c>
    </row>
    <row r="209" spans="1:13" x14ac:dyDescent="0.25">
      <c r="A209" t="s">
        <v>48</v>
      </c>
      <c r="B209" t="str">
        <f t="shared" si="6"/>
        <v>2008</v>
      </c>
      <c r="C209" t="s">
        <v>49</v>
      </c>
      <c r="D209" t="s">
        <v>52</v>
      </c>
      <c r="E209" t="s">
        <v>13</v>
      </c>
      <c r="F209">
        <v>0</v>
      </c>
      <c r="G209">
        <v>0</v>
      </c>
      <c r="H209">
        <v>0</v>
      </c>
      <c r="I209">
        <v>0</v>
      </c>
      <c r="J209">
        <v>38641.588027999998</v>
      </c>
      <c r="K209">
        <v>0</v>
      </c>
      <c r="M209" t="str">
        <f t="shared" si="7"/>
        <v>2008Other plastics (7)</v>
      </c>
    </row>
    <row r="210" spans="1:13" x14ac:dyDescent="0.25">
      <c r="A210" t="s">
        <v>48</v>
      </c>
      <c r="B210" t="str">
        <f t="shared" si="6"/>
        <v>2008</v>
      </c>
      <c r="C210" t="s">
        <v>49</v>
      </c>
      <c r="D210" t="s">
        <v>52</v>
      </c>
      <c r="E210" t="s">
        <v>14</v>
      </c>
      <c r="F210">
        <v>0</v>
      </c>
      <c r="G210">
        <v>0</v>
      </c>
      <c r="H210">
        <v>0</v>
      </c>
      <c r="I210">
        <v>0</v>
      </c>
      <c r="J210">
        <v>2280.7192490000002</v>
      </c>
      <c r="K210">
        <v>0</v>
      </c>
      <c r="M210" t="str">
        <f t="shared" si="7"/>
        <v>2008Other plastics (7)</v>
      </c>
    </row>
    <row r="211" spans="1:13" x14ac:dyDescent="0.25">
      <c r="A211" t="s">
        <v>48</v>
      </c>
      <c r="B211" t="str">
        <f t="shared" si="6"/>
        <v>2008</v>
      </c>
      <c r="C211" t="s">
        <v>49</v>
      </c>
      <c r="D211" t="s">
        <v>52</v>
      </c>
      <c r="E211" t="s">
        <v>15</v>
      </c>
      <c r="F211">
        <v>0</v>
      </c>
      <c r="G211">
        <v>0</v>
      </c>
      <c r="H211">
        <v>0</v>
      </c>
      <c r="I211">
        <v>0</v>
      </c>
      <c r="J211">
        <v>88206.618518999996</v>
      </c>
      <c r="K211">
        <v>0</v>
      </c>
      <c r="M211" t="str">
        <f t="shared" si="7"/>
        <v>2008Other plastics (7)</v>
      </c>
    </row>
    <row r="212" spans="1:13" x14ac:dyDescent="0.25">
      <c r="A212" t="s">
        <v>48</v>
      </c>
      <c r="B212" t="str">
        <f t="shared" si="6"/>
        <v>2008</v>
      </c>
      <c r="C212" t="s">
        <v>49</v>
      </c>
      <c r="D212" t="s">
        <v>53</v>
      </c>
      <c r="E212" t="s">
        <v>13</v>
      </c>
      <c r="F212">
        <v>0</v>
      </c>
      <c r="G212">
        <v>0</v>
      </c>
      <c r="H212">
        <v>0</v>
      </c>
      <c r="I212">
        <v>0</v>
      </c>
      <c r="J212">
        <v>28486.138330000002</v>
      </c>
      <c r="K212">
        <v>0</v>
      </c>
      <c r="M212" t="str">
        <f t="shared" si="7"/>
        <v>2008PET (1)</v>
      </c>
    </row>
    <row r="213" spans="1:13" x14ac:dyDescent="0.25">
      <c r="A213" t="s">
        <v>48</v>
      </c>
      <c r="B213" t="str">
        <f t="shared" si="6"/>
        <v>2008</v>
      </c>
      <c r="C213" t="s">
        <v>49</v>
      </c>
      <c r="D213" t="s">
        <v>53</v>
      </c>
      <c r="E213" t="s">
        <v>14</v>
      </c>
      <c r="F213">
        <v>0</v>
      </c>
      <c r="G213">
        <v>0</v>
      </c>
      <c r="H213">
        <v>0</v>
      </c>
      <c r="I213">
        <v>0</v>
      </c>
      <c r="J213">
        <v>1761.9392330000001</v>
      </c>
      <c r="K213">
        <v>0</v>
      </c>
      <c r="M213" t="str">
        <f t="shared" si="7"/>
        <v>2008PET (1)</v>
      </c>
    </row>
    <row r="214" spans="1:13" x14ac:dyDescent="0.25">
      <c r="A214" t="s">
        <v>48</v>
      </c>
      <c r="B214" t="str">
        <f t="shared" si="6"/>
        <v>2008</v>
      </c>
      <c r="C214" t="s">
        <v>49</v>
      </c>
      <c r="D214" t="s">
        <v>53</v>
      </c>
      <c r="E214" t="s">
        <v>15</v>
      </c>
      <c r="F214">
        <v>0</v>
      </c>
      <c r="G214">
        <v>0</v>
      </c>
      <c r="H214">
        <v>0</v>
      </c>
      <c r="I214">
        <v>0</v>
      </c>
      <c r="J214">
        <v>49910.774460000001</v>
      </c>
      <c r="K214">
        <v>0</v>
      </c>
      <c r="M214" t="str">
        <f t="shared" si="7"/>
        <v>2008PET (1)</v>
      </c>
    </row>
    <row r="215" spans="1:13" x14ac:dyDescent="0.25">
      <c r="A215" t="s">
        <v>48</v>
      </c>
      <c r="B215" t="str">
        <f t="shared" si="6"/>
        <v>2008</v>
      </c>
      <c r="C215" t="s">
        <v>49</v>
      </c>
      <c r="D215" t="s">
        <v>54</v>
      </c>
      <c r="E215" t="s">
        <v>13</v>
      </c>
      <c r="F215">
        <v>0</v>
      </c>
      <c r="G215">
        <v>0</v>
      </c>
      <c r="H215">
        <v>0</v>
      </c>
      <c r="I215">
        <v>0</v>
      </c>
      <c r="J215">
        <v>55245.844034000002</v>
      </c>
      <c r="K215">
        <v>0</v>
      </c>
      <c r="M215" t="str">
        <f t="shared" si="7"/>
        <v>2008PP (5)</v>
      </c>
    </row>
    <row r="216" spans="1:13" x14ac:dyDescent="0.25">
      <c r="A216" t="s">
        <v>48</v>
      </c>
      <c r="B216" t="str">
        <f t="shared" si="6"/>
        <v>2008</v>
      </c>
      <c r="C216" t="s">
        <v>49</v>
      </c>
      <c r="D216" t="s">
        <v>54</v>
      </c>
      <c r="E216" t="s">
        <v>14</v>
      </c>
      <c r="F216">
        <v>0</v>
      </c>
      <c r="G216">
        <v>0</v>
      </c>
      <c r="H216">
        <v>0</v>
      </c>
      <c r="I216">
        <v>0</v>
      </c>
      <c r="J216">
        <v>3417.0942679999998</v>
      </c>
      <c r="K216">
        <v>0</v>
      </c>
      <c r="M216" t="str">
        <f t="shared" si="7"/>
        <v>2008PP (5)</v>
      </c>
    </row>
    <row r="217" spans="1:13" x14ac:dyDescent="0.25">
      <c r="A217" t="s">
        <v>48</v>
      </c>
      <c r="B217" t="str">
        <f t="shared" si="6"/>
        <v>2008</v>
      </c>
      <c r="C217" t="s">
        <v>49</v>
      </c>
      <c r="D217" t="s">
        <v>54</v>
      </c>
      <c r="E217" t="s">
        <v>15</v>
      </c>
      <c r="F217">
        <v>0</v>
      </c>
      <c r="G217">
        <v>0</v>
      </c>
      <c r="H217">
        <v>0</v>
      </c>
      <c r="I217">
        <v>0</v>
      </c>
      <c r="J217">
        <v>38266.885462999999</v>
      </c>
      <c r="K217">
        <v>0</v>
      </c>
      <c r="M217" t="str">
        <f t="shared" si="7"/>
        <v>2008PP (5)</v>
      </c>
    </row>
    <row r="218" spans="1:13" x14ac:dyDescent="0.25">
      <c r="A218" t="s">
        <v>48</v>
      </c>
      <c r="B218" t="str">
        <f t="shared" si="6"/>
        <v>2008</v>
      </c>
      <c r="C218" t="s">
        <v>49</v>
      </c>
      <c r="D218" t="s">
        <v>55</v>
      </c>
      <c r="E218" t="s">
        <v>13</v>
      </c>
      <c r="F218">
        <v>0</v>
      </c>
      <c r="G218">
        <v>0</v>
      </c>
      <c r="H218">
        <v>0</v>
      </c>
      <c r="I218">
        <v>0</v>
      </c>
      <c r="J218">
        <v>14386.938550999999</v>
      </c>
      <c r="K218">
        <v>0</v>
      </c>
      <c r="M218" t="str">
        <f t="shared" si="7"/>
        <v>2008PS (6)</v>
      </c>
    </row>
    <row r="219" spans="1:13" x14ac:dyDescent="0.25">
      <c r="A219" t="s">
        <v>48</v>
      </c>
      <c r="B219" t="str">
        <f t="shared" si="6"/>
        <v>2008</v>
      </c>
      <c r="C219" t="s">
        <v>49</v>
      </c>
      <c r="D219" t="s">
        <v>55</v>
      </c>
      <c r="E219" t="s">
        <v>14</v>
      </c>
      <c r="F219">
        <v>0</v>
      </c>
      <c r="G219">
        <v>0</v>
      </c>
      <c r="H219">
        <v>0</v>
      </c>
      <c r="I219">
        <v>0</v>
      </c>
      <c r="J219">
        <v>889.86829999999998</v>
      </c>
      <c r="K219">
        <v>0</v>
      </c>
      <c r="M219" t="str">
        <f t="shared" si="7"/>
        <v>2008PS (6)</v>
      </c>
    </row>
    <row r="220" spans="1:13" x14ac:dyDescent="0.25">
      <c r="A220" t="s">
        <v>48</v>
      </c>
      <c r="B220" t="str">
        <f t="shared" si="6"/>
        <v>2008</v>
      </c>
      <c r="C220" t="s">
        <v>49</v>
      </c>
      <c r="D220" t="s">
        <v>55</v>
      </c>
      <c r="E220" t="s">
        <v>15</v>
      </c>
      <c r="F220">
        <v>0</v>
      </c>
      <c r="G220">
        <v>0</v>
      </c>
      <c r="H220">
        <v>0</v>
      </c>
      <c r="I220">
        <v>0</v>
      </c>
      <c r="J220">
        <v>9965.3347570000005</v>
      </c>
      <c r="K220">
        <v>0</v>
      </c>
      <c r="M220" t="str">
        <f t="shared" si="7"/>
        <v>2008PS (6)</v>
      </c>
    </row>
    <row r="221" spans="1:13" x14ac:dyDescent="0.25">
      <c r="A221" t="s">
        <v>48</v>
      </c>
      <c r="B221" t="str">
        <f t="shared" si="6"/>
        <v>2008</v>
      </c>
      <c r="C221" t="s">
        <v>49</v>
      </c>
      <c r="D221" t="s">
        <v>56</v>
      </c>
      <c r="E221" t="s">
        <v>13</v>
      </c>
      <c r="F221">
        <v>0</v>
      </c>
      <c r="G221">
        <v>0</v>
      </c>
      <c r="H221">
        <v>0</v>
      </c>
      <c r="I221">
        <v>0</v>
      </c>
      <c r="J221">
        <v>36255.085146999998</v>
      </c>
      <c r="K221">
        <v>0</v>
      </c>
      <c r="M221" t="str">
        <f t="shared" si="7"/>
        <v>2008PVC (3)</v>
      </c>
    </row>
    <row r="222" spans="1:13" x14ac:dyDescent="0.25">
      <c r="A222" t="s">
        <v>48</v>
      </c>
      <c r="B222" t="str">
        <f t="shared" si="6"/>
        <v>2008</v>
      </c>
      <c r="C222" t="s">
        <v>49</v>
      </c>
      <c r="D222" t="s">
        <v>56</v>
      </c>
      <c r="E222" t="s">
        <v>14</v>
      </c>
      <c r="F222">
        <v>0</v>
      </c>
      <c r="G222">
        <v>0</v>
      </c>
      <c r="H222">
        <v>0</v>
      </c>
      <c r="I222">
        <v>0</v>
      </c>
      <c r="J222">
        <v>2242.4681150000001</v>
      </c>
      <c r="K222">
        <v>0</v>
      </c>
      <c r="M222" t="str">
        <f t="shared" si="7"/>
        <v>2008PVC (3)</v>
      </c>
    </row>
    <row r="223" spans="1:13" x14ac:dyDescent="0.25">
      <c r="A223" t="s">
        <v>48</v>
      </c>
      <c r="B223" t="str">
        <f t="shared" si="6"/>
        <v>2008</v>
      </c>
      <c r="C223" t="s">
        <v>49</v>
      </c>
      <c r="D223" t="s">
        <v>56</v>
      </c>
      <c r="E223" t="s">
        <v>15</v>
      </c>
      <c r="F223">
        <v>0</v>
      </c>
      <c r="G223">
        <v>0</v>
      </c>
      <c r="H223">
        <v>0</v>
      </c>
      <c r="I223">
        <v>0</v>
      </c>
      <c r="J223">
        <v>25112.643584000001</v>
      </c>
      <c r="K223">
        <v>0</v>
      </c>
      <c r="M223" t="str">
        <f t="shared" si="7"/>
        <v>2008PVC (3)</v>
      </c>
    </row>
    <row r="224" spans="1:13" x14ac:dyDescent="0.25">
      <c r="A224" t="s">
        <v>48</v>
      </c>
      <c r="B224" t="str">
        <f t="shared" si="6"/>
        <v>2008</v>
      </c>
      <c r="C224" t="s">
        <v>37</v>
      </c>
      <c r="D224" t="s">
        <v>38</v>
      </c>
      <c r="E224" t="s">
        <v>13</v>
      </c>
      <c r="F224">
        <v>0</v>
      </c>
      <c r="G224">
        <v>0</v>
      </c>
      <c r="H224">
        <v>0</v>
      </c>
      <c r="I224">
        <v>0</v>
      </c>
      <c r="J224">
        <v>48279.749451000003</v>
      </c>
      <c r="K224">
        <v>0</v>
      </c>
      <c r="M224" t="str">
        <f t="shared" si="7"/>
        <v>2008Clothing</v>
      </c>
    </row>
    <row r="225" spans="1:13" x14ac:dyDescent="0.25">
      <c r="A225" t="s">
        <v>48</v>
      </c>
      <c r="B225" t="str">
        <f t="shared" si="6"/>
        <v>2008</v>
      </c>
      <c r="C225" t="s">
        <v>37</v>
      </c>
      <c r="D225" t="s">
        <v>38</v>
      </c>
      <c r="E225" t="s">
        <v>14</v>
      </c>
      <c r="F225">
        <v>0</v>
      </c>
      <c r="G225">
        <v>0</v>
      </c>
      <c r="H225">
        <v>0</v>
      </c>
      <c r="I225">
        <v>0</v>
      </c>
      <c r="J225">
        <v>3602.6912779999998</v>
      </c>
      <c r="K225">
        <v>0</v>
      </c>
      <c r="M225" t="str">
        <f t="shared" si="7"/>
        <v>2008Clothing</v>
      </c>
    </row>
    <row r="226" spans="1:13" x14ac:dyDescent="0.25">
      <c r="A226" t="s">
        <v>48</v>
      </c>
      <c r="B226" t="str">
        <f t="shared" si="6"/>
        <v>2008</v>
      </c>
      <c r="C226" t="s">
        <v>37</v>
      </c>
      <c r="D226" t="s">
        <v>38</v>
      </c>
      <c r="E226" t="s">
        <v>15</v>
      </c>
      <c r="F226">
        <v>0</v>
      </c>
      <c r="G226">
        <v>0</v>
      </c>
      <c r="H226">
        <v>0</v>
      </c>
      <c r="I226">
        <v>0</v>
      </c>
      <c r="J226">
        <v>65175.878481</v>
      </c>
      <c r="K226">
        <v>0</v>
      </c>
      <c r="M226" t="str">
        <f t="shared" si="7"/>
        <v>2008Clothing</v>
      </c>
    </row>
    <row r="227" spans="1:13" x14ac:dyDescent="0.25">
      <c r="A227" t="s">
        <v>48</v>
      </c>
      <c r="B227" t="str">
        <f t="shared" si="6"/>
        <v>2008</v>
      </c>
      <c r="C227" t="s">
        <v>37</v>
      </c>
      <c r="D227" t="s">
        <v>39</v>
      </c>
      <c r="E227" t="s">
        <v>13</v>
      </c>
      <c r="F227">
        <v>93.6</v>
      </c>
      <c r="G227">
        <v>0</v>
      </c>
      <c r="H227">
        <v>0</v>
      </c>
      <c r="I227">
        <v>0</v>
      </c>
      <c r="J227">
        <v>74156.730463999993</v>
      </c>
      <c r="K227">
        <v>1.2600000000000001E-3</v>
      </c>
      <c r="M227" t="str">
        <f t="shared" si="7"/>
        <v>2008Other textiles</v>
      </c>
    </row>
    <row r="228" spans="1:13" x14ac:dyDescent="0.25">
      <c r="A228" t="s">
        <v>48</v>
      </c>
      <c r="B228" t="str">
        <f t="shared" si="6"/>
        <v>2008</v>
      </c>
      <c r="C228" t="s">
        <v>37</v>
      </c>
      <c r="D228" t="s">
        <v>39</v>
      </c>
      <c r="E228" t="s">
        <v>14</v>
      </c>
      <c r="F228">
        <v>0</v>
      </c>
      <c r="G228">
        <v>0</v>
      </c>
      <c r="H228">
        <v>0</v>
      </c>
      <c r="I228">
        <v>0</v>
      </c>
      <c r="J228">
        <v>6421.6883049999997</v>
      </c>
      <c r="K228">
        <v>0</v>
      </c>
      <c r="M228" t="str">
        <f t="shared" si="7"/>
        <v>2008Other textiles</v>
      </c>
    </row>
    <row r="229" spans="1:13" x14ac:dyDescent="0.25">
      <c r="A229" t="s">
        <v>48</v>
      </c>
      <c r="B229" t="str">
        <f t="shared" si="6"/>
        <v>2008</v>
      </c>
      <c r="C229" t="s">
        <v>37</v>
      </c>
      <c r="D229" t="s">
        <v>39</v>
      </c>
      <c r="E229" t="s">
        <v>15</v>
      </c>
      <c r="F229">
        <v>414</v>
      </c>
      <c r="G229">
        <v>0</v>
      </c>
      <c r="H229">
        <v>0</v>
      </c>
      <c r="I229">
        <v>0</v>
      </c>
      <c r="J229">
        <v>21341.994479000001</v>
      </c>
      <c r="K229">
        <v>1.9029000000000001E-2</v>
      </c>
      <c r="M229" t="str">
        <f t="shared" si="7"/>
        <v>2008Other textiles</v>
      </c>
    </row>
    <row r="230" spans="1:13" x14ac:dyDescent="0.25">
      <c r="A230" t="s">
        <v>48</v>
      </c>
      <c r="B230" t="str">
        <f t="shared" si="6"/>
        <v>2008</v>
      </c>
      <c r="C230" t="s">
        <v>40</v>
      </c>
      <c r="D230" t="s">
        <v>47</v>
      </c>
      <c r="E230" t="s">
        <v>13</v>
      </c>
      <c r="F230">
        <v>8700</v>
      </c>
      <c r="G230">
        <v>0</v>
      </c>
      <c r="H230">
        <v>0</v>
      </c>
      <c r="I230">
        <v>0</v>
      </c>
      <c r="J230">
        <v>0</v>
      </c>
      <c r="K230">
        <v>1</v>
      </c>
      <c r="M230" t="str">
        <f t="shared" si="7"/>
        <v>2008Offroad tyres</v>
      </c>
    </row>
    <row r="231" spans="1:13" x14ac:dyDescent="0.25">
      <c r="A231" t="s">
        <v>48</v>
      </c>
      <c r="B231" t="str">
        <f t="shared" si="6"/>
        <v>2008</v>
      </c>
      <c r="C231" t="s">
        <v>40</v>
      </c>
      <c r="D231" t="s">
        <v>47</v>
      </c>
      <c r="E231" t="s">
        <v>14</v>
      </c>
      <c r="F231">
        <v>100</v>
      </c>
      <c r="G231">
        <v>0</v>
      </c>
      <c r="H231">
        <v>0</v>
      </c>
      <c r="I231">
        <v>0</v>
      </c>
      <c r="J231">
        <v>0</v>
      </c>
      <c r="K231">
        <v>1</v>
      </c>
      <c r="M231" t="str">
        <f t="shared" si="7"/>
        <v>2008Offroad tyres</v>
      </c>
    </row>
    <row r="232" spans="1:13" x14ac:dyDescent="0.25">
      <c r="A232" t="s">
        <v>48</v>
      </c>
      <c r="B232" t="str">
        <f t="shared" si="6"/>
        <v>2008</v>
      </c>
      <c r="C232" t="s">
        <v>40</v>
      </c>
      <c r="D232" t="s">
        <v>47</v>
      </c>
      <c r="E232" t="s">
        <v>15</v>
      </c>
      <c r="F232">
        <v>967</v>
      </c>
      <c r="G232">
        <v>0</v>
      </c>
      <c r="H232">
        <v>0</v>
      </c>
      <c r="I232">
        <v>0</v>
      </c>
      <c r="J232">
        <v>0</v>
      </c>
      <c r="K232">
        <v>1</v>
      </c>
      <c r="M232" t="str">
        <f t="shared" si="7"/>
        <v>2008Offroad tyres</v>
      </c>
    </row>
    <row r="233" spans="1:13" x14ac:dyDescent="0.25">
      <c r="A233" t="s">
        <v>48</v>
      </c>
      <c r="B233" t="str">
        <f t="shared" si="6"/>
        <v>2008</v>
      </c>
      <c r="C233" t="s">
        <v>40</v>
      </c>
      <c r="D233" t="s">
        <v>41</v>
      </c>
      <c r="E233" t="s">
        <v>13</v>
      </c>
      <c r="F233">
        <v>0</v>
      </c>
      <c r="G233">
        <v>0</v>
      </c>
      <c r="H233">
        <v>0</v>
      </c>
      <c r="I233">
        <v>0</v>
      </c>
      <c r="J233">
        <v>10382.665403999999</v>
      </c>
      <c r="K233">
        <v>0</v>
      </c>
      <c r="M233" t="str">
        <f t="shared" si="7"/>
        <v>2008Other rubber</v>
      </c>
    </row>
    <row r="234" spans="1:13" x14ac:dyDescent="0.25">
      <c r="A234" t="s">
        <v>48</v>
      </c>
      <c r="B234" t="str">
        <f t="shared" si="6"/>
        <v>2008</v>
      </c>
      <c r="C234" t="s">
        <v>40</v>
      </c>
      <c r="D234" t="s">
        <v>41</v>
      </c>
      <c r="E234" t="s">
        <v>14</v>
      </c>
      <c r="F234">
        <v>0</v>
      </c>
      <c r="G234">
        <v>0</v>
      </c>
      <c r="H234">
        <v>0</v>
      </c>
      <c r="I234">
        <v>0</v>
      </c>
      <c r="J234">
        <v>174.42558299999999</v>
      </c>
      <c r="K234">
        <v>0</v>
      </c>
      <c r="M234" t="str">
        <f t="shared" si="7"/>
        <v>2008Other rubber</v>
      </c>
    </row>
    <row r="235" spans="1:13" x14ac:dyDescent="0.25">
      <c r="A235" t="s">
        <v>48</v>
      </c>
      <c r="B235" t="str">
        <f t="shared" si="6"/>
        <v>2008</v>
      </c>
      <c r="C235" t="s">
        <v>40</v>
      </c>
      <c r="D235" t="s">
        <v>41</v>
      </c>
      <c r="E235" t="s">
        <v>15</v>
      </c>
      <c r="F235">
        <v>0</v>
      </c>
      <c r="G235">
        <v>0</v>
      </c>
      <c r="H235">
        <v>0</v>
      </c>
      <c r="I235">
        <v>0</v>
      </c>
      <c r="J235">
        <v>2560.5633400000002</v>
      </c>
      <c r="K235">
        <v>0</v>
      </c>
      <c r="M235" t="str">
        <f t="shared" si="7"/>
        <v>2008Other rubber</v>
      </c>
    </row>
    <row r="236" spans="1:13" x14ac:dyDescent="0.25">
      <c r="A236" t="s">
        <v>48</v>
      </c>
      <c r="B236" t="str">
        <f t="shared" si="6"/>
        <v>2008</v>
      </c>
      <c r="C236" t="s">
        <v>40</v>
      </c>
      <c r="D236" t="s">
        <v>42</v>
      </c>
      <c r="E236" t="s">
        <v>13</v>
      </c>
      <c r="F236">
        <v>6560</v>
      </c>
      <c r="G236">
        <v>0</v>
      </c>
      <c r="H236">
        <v>0</v>
      </c>
      <c r="I236">
        <v>0</v>
      </c>
      <c r="J236">
        <v>1130.171409</v>
      </c>
      <c r="K236">
        <v>0.85303600000000002</v>
      </c>
      <c r="M236" t="str">
        <f t="shared" si="7"/>
        <v>2008Passenger tyres</v>
      </c>
    </row>
    <row r="237" spans="1:13" x14ac:dyDescent="0.25">
      <c r="A237" t="s">
        <v>48</v>
      </c>
      <c r="B237" t="str">
        <f t="shared" si="6"/>
        <v>2008</v>
      </c>
      <c r="C237" t="s">
        <v>40</v>
      </c>
      <c r="D237" t="s">
        <v>42</v>
      </c>
      <c r="E237" t="s">
        <v>14</v>
      </c>
      <c r="F237">
        <v>0</v>
      </c>
      <c r="G237">
        <v>0</v>
      </c>
      <c r="H237">
        <v>0</v>
      </c>
      <c r="I237">
        <v>0</v>
      </c>
      <c r="J237">
        <v>125.099349</v>
      </c>
      <c r="K237">
        <v>0</v>
      </c>
      <c r="M237" t="str">
        <f t="shared" si="7"/>
        <v>2008Passenger tyres</v>
      </c>
    </row>
    <row r="238" spans="1:13" x14ac:dyDescent="0.25">
      <c r="A238" t="s">
        <v>48</v>
      </c>
      <c r="B238" t="str">
        <f t="shared" si="6"/>
        <v>2008</v>
      </c>
      <c r="C238" t="s">
        <v>40</v>
      </c>
      <c r="D238" t="s">
        <v>42</v>
      </c>
      <c r="E238" t="s">
        <v>15</v>
      </c>
      <c r="F238">
        <v>338</v>
      </c>
      <c r="G238">
        <v>0</v>
      </c>
      <c r="H238">
        <v>0</v>
      </c>
      <c r="I238">
        <v>0</v>
      </c>
      <c r="J238">
        <v>0</v>
      </c>
      <c r="K238">
        <v>1</v>
      </c>
      <c r="M238" t="str">
        <f t="shared" si="7"/>
        <v>2008Passenger tyres</v>
      </c>
    </row>
    <row r="239" spans="1:13" x14ac:dyDescent="0.25">
      <c r="A239" t="s">
        <v>48</v>
      </c>
      <c r="B239" t="str">
        <f t="shared" si="6"/>
        <v>2008</v>
      </c>
      <c r="C239" t="s">
        <v>40</v>
      </c>
      <c r="D239" t="s">
        <v>43</v>
      </c>
      <c r="E239" t="s">
        <v>13</v>
      </c>
      <c r="F239">
        <v>7845</v>
      </c>
      <c r="G239">
        <v>0</v>
      </c>
      <c r="H239">
        <v>0</v>
      </c>
      <c r="I239">
        <v>0</v>
      </c>
      <c r="J239">
        <v>0</v>
      </c>
      <c r="K239">
        <v>1</v>
      </c>
      <c r="M239" t="str">
        <f t="shared" si="7"/>
        <v>2008Truck tyres</v>
      </c>
    </row>
    <row r="240" spans="1:13" x14ac:dyDescent="0.25">
      <c r="A240" t="s">
        <v>48</v>
      </c>
      <c r="B240" t="str">
        <f t="shared" si="6"/>
        <v>2008</v>
      </c>
      <c r="C240" t="s">
        <v>40</v>
      </c>
      <c r="D240" t="s">
        <v>43</v>
      </c>
      <c r="E240" t="s">
        <v>14</v>
      </c>
      <c r="F240">
        <v>0</v>
      </c>
      <c r="G240">
        <v>0</v>
      </c>
      <c r="H240">
        <v>0</v>
      </c>
      <c r="I240">
        <v>0</v>
      </c>
      <c r="J240">
        <v>0</v>
      </c>
      <c r="M240" t="str">
        <f t="shared" si="7"/>
        <v>2008Truck tyres</v>
      </c>
    </row>
    <row r="241" spans="1:13" x14ac:dyDescent="0.25">
      <c r="A241" t="s">
        <v>48</v>
      </c>
      <c r="B241" t="str">
        <f t="shared" si="6"/>
        <v>2008</v>
      </c>
      <c r="C241" t="s">
        <v>40</v>
      </c>
      <c r="D241" t="s">
        <v>43</v>
      </c>
      <c r="E241" t="s">
        <v>15</v>
      </c>
      <c r="F241">
        <v>243</v>
      </c>
      <c r="G241">
        <v>0</v>
      </c>
      <c r="H241">
        <v>0</v>
      </c>
      <c r="I241">
        <v>0</v>
      </c>
      <c r="J241">
        <v>0</v>
      </c>
      <c r="K241">
        <v>1</v>
      </c>
      <c r="M241" t="str">
        <f t="shared" si="7"/>
        <v>2008Truck tyres</v>
      </c>
    </row>
    <row r="242" spans="1:13" x14ac:dyDescent="0.25">
      <c r="A242" t="s">
        <v>57</v>
      </c>
      <c r="B242" t="str">
        <f t="shared" si="6"/>
        <v>2009</v>
      </c>
      <c r="C242" t="s">
        <v>11</v>
      </c>
      <c r="D242" t="s">
        <v>12</v>
      </c>
      <c r="E242" t="s">
        <v>13</v>
      </c>
      <c r="F242">
        <v>11747</v>
      </c>
      <c r="G242">
        <v>0</v>
      </c>
      <c r="H242">
        <v>0</v>
      </c>
      <c r="I242">
        <v>0</v>
      </c>
      <c r="J242">
        <v>3543.659169</v>
      </c>
      <c r="K242">
        <v>0.76824599999999998</v>
      </c>
      <c r="M242" t="str">
        <f t="shared" si="7"/>
        <v>2009Asphalt</v>
      </c>
    </row>
    <row r="243" spans="1:13" x14ac:dyDescent="0.25">
      <c r="A243" t="s">
        <v>57</v>
      </c>
      <c r="B243" t="str">
        <f t="shared" si="6"/>
        <v>2009</v>
      </c>
      <c r="C243" t="s">
        <v>11</v>
      </c>
      <c r="D243" t="s">
        <v>12</v>
      </c>
      <c r="E243" t="s">
        <v>14</v>
      </c>
      <c r="F243">
        <v>186424</v>
      </c>
      <c r="G243">
        <v>0</v>
      </c>
      <c r="H243">
        <v>0</v>
      </c>
      <c r="I243">
        <v>0</v>
      </c>
      <c r="J243">
        <v>879.92914900000005</v>
      </c>
      <c r="K243">
        <v>0.99530200000000002</v>
      </c>
      <c r="M243" t="str">
        <f t="shared" si="7"/>
        <v>2009Asphalt</v>
      </c>
    </row>
    <row r="244" spans="1:13" x14ac:dyDescent="0.25">
      <c r="A244" t="s">
        <v>57</v>
      </c>
      <c r="B244" t="str">
        <f t="shared" si="6"/>
        <v>2009</v>
      </c>
      <c r="C244" t="s">
        <v>11</v>
      </c>
      <c r="D244" t="s">
        <v>12</v>
      </c>
      <c r="E244" t="s">
        <v>15</v>
      </c>
      <c r="F244">
        <v>27631</v>
      </c>
      <c r="G244">
        <v>0</v>
      </c>
      <c r="H244">
        <v>0</v>
      </c>
      <c r="I244">
        <v>0</v>
      </c>
      <c r="J244">
        <v>763.08419200000003</v>
      </c>
      <c r="K244">
        <v>0.97312500000000002</v>
      </c>
      <c r="M244" t="str">
        <f t="shared" si="7"/>
        <v>2009Asphalt</v>
      </c>
    </row>
    <row r="245" spans="1:13" x14ac:dyDescent="0.25">
      <c r="A245" t="s">
        <v>57</v>
      </c>
      <c r="B245" t="str">
        <f t="shared" si="6"/>
        <v>2009</v>
      </c>
      <c r="C245" t="s">
        <v>11</v>
      </c>
      <c r="D245" t="s">
        <v>16</v>
      </c>
      <c r="E245" t="s">
        <v>13</v>
      </c>
      <c r="F245">
        <v>7557</v>
      </c>
      <c r="G245">
        <v>0</v>
      </c>
      <c r="H245">
        <v>0</v>
      </c>
      <c r="I245">
        <v>0</v>
      </c>
      <c r="J245">
        <v>30347.340042</v>
      </c>
      <c r="K245">
        <v>0.19936999999999999</v>
      </c>
      <c r="M245" t="str">
        <f t="shared" si="7"/>
        <v>2009Bricks</v>
      </c>
    </row>
    <row r="246" spans="1:13" x14ac:dyDescent="0.25">
      <c r="A246" t="s">
        <v>57</v>
      </c>
      <c r="B246" t="str">
        <f t="shared" si="6"/>
        <v>2009</v>
      </c>
      <c r="C246" t="s">
        <v>11</v>
      </c>
      <c r="D246" t="s">
        <v>16</v>
      </c>
      <c r="E246" t="s">
        <v>14</v>
      </c>
      <c r="F246">
        <v>230685</v>
      </c>
      <c r="G246">
        <v>0</v>
      </c>
      <c r="H246">
        <v>0</v>
      </c>
      <c r="I246">
        <v>0</v>
      </c>
      <c r="J246">
        <v>24876.396951999999</v>
      </c>
      <c r="K246">
        <v>0.90265899999999999</v>
      </c>
      <c r="M246" t="str">
        <f t="shared" si="7"/>
        <v>2009Bricks</v>
      </c>
    </row>
    <row r="247" spans="1:13" x14ac:dyDescent="0.25">
      <c r="A247" t="s">
        <v>57</v>
      </c>
      <c r="B247" t="str">
        <f t="shared" si="6"/>
        <v>2009</v>
      </c>
      <c r="C247" t="s">
        <v>11</v>
      </c>
      <c r="D247" t="s">
        <v>16</v>
      </c>
      <c r="E247" t="s">
        <v>15</v>
      </c>
      <c r="F247">
        <v>5374</v>
      </c>
      <c r="G247">
        <v>0</v>
      </c>
      <c r="H247">
        <v>0</v>
      </c>
      <c r="I247">
        <v>0</v>
      </c>
      <c r="J247">
        <v>50122.122194000003</v>
      </c>
      <c r="K247">
        <v>9.6835000000000004E-2</v>
      </c>
      <c r="M247" t="str">
        <f t="shared" si="7"/>
        <v>2009Bricks</v>
      </c>
    </row>
    <row r="248" spans="1:13" x14ac:dyDescent="0.25">
      <c r="A248" t="s">
        <v>57</v>
      </c>
      <c r="B248" t="str">
        <f t="shared" si="6"/>
        <v>2009</v>
      </c>
      <c r="C248" t="s">
        <v>11</v>
      </c>
      <c r="D248" t="s">
        <v>17</v>
      </c>
      <c r="E248" t="s">
        <v>13</v>
      </c>
      <c r="F248">
        <v>76870</v>
      </c>
      <c r="G248">
        <v>0</v>
      </c>
      <c r="H248">
        <v>0</v>
      </c>
      <c r="I248">
        <v>0</v>
      </c>
      <c r="J248">
        <v>35857.658977999999</v>
      </c>
      <c r="K248">
        <v>0.68190799999999996</v>
      </c>
      <c r="M248" t="str">
        <f t="shared" si="7"/>
        <v>2009Concrete</v>
      </c>
    </row>
    <row r="249" spans="1:13" x14ac:dyDescent="0.25">
      <c r="A249" t="s">
        <v>57</v>
      </c>
      <c r="B249" t="str">
        <f t="shared" si="6"/>
        <v>2009</v>
      </c>
      <c r="C249" t="s">
        <v>11</v>
      </c>
      <c r="D249" t="s">
        <v>17</v>
      </c>
      <c r="E249" t="s">
        <v>14</v>
      </c>
      <c r="F249">
        <v>1554870</v>
      </c>
      <c r="G249">
        <v>0</v>
      </c>
      <c r="H249">
        <v>0</v>
      </c>
      <c r="I249">
        <v>0</v>
      </c>
      <c r="J249">
        <v>22628.825346000001</v>
      </c>
      <c r="K249">
        <v>0.98565499999999995</v>
      </c>
      <c r="M249" t="str">
        <f t="shared" si="7"/>
        <v>2009Concrete</v>
      </c>
    </row>
    <row r="250" spans="1:13" x14ac:dyDescent="0.25">
      <c r="A250" t="s">
        <v>57</v>
      </c>
      <c r="B250" t="str">
        <f t="shared" si="6"/>
        <v>2009</v>
      </c>
      <c r="C250" t="s">
        <v>11</v>
      </c>
      <c r="D250" t="s">
        <v>17</v>
      </c>
      <c r="E250" t="s">
        <v>15</v>
      </c>
      <c r="F250">
        <v>81091</v>
      </c>
      <c r="G250">
        <v>0</v>
      </c>
      <c r="H250">
        <v>0</v>
      </c>
      <c r="I250">
        <v>0</v>
      </c>
      <c r="J250">
        <v>406.93924299999998</v>
      </c>
      <c r="K250">
        <v>0.99500599999999995</v>
      </c>
      <c r="M250" t="str">
        <f t="shared" si="7"/>
        <v>2009Concrete</v>
      </c>
    </row>
    <row r="251" spans="1:13" x14ac:dyDescent="0.25">
      <c r="A251" t="s">
        <v>57</v>
      </c>
      <c r="B251" t="str">
        <f t="shared" si="6"/>
        <v>2009</v>
      </c>
      <c r="C251" t="s">
        <v>11</v>
      </c>
      <c r="D251" t="s">
        <v>18</v>
      </c>
      <c r="E251" t="s">
        <v>13</v>
      </c>
      <c r="F251">
        <v>10824</v>
      </c>
      <c r="G251">
        <v>0</v>
      </c>
      <c r="H251">
        <v>0</v>
      </c>
      <c r="I251">
        <v>0</v>
      </c>
      <c r="J251">
        <v>25030.995212999998</v>
      </c>
      <c r="K251">
        <v>0.30188199999999998</v>
      </c>
      <c r="M251" t="str">
        <f t="shared" si="7"/>
        <v>2009Plaster</v>
      </c>
    </row>
    <row r="252" spans="1:13" x14ac:dyDescent="0.25">
      <c r="A252" t="s">
        <v>57</v>
      </c>
      <c r="B252" t="str">
        <f t="shared" si="6"/>
        <v>2009</v>
      </c>
      <c r="C252" t="s">
        <v>11</v>
      </c>
      <c r="D252" t="s">
        <v>18</v>
      </c>
      <c r="E252" t="s">
        <v>14</v>
      </c>
      <c r="F252">
        <v>26403</v>
      </c>
      <c r="G252">
        <v>0</v>
      </c>
      <c r="H252">
        <v>0</v>
      </c>
      <c r="I252">
        <v>0</v>
      </c>
      <c r="J252">
        <v>13450.462705</v>
      </c>
      <c r="K252">
        <v>0.66250200000000004</v>
      </c>
      <c r="M252" t="str">
        <f t="shared" si="7"/>
        <v>2009Plaster</v>
      </c>
    </row>
    <row r="253" spans="1:13" x14ac:dyDescent="0.25">
      <c r="A253" t="s">
        <v>57</v>
      </c>
      <c r="B253" t="str">
        <f t="shared" si="6"/>
        <v>2009</v>
      </c>
      <c r="C253" t="s">
        <v>11</v>
      </c>
      <c r="D253" t="s">
        <v>18</v>
      </c>
      <c r="E253" t="s">
        <v>15</v>
      </c>
      <c r="F253">
        <v>32</v>
      </c>
      <c r="G253">
        <v>0</v>
      </c>
      <c r="H253">
        <v>0</v>
      </c>
      <c r="I253">
        <v>0</v>
      </c>
      <c r="J253">
        <v>4519.8629570000003</v>
      </c>
      <c r="K253">
        <v>7.0299999999999998E-3</v>
      </c>
      <c r="M253" t="str">
        <f t="shared" si="7"/>
        <v>2009Plaster</v>
      </c>
    </row>
    <row r="254" spans="1:13" x14ac:dyDescent="0.25">
      <c r="A254" t="s">
        <v>57</v>
      </c>
      <c r="B254" t="str">
        <f t="shared" si="6"/>
        <v>2009</v>
      </c>
      <c r="C254" t="s">
        <v>11</v>
      </c>
      <c r="D254" t="s">
        <v>45</v>
      </c>
      <c r="E254" t="s">
        <v>13</v>
      </c>
      <c r="F254">
        <v>2780</v>
      </c>
      <c r="G254">
        <v>0</v>
      </c>
      <c r="H254">
        <v>0</v>
      </c>
      <c r="I254">
        <v>0</v>
      </c>
      <c r="J254">
        <v>15833.793256000001</v>
      </c>
      <c r="K254">
        <v>0.14935100000000001</v>
      </c>
      <c r="M254" t="str">
        <f t="shared" si="7"/>
        <v>2009Rubble</v>
      </c>
    </row>
    <row r="255" spans="1:13" x14ac:dyDescent="0.25">
      <c r="A255" t="s">
        <v>57</v>
      </c>
      <c r="B255" t="str">
        <f t="shared" si="6"/>
        <v>2009</v>
      </c>
      <c r="C255" t="s">
        <v>11</v>
      </c>
      <c r="D255" t="s">
        <v>45</v>
      </c>
      <c r="E255" t="s">
        <v>14</v>
      </c>
      <c r="F255">
        <v>106288</v>
      </c>
      <c r="G255">
        <v>0</v>
      </c>
      <c r="H255">
        <v>0</v>
      </c>
      <c r="I255">
        <v>0</v>
      </c>
      <c r="J255">
        <v>8562.2922290000006</v>
      </c>
      <c r="K255">
        <v>0.92544800000000005</v>
      </c>
      <c r="M255" t="str">
        <f t="shared" si="7"/>
        <v>2009Rubble</v>
      </c>
    </row>
    <row r="256" spans="1:13" x14ac:dyDescent="0.25">
      <c r="A256" t="s">
        <v>57</v>
      </c>
      <c r="B256" t="str">
        <f t="shared" si="6"/>
        <v>2009</v>
      </c>
      <c r="C256" t="s">
        <v>11</v>
      </c>
      <c r="D256" t="s">
        <v>45</v>
      </c>
      <c r="E256" t="s">
        <v>15</v>
      </c>
      <c r="F256">
        <v>0</v>
      </c>
      <c r="G256">
        <v>0</v>
      </c>
      <c r="H256">
        <v>0</v>
      </c>
      <c r="I256">
        <v>0</v>
      </c>
      <c r="J256">
        <v>3053.125603</v>
      </c>
      <c r="K256">
        <v>0</v>
      </c>
      <c r="M256" t="str">
        <f t="shared" si="7"/>
        <v>2009Rubble</v>
      </c>
    </row>
    <row r="257" spans="1:13" x14ac:dyDescent="0.25">
      <c r="A257" t="s">
        <v>57</v>
      </c>
      <c r="B257" t="str">
        <f t="shared" si="6"/>
        <v>2009</v>
      </c>
      <c r="C257" t="s">
        <v>11</v>
      </c>
      <c r="D257" t="s">
        <v>19</v>
      </c>
      <c r="E257" t="s">
        <v>13</v>
      </c>
      <c r="F257">
        <v>55981</v>
      </c>
      <c r="G257">
        <v>0</v>
      </c>
      <c r="H257">
        <v>0</v>
      </c>
      <c r="I257">
        <v>0</v>
      </c>
      <c r="J257">
        <v>120430.63075700001</v>
      </c>
      <c r="K257">
        <v>0.31733099999999997</v>
      </c>
      <c r="M257" t="str">
        <f t="shared" si="7"/>
        <v>2009Soil and natural materials</v>
      </c>
    </row>
    <row r="258" spans="1:13" x14ac:dyDescent="0.25">
      <c r="A258" t="s">
        <v>57</v>
      </c>
      <c r="B258" t="str">
        <f t="shared" si="6"/>
        <v>2009</v>
      </c>
      <c r="C258" t="s">
        <v>11</v>
      </c>
      <c r="D258" t="s">
        <v>19</v>
      </c>
      <c r="E258" t="s">
        <v>14</v>
      </c>
      <c r="F258">
        <v>767912</v>
      </c>
      <c r="G258">
        <v>0</v>
      </c>
      <c r="H258">
        <v>0</v>
      </c>
      <c r="I258">
        <v>0</v>
      </c>
      <c r="J258">
        <v>637936.87241499999</v>
      </c>
      <c r="K258">
        <v>0.54622599999999999</v>
      </c>
      <c r="M258" t="str">
        <f t="shared" si="7"/>
        <v>2009Soil and natural materials</v>
      </c>
    </row>
    <row r="259" spans="1:13" x14ac:dyDescent="0.25">
      <c r="A259" t="s">
        <v>57</v>
      </c>
      <c r="B259" t="str">
        <f t="shared" ref="B259:B322" si="8">RIGHT(A259,4)</f>
        <v>2009</v>
      </c>
      <c r="C259" t="s">
        <v>11</v>
      </c>
      <c r="D259" t="s">
        <v>19</v>
      </c>
      <c r="E259" t="s">
        <v>15</v>
      </c>
      <c r="F259">
        <v>2207</v>
      </c>
      <c r="G259">
        <v>0</v>
      </c>
      <c r="H259">
        <v>0</v>
      </c>
      <c r="I259">
        <v>0</v>
      </c>
      <c r="J259">
        <v>15909.723641</v>
      </c>
      <c r="K259">
        <v>0.121821</v>
      </c>
      <c r="M259" t="str">
        <f t="shared" ref="M259:M322" si="9">_xlfn.TEXTJOIN("",FALSE,B259,D259)</f>
        <v>2009Soil and natural materials</v>
      </c>
    </row>
    <row r="260" spans="1:13" x14ac:dyDescent="0.25">
      <c r="A260" t="s">
        <v>57</v>
      </c>
      <c r="B260" t="str">
        <f t="shared" si="8"/>
        <v>2009</v>
      </c>
      <c r="C260" t="s">
        <v>20</v>
      </c>
      <c r="D260" t="s">
        <v>21</v>
      </c>
      <c r="E260" t="s">
        <v>13</v>
      </c>
      <c r="F260">
        <v>5306</v>
      </c>
      <c r="G260">
        <v>0</v>
      </c>
      <c r="H260">
        <v>0</v>
      </c>
      <c r="I260">
        <v>0</v>
      </c>
      <c r="J260">
        <v>31599.029175</v>
      </c>
      <c r="K260">
        <v>0.14377400000000001</v>
      </c>
      <c r="M260" t="str">
        <f t="shared" si="9"/>
        <v>2009Container glass</v>
      </c>
    </row>
    <row r="261" spans="1:13" x14ac:dyDescent="0.25">
      <c r="A261" t="s">
        <v>57</v>
      </c>
      <c r="B261" t="str">
        <f t="shared" si="8"/>
        <v>2009</v>
      </c>
      <c r="C261" t="s">
        <v>20</v>
      </c>
      <c r="D261" t="s">
        <v>21</v>
      </c>
      <c r="E261" t="s">
        <v>14</v>
      </c>
      <c r="F261">
        <v>0</v>
      </c>
      <c r="G261">
        <v>0</v>
      </c>
      <c r="H261">
        <v>0</v>
      </c>
      <c r="I261">
        <v>0</v>
      </c>
      <c r="J261">
        <v>591.70985499999995</v>
      </c>
      <c r="K261">
        <v>0</v>
      </c>
      <c r="M261" t="str">
        <f t="shared" si="9"/>
        <v>2009Container glass</v>
      </c>
    </row>
    <row r="262" spans="1:13" x14ac:dyDescent="0.25">
      <c r="A262" t="s">
        <v>57</v>
      </c>
      <c r="B262" t="str">
        <f t="shared" si="8"/>
        <v>2009</v>
      </c>
      <c r="C262" t="s">
        <v>20</v>
      </c>
      <c r="D262" t="s">
        <v>21</v>
      </c>
      <c r="E262" t="s">
        <v>15</v>
      </c>
      <c r="F262">
        <v>161343</v>
      </c>
      <c r="G262">
        <v>0</v>
      </c>
      <c r="H262">
        <v>0</v>
      </c>
      <c r="I262">
        <v>0</v>
      </c>
      <c r="J262">
        <v>40002.684297</v>
      </c>
      <c r="K262">
        <v>0.80132300000000001</v>
      </c>
      <c r="M262" t="str">
        <f t="shared" si="9"/>
        <v>2009Container glass</v>
      </c>
    </row>
    <row r="263" spans="1:13" x14ac:dyDescent="0.25">
      <c r="A263" t="s">
        <v>57</v>
      </c>
      <c r="B263" t="str">
        <f t="shared" si="8"/>
        <v>2009</v>
      </c>
      <c r="C263" t="s">
        <v>20</v>
      </c>
      <c r="D263" t="s">
        <v>22</v>
      </c>
      <c r="E263" t="s">
        <v>13</v>
      </c>
      <c r="F263">
        <v>19251</v>
      </c>
      <c r="G263">
        <v>0</v>
      </c>
      <c r="H263">
        <v>0</v>
      </c>
      <c r="I263">
        <v>0</v>
      </c>
      <c r="J263">
        <v>15508.721578999999</v>
      </c>
      <c r="K263">
        <v>0.55383000000000004</v>
      </c>
      <c r="M263" t="str">
        <f t="shared" si="9"/>
        <v>2009Other glass</v>
      </c>
    </row>
    <row r="264" spans="1:13" x14ac:dyDescent="0.25">
      <c r="A264" t="s">
        <v>57</v>
      </c>
      <c r="B264" t="str">
        <f t="shared" si="8"/>
        <v>2009</v>
      </c>
      <c r="C264" t="s">
        <v>20</v>
      </c>
      <c r="D264" t="s">
        <v>22</v>
      </c>
      <c r="E264" t="s">
        <v>14</v>
      </c>
      <c r="F264">
        <v>0</v>
      </c>
      <c r="G264">
        <v>0</v>
      </c>
      <c r="H264">
        <v>0</v>
      </c>
      <c r="I264">
        <v>0</v>
      </c>
      <c r="J264">
        <v>2886.8522640000001</v>
      </c>
      <c r="K264">
        <v>0</v>
      </c>
      <c r="M264" t="str">
        <f t="shared" si="9"/>
        <v>2009Other glass</v>
      </c>
    </row>
    <row r="265" spans="1:13" x14ac:dyDescent="0.25">
      <c r="A265" t="s">
        <v>57</v>
      </c>
      <c r="B265" t="str">
        <f t="shared" si="8"/>
        <v>2009</v>
      </c>
      <c r="C265" t="s">
        <v>20</v>
      </c>
      <c r="D265" t="s">
        <v>22</v>
      </c>
      <c r="E265" t="s">
        <v>15</v>
      </c>
      <c r="F265">
        <v>0</v>
      </c>
      <c r="G265">
        <v>0</v>
      </c>
      <c r="H265">
        <v>0</v>
      </c>
      <c r="I265">
        <v>0</v>
      </c>
      <c r="J265">
        <v>39612.045735</v>
      </c>
      <c r="K265">
        <v>0</v>
      </c>
      <c r="M265" t="str">
        <f t="shared" si="9"/>
        <v>2009Other glass</v>
      </c>
    </row>
    <row r="266" spans="1:13" x14ac:dyDescent="0.25">
      <c r="A266" t="s">
        <v>57</v>
      </c>
      <c r="B266" t="str">
        <f t="shared" si="8"/>
        <v>2009</v>
      </c>
      <c r="C266" t="s">
        <v>23</v>
      </c>
      <c r="D266" t="s">
        <v>24</v>
      </c>
      <c r="E266" t="s">
        <v>13</v>
      </c>
      <c r="F266">
        <v>14737</v>
      </c>
      <c r="G266">
        <v>0</v>
      </c>
      <c r="H266">
        <v>0</v>
      </c>
      <c r="I266">
        <v>0</v>
      </c>
      <c r="J266">
        <v>19615.584750999999</v>
      </c>
      <c r="K266">
        <v>0.42899199999999998</v>
      </c>
      <c r="M266" t="str">
        <f t="shared" si="9"/>
        <v>2009Aluminium</v>
      </c>
    </row>
    <row r="267" spans="1:13" x14ac:dyDescent="0.25">
      <c r="A267" t="s">
        <v>57</v>
      </c>
      <c r="B267" t="str">
        <f t="shared" si="8"/>
        <v>2009</v>
      </c>
      <c r="C267" t="s">
        <v>23</v>
      </c>
      <c r="D267" t="s">
        <v>24</v>
      </c>
      <c r="E267" t="s">
        <v>14</v>
      </c>
      <c r="F267">
        <v>946</v>
      </c>
      <c r="G267">
        <v>0</v>
      </c>
      <c r="H267">
        <v>0</v>
      </c>
      <c r="I267">
        <v>0</v>
      </c>
      <c r="J267">
        <v>3410.256664</v>
      </c>
      <c r="K267">
        <v>0.21715799999999999</v>
      </c>
      <c r="M267" t="str">
        <f t="shared" si="9"/>
        <v>2009Aluminium</v>
      </c>
    </row>
    <row r="268" spans="1:13" x14ac:dyDescent="0.25">
      <c r="A268" t="s">
        <v>57</v>
      </c>
      <c r="B268" t="str">
        <f t="shared" si="8"/>
        <v>2009</v>
      </c>
      <c r="C268" t="s">
        <v>23</v>
      </c>
      <c r="D268" t="s">
        <v>24</v>
      </c>
      <c r="E268" t="s">
        <v>15</v>
      </c>
      <c r="F268">
        <v>946</v>
      </c>
      <c r="G268">
        <v>0</v>
      </c>
      <c r="H268">
        <v>0</v>
      </c>
      <c r="I268">
        <v>0</v>
      </c>
      <c r="J268">
        <v>21594.938568000001</v>
      </c>
      <c r="K268">
        <v>4.1967999999999998E-2</v>
      </c>
      <c r="M268" t="str">
        <f t="shared" si="9"/>
        <v>2009Aluminium</v>
      </c>
    </row>
    <row r="269" spans="1:13" x14ac:dyDescent="0.25">
      <c r="A269" t="s">
        <v>57</v>
      </c>
      <c r="B269" t="str">
        <f t="shared" si="8"/>
        <v>2009</v>
      </c>
      <c r="C269" t="s">
        <v>23</v>
      </c>
      <c r="D269" t="s">
        <v>25</v>
      </c>
      <c r="E269" t="s">
        <v>13</v>
      </c>
      <c r="F269">
        <v>548741.19999999995</v>
      </c>
      <c r="G269">
        <v>0</v>
      </c>
      <c r="H269">
        <v>0</v>
      </c>
      <c r="I269">
        <v>0</v>
      </c>
      <c r="J269">
        <v>63754.993698999999</v>
      </c>
      <c r="K269">
        <v>0.89590899999999996</v>
      </c>
      <c r="M269" t="str">
        <f t="shared" si="9"/>
        <v>2009Ferrous</v>
      </c>
    </row>
    <row r="270" spans="1:13" x14ac:dyDescent="0.25">
      <c r="A270" t="s">
        <v>57</v>
      </c>
      <c r="B270" t="str">
        <f t="shared" si="8"/>
        <v>2009</v>
      </c>
      <c r="C270" t="s">
        <v>23</v>
      </c>
      <c r="D270" t="s">
        <v>25</v>
      </c>
      <c r="E270" t="s">
        <v>14</v>
      </c>
      <c r="F270">
        <v>107200</v>
      </c>
      <c r="G270">
        <v>0</v>
      </c>
      <c r="H270">
        <v>0</v>
      </c>
      <c r="I270">
        <v>0</v>
      </c>
      <c r="J270">
        <v>14603.181331</v>
      </c>
      <c r="K270">
        <v>0.880108</v>
      </c>
      <c r="M270" t="str">
        <f t="shared" si="9"/>
        <v>2009Ferrous</v>
      </c>
    </row>
    <row r="271" spans="1:13" x14ac:dyDescent="0.25">
      <c r="A271" t="s">
        <v>57</v>
      </c>
      <c r="B271" t="str">
        <f t="shared" si="8"/>
        <v>2009</v>
      </c>
      <c r="C271" t="s">
        <v>23</v>
      </c>
      <c r="D271" t="s">
        <v>25</v>
      </c>
      <c r="E271" t="s">
        <v>15</v>
      </c>
      <c r="F271">
        <v>170322.88</v>
      </c>
      <c r="G271">
        <v>0</v>
      </c>
      <c r="H271">
        <v>0</v>
      </c>
      <c r="I271">
        <v>0</v>
      </c>
      <c r="J271">
        <v>36275.136978000002</v>
      </c>
      <c r="K271">
        <v>0.82441600000000004</v>
      </c>
      <c r="M271" t="str">
        <f t="shared" si="9"/>
        <v>2009Ferrous</v>
      </c>
    </row>
    <row r="272" spans="1:13" x14ac:dyDescent="0.25">
      <c r="A272" t="s">
        <v>57</v>
      </c>
      <c r="B272" t="str">
        <f t="shared" si="8"/>
        <v>2009</v>
      </c>
      <c r="C272" t="s">
        <v>23</v>
      </c>
      <c r="D272" t="s">
        <v>26</v>
      </c>
      <c r="E272" t="s">
        <v>13</v>
      </c>
      <c r="F272">
        <v>37822</v>
      </c>
      <c r="G272">
        <v>0</v>
      </c>
      <c r="H272">
        <v>0</v>
      </c>
      <c r="I272">
        <v>0</v>
      </c>
      <c r="J272">
        <v>0</v>
      </c>
      <c r="K272">
        <v>1</v>
      </c>
      <c r="M272" t="str">
        <f t="shared" si="9"/>
        <v>2009Other metals</v>
      </c>
    </row>
    <row r="273" spans="1:13" x14ac:dyDescent="0.25">
      <c r="A273" t="s">
        <v>57</v>
      </c>
      <c r="B273" t="str">
        <f t="shared" si="8"/>
        <v>2009</v>
      </c>
      <c r="C273" t="s">
        <v>23</v>
      </c>
      <c r="D273" t="s">
        <v>26</v>
      </c>
      <c r="E273" t="s">
        <v>14</v>
      </c>
      <c r="F273">
        <v>3286</v>
      </c>
      <c r="G273">
        <v>0</v>
      </c>
      <c r="H273">
        <v>0</v>
      </c>
      <c r="I273">
        <v>0</v>
      </c>
      <c r="J273">
        <v>0</v>
      </c>
      <c r="K273">
        <v>1</v>
      </c>
      <c r="M273" t="str">
        <f t="shared" si="9"/>
        <v>2009Other metals</v>
      </c>
    </row>
    <row r="274" spans="1:13" x14ac:dyDescent="0.25">
      <c r="A274" t="s">
        <v>57</v>
      </c>
      <c r="B274" t="str">
        <f t="shared" si="8"/>
        <v>2009</v>
      </c>
      <c r="C274" t="s">
        <v>23</v>
      </c>
      <c r="D274" t="s">
        <v>26</v>
      </c>
      <c r="E274" t="s">
        <v>15</v>
      </c>
      <c r="F274">
        <v>11749</v>
      </c>
      <c r="G274">
        <v>0</v>
      </c>
      <c r="H274">
        <v>0</v>
      </c>
      <c r="I274">
        <v>0</v>
      </c>
      <c r="J274">
        <v>0</v>
      </c>
      <c r="K274">
        <v>1</v>
      </c>
      <c r="M274" t="str">
        <f t="shared" si="9"/>
        <v>2009Other metals</v>
      </c>
    </row>
    <row r="275" spans="1:13" x14ac:dyDescent="0.25">
      <c r="A275" t="s">
        <v>57</v>
      </c>
      <c r="B275" t="str">
        <f t="shared" si="8"/>
        <v>2009</v>
      </c>
      <c r="C275" t="s">
        <v>27</v>
      </c>
      <c r="D275" t="s">
        <v>28</v>
      </c>
      <c r="E275" t="s">
        <v>13</v>
      </c>
      <c r="F275">
        <v>12546</v>
      </c>
      <c r="G275">
        <v>0</v>
      </c>
      <c r="H275">
        <v>0</v>
      </c>
      <c r="I275">
        <v>0</v>
      </c>
      <c r="J275">
        <v>278405.825373</v>
      </c>
      <c r="K275">
        <v>4.3119999999999999E-2</v>
      </c>
      <c r="M275" t="str">
        <f t="shared" si="9"/>
        <v>2009Food organics</v>
      </c>
    </row>
    <row r="276" spans="1:13" x14ac:dyDescent="0.25">
      <c r="A276" t="s">
        <v>57</v>
      </c>
      <c r="B276" t="str">
        <f t="shared" si="8"/>
        <v>2009</v>
      </c>
      <c r="C276" t="s">
        <v>27</v>
      </c>
      <c r="D276" t="s">
        <v>28</v>
      </c>
      <c r="E276" t="s">
        <v>14</v>
      </c>
      <c r="F276">
        <v>0</v>
      </c>
      <c r="G276">
        <v>0</v>
      </c>
      <c r="H276">
        <v>0</v>
      </c>
      <c r="I276">
        <v>0</v>
      </c>
      <c r="J276">
        <v>2633.8768439999999</v>
      </c>
      <c r="K276">
        <v>0</v>
      </c>
      <c r="M276" t="str">
        <f t="shared" si="9"/>
        <v>2009Food organics</v>
      </c>
    </row>
    <row r="277" spans="1:13" x14ac:dyDescent="0.25">
      <c r="A277" t="s">
        <v>57</v>
      </c>
      <c r="B277" t="str">
        <f t="shared" si="8"/>
        <v>2009</v>
      </c>
      <c r="C277" t="s">
        <v>27</v>
      </c>
      <c r="D277" t="s">
        <v>28</v>
      </c>
      <c r="E277" t="s">
        <v>15</v>
      </c>
      <c r="F277">
        <v>0</v>
      </c>
      <c r="G277">
        <v>0</v>
      </c>
      <c r="H277">
        <v>0</v>
      </c>
      <c r="I277">
        <v>0</v>
      </c>
      <c r="J277">
        <v>656249.30391699995</v>
      </c>
      <c r="K277">
        <v>0</v>
      </c>
      <c r="M277" t="str">
        <f t="shared" si="9"/>
        <v>2009Food organics</v>
      </c>
    </row>
    <row r="278" spans="1:13" x14ac:dyDescent="0.25">
      <c r="A278" t="s">
        <v>57</v>
      </c>
      <c r="B278" t="str">
        <f t="shared" si="8"/>
        <v>2009</v>
      </c>
      <c r="C278" t="s">
        <v>27</v>
      </c>
      <c r="D278" t="s">
        <v>29</v>
      </c>
      <c r="E278" t="s">
        <v>13</v>
      </c>
      <c r="F278">
        <v>9175</v>
      </c>
      <c r="G278">
        <v>0</v>
      </c>
      <c r="H278">
        <v>0</v>
      </c>
      <c r="I278">
        <v>0</v>
      </c>
      <c r="J278">
        <v>70172.240284</v>
      </c>
      <c r="K278">
        <v>0.11563</v>
      </c>
      <c r="M278" t="str">
        <f t="shared" si="9"/>
        <v>2009Garden organics</v>
      </c>
    </row>
    <row r="279" spans="1:13" x14ac:dyDescent="0.25">
      <c r="A279" t="s">
        <v>57</v>
      </c>
      <c r="B279" t="str">
        <f t="shared" si="8"/>
        <v>2009</v>
      </c>
      <c r="C279" t="s">
        <v>27</v>
      </c>
      <c r="D279" t="s">
        <v>29</v>
      </c>
      <c r="E279" t="s">
        <v>14</v>
      </c>
      <c r="F279">
        <v>5588</v>
      </c>
      <c r="G279">
        <v>0</v>
      </c>
      <c r="H279">
        <v>0</v>
      </c>
      <c r="I279">
        <v>0</v>
      </c>
      <c r="J279">
        <v>18986.377935</v>
      </c>
      <c r="K279">
        <v>0.22739100000000001</v>
      </c>
      <c r="M279" t="str">
        <f t="shared" si="9"/>
        <v>2009Garden organics</v>
      </c>
    </row>
    <row r="280" spans="1:13" x14ac:dyDescent="0.25">
      <c r="A280" t="s">
        <v>57</v>
      </c>
      <c r="B280" t="str">
        <f t="shared" si="8"/>
        <v>2009</v>
      </c>
      <c r="C280" t="s">
        <v>27</v>
      </c>
      <c r="D280" t="s">
        <v>29</v>
      </c>
      <c r="E280" t="s">
        <v>15</v>
      </c>
      <c r="F280">
        <v>312070</v>
      </c>
      <c r="G280">
        <v>0</v>
      </c>
      <c r="H280">
        <v>0</v>
      </c>
      <c r="I280">
        <v>0</v>
      </c>
      <c r="J280">
        <v>103987.344813</v>
      </c>
      <c r="K280">
        <v>0.75006399999999995</v>
      </c>
      <c r="M280" t="str">
        <f t="shared" si="9"/>
        <v>2009Garden organics</v>
      </c>
    </row>
    <row r="281" spans="1:13" x14ac:dyDescent="0.25">
      <c r="A281" t="s">
        <v>57</v>
      </c>
      <c r="B281" t="str">
        <f t="shared" si="8"/>
        <v>2009</v>
      </c>
      <c r="C281" t="s">
        <v>27</v>
      </c>
      <c r="D281" t="s">
        <v>30</v>
      </c>
      <c r="E281" t="s">
        <v>13</v>
      </c>
      <c r="F281">
        <v>6536</v>
      </c>
      <c r="G281">
        <v>0</v>
      </c>
      <c r="H281">
        <v>0</v>
      </c>
      <c r="I281">
        <v>0</v>
      </c>
      <c r="J281">
        <v>34639.302336000001</v>
      </c>
      <c r="K281">
        <v>0.15873499999999999</v>
      </c>
      <c r="M281" t="str">
        <f t="shared" si="9"/>
        <v>2009Other organics</v>
      </c>
    </row>
    <row r="282" spans="1:13" x14ac:dyDescent="0.25">
      <c r="A282" t="s">
        <v>57</v>
      </c>
      <c r="B282" t="str">
        <f t="shared" si="8"/>
        <v>2009</v>
      </c>
      <c r="C282" t="s">
        <v>27</v>
      </c>
      <c r="D282" t="s">
        <v>30</v>
      </c>
      <c r="E282" t="s">
        <v>14</v>
      </c>
      <c r="F282">
        <v>3000</v>
      </c>
      <c r="G282">
        <v>0</v>
      </c>
      <c r="H282">
        <v>0</v>
      </c>
      <c r="I282">
        <v>0</v>
      </c>
      <c r="J282">
        <v>461.11261999999999</v>
      </c>
      <c r="K282">
        <v>0.86677300000000002</v>
      </c>
      <c r="M282" t="str">
        <f t="shared" si="9"/>
        <v>2009Other organics</v>
      </c>
    </row>
    <row r="283" spans="1:13" x14ac:dyDescent="0.25">
      <c r="A283" t="s">
        <v>57</v>
      </c>
      <c r="B283" t="str">
        <f t="shared" si="8"/>
        <v>2009</v>
      </c>
      <c r="C283" t="s">
        <v>27</v>
      </c>
      <c r="D283" t="s">
        <v>30</v>
      </c>
      <c r="E283" t="s">
        <v>15</v>
      </c>
      <c r="F283">
        <v>35088</v>
      </c>
      <c r="G283">
        <v>0</v>
      </c>
      <c r="H283">
        <v>0</v>
      </c>
      <c r="I283">
        <v>0</v>
      </c>
      <c r="J283">
        <v>103721.984635</v>
      </c>
      <c r="K283">
        <v>0.25277699999999997</v>
      </c>
      <c r="M283" t="str">
        <f t="shared" si="9"/>
        <v>2009Other organics</v>
      </c>
    </row>
    <row r="284" spans="1:13" x14ac:dyDescent="0.25">
      <c r="A284" t="s">
        <v>57</v>
      </c>
      <c r="B284" t="str">
        <f t="shared" si="8"/>
        <v>2009</v>
      </c>
      <c r="C284" t="s">
        <v>27</v>
      </c>
      <c r="D284" t="s">
        <v>31</v>
      </c>
      <c r="E284" t="s">
        <v>13</v>
      </c>
      <c r="F284">
        <v>93001</v>
      </c>
      <c r="G284">
        <v>0</v>
      </c>
      <c r="H284">
        <v>0</v>
      </c>
      <c r="I284">
        <v>0</v>
      </c>
      <c r="J284">
        <v>270602.68715399998</v>
      </c>
      <c r="K284">
        <v>0.25577499999999997</v>
      </c>
      <c r="M284" t="str">
        <f t="shared" si="9"/>
        <v>2009Wood /timber</v>
      </c>
    </row>
    <row r="285" spans="1:13" x14ac:dyDescent="0.25">
      <c r="A285" t="s">
        <v>57</v>
      </c>
      <c r="B285" t="str">
        <f t="shared" si="8"/>
        <v>2009</v>
      </c>
      <c r="C285" t="s">
        <v>27</v>
      </c>
      <c r="D285" t="s">
        <v>31</v>
      </c>
      <c r="E285" t="s">
        <v>14</v>
      </c>
      <c r="F285">
        <v>28621</v>
      </c>
      <c r="G285">
        <v>0</v>
      </c>
      <c r="H285">
        <v>0</v>
      </c>
      <c r="I285">
        <v>0</v>
      </c>
      <c r="J285">
        <v>103542.424637</v>
      </c>
      <c r="K285">
        <v>0.216557</v>
      </c>
      <c r="M285" t="str">
        <f t="shared" si="9"/>
        <v>2009Wood /timber</v>
      </c>
    </row>
    <row r="286" spans="1:13" x14ac:dyDescent="0.25">
      <c r="A286" t="s">
        <v>57</v>
      </c>
      <c r="B286" t="str">
        <f t="shared" si="8"/>
        <v>2009</v>
      </c>
      <c r="C286" t="s">
        <v>27</v>
      </c>
      <c r="D286" t="s">
        <v>31</v>
      </c>
      <c r="E286" t="s">
        <v>15</v>
      </c>
      <c r="F286">
        <v>35922.9</v>
      </c>
      <c r="G286">
        <v>0</v>
      </c>
      <c r="H286">
        <v>0</v>
      </c>
      <c r="I286">
        <v>0</v>
      </c>
      <c r="J286">
        <v>29023.304295000002</v>
      </c>
      <c r="K286">
        <v>0.55311699999999997</v>
      </c>
      <c r="M286" t="str">
        <f t="shared" si="9"/>
        <v>2009Wood /timber</v>
      </c>
    </row>
    <row r="287" spans="1:13" x14ac:dyDescent="0.25">
      <c r="A287" t="s">
        <v>57</v>
      </c>
      <c r="B287" t="str">
        <f t="shared" si="8"/>
        <v>2009</v>
      </c>
      <c r="C287" t="s">
        <v>32</v>
      </c>
      <c r="D287" t="s">
        <v>33</v>
      </c>
      <c r="E287" t="s">
        <v>13</v>
      </c>
      <c r="F287">
        <v>277129.2</v>
      </c>
      <c r="G287">
        <v>0</v>
      </c>
      <c r="H287">
        <v>0</v>
      </c>
      <c r="I287">
        <v>0</v>
      </c>
      <c r="J287">
        <v>90256.060631999993</v>
      </c>
      <c r="K287">
        <v>0.754328</v>
      </c>
      <c r="M287" t="str">
        <f t="shared" si="9"/>
        <v>2009Cardboard</v>
      </c>
    </row>
    <row r="288" spans="1:13" x14ac:dyDescent="0.25">
      <c r="A288" t="s">
        <v>57</v>
      </c>
      <c r="B288" t="str">
        <f t="shared" si="8"/>
        <v>2009</v>
      </c>
      <c r="C288" t="s">
        <v>32</v>
      </c>
      <c r="D288" t="s">
        <v>33</v>
      </c>
      <c r="E288" t="s">
        <v>14</v>
      </c>
      <c r="F288">
        <v>0</v>
      </c>
      <c r="G288">
        <v>0</v>
      </c>
      <c r="H288">
        <v>0</v>
      </c>
      <c r="I288">
        <v>0</v>
      </c>
      <c r="J288">
        <v>3791.5080170000001</v>
      </c>
      <c r="K288">
        <v>0</v>
      </c>
      <c r="M288" t="str">
        <f t="shared" si="9"/>
        <v>2009Cardboard</v>
      </c>
    </row>
    <row r="289" spans="1:13" x14ac:dyDescent="0.25">
      <c r="A289" t="s">
        <v>57</v>
      </c>
      <c r="B289" t="str">
        <f t="shared" si="8"/>
        <v>2009</v>
      </c>
      <c r="C289" t="s">
        <v>32</v>
      </c>
      <c r="D289" t="s">
        <v>33</v>
      </c>
      <c r="E289" t="s">
        <v>15</v>
      </c>
      <c r="F289">
        <v>172247.78</v>
      </c>
      <c r="G289">
        <v>0</v>
      </c>
      <c r="H289">
        <v>0</v>
      </c>
      <c r="I289">
        <v>0</v>
      </c>
      <c r="J289">
        <v>38120.570483000003</v>
      </c>
      <c r="K289">
        <v>0.81879100000000005</v>
      </c>
      <c r="M289" t="str">
        <f t="shared" si="9"/>
        <v>2009Cardboard</v>
      </c>
    </row>
    <row r="290" spans="1:13" x14ac:dyDescent="0.25">
      <c r="A290" t="s">
        <v>57</v>
      </c>
      <c r="B290" t="str">
        <f t="shared" si="8"/>
        <v>2009</v>
      </c>
      <c r="C290" t="s">
        <v>32</v>
      </c>
      <c r="D290" t="s">
        <v>46</v>
      </c>
      <c r="E290" t="s">
        <v>13</v>
      </c>
      <c r="F290">
        <v>37774</v>
      </c>
      <c r="G290">
        <v>0</v>
      </c>
      <c r="H290">
        <v>0</v>
      </c>
      <c r="I290">
        <v>0</v>
      </c>
      <c r="J290">
        <v>32602.272159</v>
      </c>
      <c r="K290">
        <v>0.53674299999999997</v>
      </c>
      <c r="M290" t="str">
        <f t="shared" si="9"/>
        <v>2009Liquidpaperboard</v>
      </c>
    </row>
    <row r="291" spans="1:13" x14ac:dyDescent="0.25">
      <c r="A291" t="s">
        <v>57</v>
      </c>
      <c r="B291" t="str">
        <f t="shared" si="8"/>
        <v>2009</v>
      </c>
      <c r="C291" t="s">
        <v>32</v>
      </c>
      <c r="D291" t="s">
        <v>46</v>
      </c>
      <c r="E291" t="s">
        <v>14</v>
      </c>
      <c r="F291">
        <v>0</v>
      </c>
      <c r="G291">
        <v>0</v>
      </c>
      <c r="H291">
        <v>0</v>
      </c>
      <c r="I291">
        <v>0</v>
      </c>
      <c r="J291">
        <v>470.74419599999999</v>
      </c>
      <c r="K291">
        <v>0</v>
      </c>
      <c r="M291" t="str">
        <f t="shared" si="9"/>
        <v>2009Liquidpaperboard</v>
      </c>
    </row>
    <row r="292" spans="1:13" x14ac:dyDescent="0.25">
      <c r="A292" t="s">
        <v>57</v>
      </c>
      <c r="B292" t="str">
        <f t="shared" si="8"/>
        <v>2009</v>
      </c>
      <c r="C292" t="s">
        <v>32</v>
      </c>
      <c r="D292" t="s">
        <v>46</v>
      </c>
      <c r="E292" t="s">
        <v>15</v>
      </c>
      <c r="F292">
        <v>2</v>
      </c>
      <c r="G292">
        <v>0</v>
      </c>
      <c r="H292">
        <v>0</v>
      </c>
      <c r="I292">
        <v>0</v>
      </c>
      <c r="J292">
        <v>28943.914368000002</v>
      </c>
      <c r="K292">
        <v>6.8999999999999997E-5</v>
      </c>
      <c r="M292" t="str">
        <f t="shared" si="9"/>
        <v>2009Liquidpaperboard</v>
      </c>
    </row>
    <row r="293" spans="1:13" x14ac:dyDescent="0.25">
      <c r="A293" t="s">
        <v>57</v>
      </c>
      <c r="B293" t="str">
        <f t="shared" si="8"/>
        <v>2009</v>
      </c>
      <c r="C293" t="s">
        <v>32</v>
      </c>
      <c r="D293" t="s">
        <v>34</v>
      </c>
      <c r="E293" t="s">
        <v>13</v>
      </c>
      <c r="F293">
        <v>333621</v>
      </c>
      <c r="G293">
        <v>0</v>
      </c>
      <c r="H293">
        <v>0</v>
      </c>
      <c r="I293">
        <v>0</v>
      </c>
      <c r="J293">
        <v>0</v>
      </c>
      <c r="K293">
        <v>1</v>
      </c>
      <c r="M293" t="str">
        <f t="shared" si="9"/>
        <v>2009Newsprint and magazines</v>
      </c>
    </row>
    <row r="294" spans="1:13" x14ac:dyDescent="0.25">
      <c r="A294" t="s">
        <v>57</v>
      </c>
      <c r="B294" t="str">
        <f t="shared" si="8"/>
        <v>2009</v>
      </c>
      <c r="C294" t="s">
        <v>32</v>
      </c>
      <c r="D294" t="s">
        <v>34</v>
      </c>
      <c r="E294" t="s">
        <v>14</v>
      </c>
      <c r="F294">
        <v>0</v>
      </c>
      <c r="G294">
        <v>0</v>
      </c>
      <c r="H294">
        <v>0</v>
      </c>
      <c r="I294">
        <v>0</v>
      </c>
      <c r="J294">
        <v>0</v>
      </c>
      <c r="M294" t="str">
        <f t="shared" si="9"/>
        <v>2009Newsprint and magazines</v>
      </c>
    </row>
    <row r="295" spans="1:13" x14ac:dyDescent="0.25">
      <c r="A295" t="s">
        <v>57</v>
      </c>
      <c r="B295" t="str">
        <f t="shared" si="8"/>
        <v>2009</v>
      </c>
      <c r="C295" t="s">
        <v>32</v>
      </c>
      <c r="D295" t="s">
        <v>34</v>
      </c>
      <c r="E295" t="s">
        <v>15</v>
      </c>
      <c r="F295">
        <v>13404</v>
      </c>
      <c r="G295">
        <v>0</v>
      </c>
      <c r="H295">
        <v>0</v>
      </c>
      <c r="I295">
        <v>0</v>
      </c>
      <c r="J295">
        <v>0</v>
      </c>
      <c r="K295">
        <v>1</v>
      </c>
      <c r="M295" t="str">
        <f t="shared" si="9"/>
        <v>2009Newsprint and magazines</v>
      </c>
    </row>
    <row r="296" spans="1:13" x14ac:dyDescent="0.25">
      <c r="A296" t="s">
        <v>57</v>
      </c>
      <c r="B296" t="str">
        <f t="shared" si="8"/>
        <v>2009</v>
      </c>
      <c r="C296" t="s">
        <v>32</v>
      </c>
      <c r="D296" t="s">
        <v>35</v>
      </c>
      <c r="E296" t="s">
        <v>13</v>
      </c>
      <c r="F296">
        <v>1362</v>
      </c>
      <c r="G296">
        <v>0</v>
      </c>
      <c r="H296">
        <v>0</v>
      </c>
      <c r="I296">
        <v>0</v>
      </c>
      <c r="J296">
        <v>97327.995878999995</v>
      </c>
      <c r="K296">
        <v>1.38E-2</v>
      </c>
      <c r="M296" t="str">
        <f t="shared" si="9"/>
        <v>2009Other paper</v>
      </c>
    </row>
    <row r="297" spans="1:13" x14ac:dyDescent="0.25">
      <c r="A297" t="s">
        <v>57</v>
      </c>
      <c r="B297" t="str">
        <f t="shared" si="8"/>
        <v>2009</v>
      </c>
      <c r="C297" t="s">
        <v>32</v>
      </c>
      <c r="D297" t="s">
        <v>35</v>
      </c>
      <c r="E297" t="s">
        <v>14</v>
      </c>
      <c r="F297">
        <v>0</v>
      </c>
      <c r="G297">
        <v>0</v>
      </c>
      <c r="H297">
        <v>0</v>
      </c>
      <c r="I297">
        <v>0</v>
      </c>
      <c r="J297">
        <v>1435.875918</v>
      </c>
      <c r="K297">
        <v>0</v>
      </c>
      <c r="M297" t="str">
        <f t="shared" si="9"/>
        <v>2009Other paper</v>
      </c>
    </row>
    <row r="298" spans="1:13" x14ac:dyDescent="0.25">
      <c r="A298" t="s">
        <v>57</v>
      </c>
      <c r="B298" t="str">
        <f t="shared" si="8"/>
        <v>2009</v>
      </c>
      <c r="C298" t="s">
        <v>32</v>
      </c>
      <c r="D298" t="s">
        <v>35</v>
      </c>
      <c r="E298" t="s">
        <v>15</v>
      </c>
      <c r="F298">
        <v>24768</v>
      </c>
      <c r="G298">
        <v>0</v>
      </c>
      <c r="H298">
        <v>0</v>
      </c>
      <c r="I298">
        <v>0</v>
      </c>
      <c r="J298">
        <v>130242.957274</v>
      </c>
      <c r="K298">
        <v>0.15978200000000001</v>
      </c>
      <c r="M298" t="str">
        <f t="shared" si="9"/>
        <v>2009Other paper</v>
      </c>
    </row>
    <row r="299" spans="1:13" x14ac:dyDescent="0.25">
      <c r="A299" t="s">
        <v>57</v>
      </c>
      <c r="B299" t="str">
        <f t="shared" si="8"/>
        <v>2009</v>
      </c>
      <c r="C299" t="s">
        <v>32</v>
      </c>
      <c r="D299" t="s">
        <v>36</v>
      </c>
      <c r="E299" t="s">
        <v>13</v>
      </c>
      <c r="F299">
        <v>2125</v>
      </c>
      <c r="G299">
        <v>0</v>
      </c>
      <c r="H299">
        <v>0</v>
      </c>
      <c r="I299">
        <v>0</v>
      </c>
      <c r="J299">
        <v>93574.317716000005</v>
      </c>
      <c r="K299">
        <v>2.2204000000000002E-2</v>
      </c>
      <c r="M299" t="str">
        <f t="shared" si="9"/>
        <v>2009Printing and writing paper</v>
      </c>
    </row>
    <row r="300" spans="1:13" x14ac:dyDescent="0.25">
      <c r="A300" t="s">
        <v>57</v>
      </c>
      <c r="B300" t="str">
        <f t="shared" si="8"/>
        <v>2009</v>
      </c>
      <c r="C300" t="s">
        <v>32</v>
      </c>
      <c r="D300" t="s">
        <v>36</v>
      </c>
      <c r="E300" t="s">
        <v>14</v>
      </c>
      <c r="F300">
        <v>0</v>
      </c>
      <c r="G300">
        <v>0</v>
      </c>
      <c r="H300">
        <v>0</v>
      </c>
      <c r="I300">
        <v>0</v>
      </c>
      <c r="J300">
        <v>1467.169543</v>
      </c>
      <c r="K300">
        <v>0</v>
      </c>
      <c r="M300" t="str">
        <f t="shared" si="9"/>
        <v>2009Printing and writing paper</v>
      </c>
    </row>
    <row r="301" spans="1:13" x14ac:dyDescent="0.25">
      <c r="A301" t="s">
        <v>57</v>
      </c>
      <c r="B301" t="str">
        <f t="shared" si="8"/>
        <v>2009</v>
      </c>
      <c r="C301" t="s">
        <v>32</v>
      </c>
      <c r="D301" t="s">
        <v>36</v>
      </c>
      <c r="E301" t="s">
        <v>15</v>
      </c>
      <c r="F301">
        <v>1288</v>
      </c>
      <c r="G301">
        <v>0</v>
      </c>
      <c r="H301">
        <v>0</v>
      </c>
      <c r="I301">
        <v>0</v>
      </c>
      <c r="J301">
        <v>86947.777858999994</v>
      </c>
      <c r="K301">
        <v>1.4597000000000001E-2</v>
      </c>
      <c r="M301" t="str">
        <f t="shared" si="9"/>
        <v>2009Printing and writing paper</v>
      </c>
    </row>
    <row r="302" spans="1:13" x14ac:dyDescent="0.25">
      <c r="A302" t="s">
        <v>57</v>
      </c>
      <c r="B302" t="str">
        <f t="shared" si="8"/>
        <v>2009</v>
      </c>
      <c r="C302" t="s">
        <v>49</v>
      </c>
      <c r="D302" t="s">
        <v>50</v>
      </c>
      <c r="E302" t="s">
        <v>13</v>
      </c>
      <c r="F302">
        <v>0</v>
      </c>
      <c r="G302">
        <v>0</v>
      </c>
      <c r="H302">
        <v>0</v>
      </c>
      <c r="I302">
        <v>0</v>
      </c>
      <c r="J302">
        <v>62042.548696999998</v>
      </c>
      <c r="K302">
        <v>0</v>
      </c>
      <c r="M302" t="str">
        <f t="shared" si="9"/>
        <v>2009HDPE (2)</v>
      </c>
    </row>
    <row r="303" spans="1:13" x14ac:dyDescent="0.25">
      <c r="A303" t="s">
        <v>57</v>
      </c>
      <c r="B303" t="str">
        <f t="shared" si="8"/>
        <v>2009</v>
      </c>
      <c r="C303" t="s">
        <v>49</v>
      </c>
      <c r="D303" t="s">
        <v>50</v>
      </c>
      <c r="E303" t="s">
        <v>14</v>
      </c>
      <c r="F303">
        <v>0</v>
      </c>
      <c r="G303">
        <v>0</v>
      </c>
      <c r="H303">
        <v>0</v>
      </c>
      <c r="I303">
        <v>0</v>
      </c>
      <c r="J303">
        <v>3837.4875310000002</v>
      </c>
      <c r="K303">
        <v>0</v>
      </c>
      <c r="M303" t="str">
        <f t="shared" si="9"/>
        <v>2009HDPE (2)</v>
      </c>
    </row>
    <row r="304" spans="1:13" x14ac:dyDescent="0.25">
      <c r="A304" t="s">
        <v>57</v>
      </c>
      <c r="B304" t="str">
        <f t="shared" si="8"/>
        <v>2009</v>
      </c>
      <c r="C304" t="s">
        <v>49</v>
      </c>
      <c r="D304" t="s">
        <v>50</v>
      </c>
      <c r="E304" t="s">
        <v>15</v>
      </c>
      <c r="F304">
        <v>0</v>
      </c>
      <c r="G304">
        <v>0</v>
      </c>
      <c r="H304">
        <v>0</v>
      </c>
      <c r="I304">
        <v>0</v>
      </c>
      <c r="J304">
        <v>74092.458408000006</v>
      </c>
      <c r="K304">
        <v>0</v>
      </c>
      <c r="M304" t="str">
        <f t="shared" si="9"/>
        <v>2009HDPE (2)</v>
      </c>
    </row>
    <row r="305" spans="1:13" x14ac:dyDescent="0.25">
      <c r="A305" t="s">
        <v>57</v>
      </c>
      <c r="B305" t="str">
        <f t="shared" si="8"/>
        <v>2009</v>
      </c>
      <c r="C305" t="s">
        <v>49</v>
      </c>
      <c r="D305" t="s">
        <v>51</v>
      </c>
      <c r="E305" t="s">
        <v>13</v>
      </c>
      <c r="F305">
        <v>0</v>
      </c>
      <c r="G305">
        <v>0</v>
      </c>
      <c r="H305">
        <v>0</v>
      </c>
      <c r="I305">
        <v>0</v>
      </c>
      <c r="J305">
        <v>46467.013458000001</v>
      </c>
      <c r="K305">
        <v>0</v>
      </c>
      <c r="M305" t="str">
        <f t="shared" si="9"/>
        <v>2009LDPE (4)</v>
      </c>
    </row>
    <row r="306" spans="1:13" x14ac:dyDescent="0.25">
      <c r="A306" t="s">
        <v>57</v>
      </c>
      <c r="B306" t="str">
        <f t="shared" si="8"/>
        <v>2009</v>
      </c>
      <c r="C306" t="s">
        <v>49</v>
      </c>
      <c r="D306" t="s">
        <v>51</v>
      </c>
      <c r="E306" t="s">
        <v>14</v>
      </c>
      <c r="F306">
        <v>0</v>
      </c>
      <c r="G306">
        <v>0</v>
      </c>
      <c r="H306">
        <v>0</v>
      </c>
      <c r="I306">
        <v>0</v>
      </c>
      <c r="J306">
        <v>2874.1015400000001</v>
      </c>
      <c r="K306">
        <v>0</v>
      </c>
      <c r="M306" t="str">
        <f t="shared" si="9"/>
        <v>2009LDPE (4)</v>
      </c>
    </row>
    <row r="307" spans="1:13" x14ac:dyDescent="0.25">
      <c r="A307" t="s">
        <v>57</v>
      </c>
      <c r="B307" t="str">
        <f t="shared" si="8"/>
        <v>2009</v>
      </c>
      <c r="C307" t="s">
        <v>49</v>
      </c>
      <c r="D307" t="s">
        <v>51</v>
      </c>
      <c r="E307" t="s">
        <v>15</v>
      </c>
      <c r="F307">
        <v>0</v>
      </c>
      <c r="G307">
        <v>0</v>
      </c>
      <c r="H307">
        <v>0</v>
      </c>
      <c r="I307">
        <v>0</v>
      </c>
      <c r="J307">
        <v>35340.434342</v>
      </c>
      <c r="K307">
        <v>0</v>
      </c>
      <c r="M307" t="str">
        <f t="shared" si="9"/>
        <v>2009LDPE (4)</v>
      </c>
    </row>
    <row r="308" spans="1:13" x14ac:dyDescent="0.25">
      <c r="A308" t="s">
        <v>57</v>
      </c>
      <c r="B308" t="str">
        <f t="shared" si="8"/>
        <v>2009</v>
      </c>
      <c r="C308" t="s">
        <v>49</v>
      </c>
      <c r="D308" t="s">
        <v>52</v>
      </c>
      <c r="E308" t="s">
        <v>13</v>
      </c>
      <c r="F308">
        <v>0</v>
      </c>
      <c r="G308">
        <v>0</v>
      </c>
      <c r="H308">
        <v>0</v>
      </c>
      <c r="I308">
        <v>0</v>
      </c>
      <c r="J308">
        <v>34861.679910999999</v>
      </c>
      <c r="K308">
        <v>0</v>
      </c>
      <c r="M308" t="str">
        <f t="shared" si="9"/>
        <v>2009Other plastics (7)</v>
      </c>
    </row>
    <row r="309" spans="1:13" x14ac:dyDescent="0.25">
      <c r="A309" t="s">
        <v>57</v>
      </c>
      <c r="B309" t="str">
        <f t="shared" si="8"/>
        <v>2009</v>
      </c>
      <c r="C309" t="s">
        <v>49</v>
      </c>
      <c r="D309" t="s">
        <v>52</v>
      </c>
      <c r="E309" t="s">
        <v>14</v>
      </c>
      <c r="F309">
        <v>0</v>
      </c>
      <c r="G309">
        <v>0</v>
      </c>
      <c r="H309">
        <v>0</v>
      </c>
      <c r="I309">
        <v>0</v>
      </c>
      <c r="J309">
        <v>2057.6200020000001</v>
      </c>
      <c r="K309">
        <v>0</v>
      </c>
      <c r="M309" t="str">
        <f t="shared" si="9"/>
        <v>2009Other plastics (7)</v>
      </c>
    </row>
    <row r="310" spans="1:13" x14ac:dyDescent="0.25">
      <c r="A310" t="s">
        <v>57</v>
      </c>
      <c r="B310" t="str">
        <f t="shared" si="8"/>
        <v>2009</v>
      </c>
      <c r="C310" t="s">
        <v>49</v>
      </c>
      <c r="D310" t="s">
        <v>52</v>
      </c>
      <c r="E310" t="s">
        <v>15</v>
      </c>
      <c r="F310">
        <v>0</v>
      </c>
      <c r="G310">
        <v>0</v>
      </c>
      <c r="H310">
        <v>0</v>
      </c>
      <c r="I310">
        <v>0</v>
      </c>
      <c r="J310">
        <v>87377.202753000005</v>
      </c>
      <c r="K310">
        <v>0</v>
      </c>
      <c r="M310" t="str">
        <f t="shared" si="9"/>
        <v>2009Other plastics (7)</v>
      </c>
    </row>
    <row r="311" spans="1:13" x14ac:dyDescent="0.25">
      <c r="A311" t="s">
        <v>57</v>
      </c>
      <c r="B311" t="str">
        <f t="shared" si="8"/>
        <v>2009</v>
      </c>
      <c r="C311" t="s">
        <v>49</v>
      </c>
      <c r="D311" t="s">
        <v>53</v>
      </c>
      <c r="E311" t="s">
        <v>13</v>
      </c>
      <c r="F311">
        <v>0</v>
      </c>
      <c r="G311">
        <v>0</v>
      </c>
      <c r="H311">
        <v>0</v>
      </c>
      <c r="I311">
        <v>0</v>
      </c>
      <c r="J311">
        <v>25699.633141999999</v>
      </c>
      <c r="K311">
        <v>0</v>
      </c>
      <c r="M311" t="str">
        <f t="shared" si="9"/>
        <v>2009PET (1)</v>
      </c>
    </row>
    <row r="312" spans="1:13" x14ac:dyDescent="0.25">
      <c r="A312" t="s">
        <v>57</v>
      </c>
      <c r="B312" t="str">
        <f t="shared" si="8"/>
        <v>2009</v>
      </c>
      <c r="C312" t="s">
        <v>49</v>
      </c>
      <c r="D312" t="s">
        <v>53</v>
      </c>
      <c r="E312" t="s">
        <v>14</v>
      </c>
      <c r="F312">
        <v>0</v>
      </c>
      <c r="G312">
        <v>0</v>
      </c>
      <c r="H312">
        <v>0</v>
      </c>
      <c r="I312">
        <v>0</v>
      </c>
      <c r="J312">
        <v>1589.5868849999999</v>
      </c>
      <c r="K312">
        <v>0</v>
      </c>
      <c r="M312" t="str">
        <f t="shared" si="9"/>
        <v>2009PET (1)</v>
      </c>
    </row>
    <row r="313" spans="1:13" x14ac:dyDescent="0.25">
      <c r="A313" t="s">
        <v>57</v>
      </c>
      <c r="B313" t="str">
        <f t="shared" si="8"/>
        <v>2009</v>
      </c>
      <c r="C313" t="s">
        <v>49</v>
      </c>
      <c r="D313" t="s">
        <v>53</v>
      </c>
      <c r="E313" t="s">
        <v>15</v>
      </c>
      <c r="F313">
        <v>0</v>
      </c>
      <c r="G313">
        <v>0</v>
      </c>
      <c r="H313">
        <v>0</v>
      </c>
      <c r="I313">
        <v>0</v>
      </c>
      <c r="J313">
        <v>49441.458393000001</v>
      </c>
      <c r="K313">
        <v>0</v>
      </c>
      <c r="M313" t="str">
        <f t="shared" si="9"/>
        <v>2009PET (1)</v>
      </c>
    </row>
    <row r="314" spans="1:13" x14ac:dyDescent="0.25">
      <c r="A314" t="s">
        <v>57</v>
      </c>
      <c r="B314" t="str">
        <f t="shared" si="8"/>
        <v>2009</v>
      </c>
      <c r="C314" t="s">
        <v>49</v>
      </c>
      <c r="D314" t="s">
        <v>54</v>
      </c>
      <c r="E314" t="s">
        <v>13</v>
      </c>
      <c r="F314">
        <v>0</v>
      </c>
      <c r="G314">
        <v>0</v>
      </c>
      <c r="H314">
        <v>0</v>
      </c>
      <c r="I314">
        <v>0</v>
      </c>
      <c r="J314">
        <v>49841.712760000002</v>
      </c>
      <c r="K314">
        <v>0</v>
      </c>
      <c r="M314" t="str">
        <f t="shared" si="9"/>
        <v>2009PP (5)</v>
      </c>
    </row>
    <row r="315" spans="1:13" x14ac:dyDescent="0.25">
      <c r="A315" t="s">
        <v>57</v>
      </c>
      <c r="B315" t="str">
        <f t="shared" si="8"/>
        <v>2009</v>
      </c>
      <c r="C315" t="s">
        <v>49</v>
      </c>
      <c r="D315" t="s">
        <v>54</v>
      </c>
      <c r="E315" t="s">
        <v>14</v>
      </c>
      <c r="F315">
        <v>0</v>
      </c>
      <c r="G315">
        <v>0</v>
      </c>
      <c r="H315">
        <v>0</v>
      </c>
      <c r="I315">
        <v>0</v>
      </c>
      <c r="J315">
        <v>3082.8351710000002</v>
      </c>
      <c r="K315">
        <v>0</v>
      </c>
      <c r="M315" t="str">
        <f t="shared" si="9"/>
        <v>2009PP (5)</v>
      </c>
    </row>
    <row r="316" spans="1:13" x14ac:dyDescent="0.25">
      <c r="A316" t="s">
        <v>57</v>
      </c>
      <c r="B316" t="str">
        <f t="shared" si="8"/>
        <v>2009</v>
      </c>
      <c r="C316" t="s">
        <v>49</v>
      </c>
      <c r="D316" t="s">
        <v>54</v>
      </c>
      <c r="E316" t="s">
        <v>15</v>
      </c>
      <c r="F316">
        <v>0</v>
      </c>
      <c r="G316">
        <v>0</v>
      </c>
      <c r="H316">
        <v>0</v>
      </c>
      <c r="I316">
        <v>0</v>
      </c>
      <c r="J316">
        <v>37907.058064999997</v>
      </c>
      <c r="K316">
        <v>0</v>
      </c>
      <c r="M316" t="str">
        <f t="shared" si="9"/>
        <v>2009PP (5)</v>
      </c>
    </row>
    <row r="317" spans="1:13" x14ac:dyDescent="0.25">
      <c r="A317" t="s">
        <v>57</v>
      </c>
      <c r="B317" t="str">
        <f t="shared" si="8"/>
        <v>2009</v>
      </c>
      <c r="C317" t="s">
        <v>49</v>
      </c>
      <c r="D317" t="s">
        <v>55</v>
      </c>
      <c r="E317" t="s">
        <v>13</v>
      </c>
      <c r="F317">
        <v>0</v>
      </c>
      <c r="G317">
        <v>0</v>
      </c>
      <c r="H317">
        <v>0</v>
      </c>
      <c r="I317">
        <v>0</v>
      </c>
      <c r="J317">
        <v>12979.612698999999</v>
      </c>
      <c r="K317">
        <v>0</v>
      </c>
      <c r="M317" t="str">
        <f t="shared" si="9"/>
        <v>2009PS (6)</v>
      </c>
    </row>
    <row r="318" spans="1:13" x14ac:dyDescent="0.25">
      <c r="A318" t="s">
        <v>57</v>
      </c>
      <c r="B318" t="str">
        <f t="shared" si="8"/>
        <v>2009</v>
      </c>
      <c r="C318" t="s">
        <v>49</v>
      </c>
      <c r="D318" t="s">
        <v>55</v>
      </c>
      <c r="E318" t="s">
        <v>14</v>
      </c>
      <c r="F318">
        <v>0</v>
      </c>
      <c r="G318">
        <v>0</v>
      </c>
      <c r="H318">
        <v>0</v>
      </c>
      <c r="I318">
        <v>0</v>
      </c>
      <c r="J318">
        <v>802.82165899999995</v>
      </c>
      <c r="K318">
        <v>0</v>
      </c>
      <c r="M318" t="str">
        <f t="shared" si="9"/>
        <v>2009PS (6)</v>
      </c>
    </row>
    <row r="319" spans="1:13" x14ac:dyDescent="0.25">
      <c r="A319" t="s">
        <v>57</v>
      </c>
      <c r="B319" t="str">
        <f t="shared" si="8"/>
        <v>2009</v>
      </c>
      <c r="C319" t="s">
        <v>49</v>
      </c>
      <c r="D319" t="s">
        <v>55</v>
      </c>
      <c r="E319" t="s">
        <v>15</v>
      </c>
      <c r="F319">
        <v>0</v>
      </c>
      <c r="G319">
        <v>0</v>
      </c>
      <c r="H319">
        <v>0</v>
      </c>
      <c r="I319">
        <v>0</v>
      </c>
      <c r="J319">
        <v>9871.6297059999997</v>
      </c>
      <c r="K319">
        <v>0</v>
      </c>
      <c r="M319" t="str">
        <f t="shared" si="9"/>
        <v>2009PS (6)</v>
      </c>
    </row>
    <row r="320" spans="1:13" x14ac:dyDescent="0.25">
      <c r="A320" t="s">
        <v>57</v>
      </c>
      <c r="B320" t="str">
        <f t="shared" si="8"/>
        <v>2009</v>
      </c>
      <c r="C320" t="s">
        <v>49</v>
      </c>
      <c r="D320" t="s">
        <v>56</v>
      </c>
      <c r="E320" t="s">
        <v>13</v>
      </c>
      <c r="F320">
        <v>0</v>
      </c>
      <c r="G320">
        <v>0</v>
      </c>
      <c r="H320">
        <v>0</v>
      </c>
      <c r="I320">
        <v>0</v>
      </c>
      <c r="J320">
        <v>32708.623998999999</v>
      </c>
      <c r="K320">
        <v>0</v>
      </c>
      <c r="M320" t="str">
        <f t="shared" si="9"/>
        <v>2009PVC (3)</v>
      </c>
    </row>
    <row r="321" spans="1:13" x14ac:dyDescent="0.25">
      <c r="A321" t="s">
        <v>57</v>
      </c>
      <c r="B321" t="str">
        <f t="shared" si="8"/>
        <v>2009</v>
      </c>
      <c r="C321" t="s">
        <v>49</v>
      </c>
      <c r="D321" t="s">
        <v>56</v>
      </c>
      <c r="E321" t="s">
        <v>14</v>
      </c>
      <c r="F321">
        <v>0</v>
      </c>
      <c r="G321">
        <v>0</v>
      </c>
      <c r="H321">
        <v>0</v>
      </c>
      <c r="I321">
        <v>0</v>
      </c>
      <c r="J321">
        <v>2023.110582</v>
      </c>
      <c r="K321">
        <v>0</v>
      </c>
      <c r="M321" t="str">
        <f t="shared" si="9"/>
        <v>2009PVC (3)</v>
      </c>
    </row>
    <row r="322" spans="1:13" x14ac:dyDescent="0.25">
      <c r="A322" t="s">
        <v>57</v>
      </c>
      <c r="B322" t="str">
        <f t="shared" si="8"/>
        <v>2009</v>
      </c>
      <c r="C322" t="s">
        <v>49</v>
      </c>
      <c r="D322" t="s">
        <v>56</v>
      </c>
      <c r="E322" t="s">
        <v>15</v>
      </c>
      <c r="F322">
        <v>0</v>
      </c>
      <c r="G322">
        <v>0</v>
      </c>
      <c r="H322">
        <v>0</v>
      </c>
      <c r="I322">
        <v>0</v>
      </c>
      <c r="J322">
        <v>24876.506855</v>
      </c>
      <c r="K322">
        <v>0</v>
      </c>
      <c r="M322" t="str">
        <f t="shared" si="9"/>
        <v>2009PVC (3)</v>
      </c>
    </row>
    <row r="323" spans="1:13" x14ac:dyDescent="0.25">
      <c r="A323" t="s">
        <v>57</v>
      </c>
      <c r="B323" t="str">
        <f t="shared" ref="B323:B386" si="10">RIGHT(A323,4)</f>
        <v>2009</v>
      </c>
      <c r="C323" t="s">
        <v>37</v>
      </c>
      <c r="D323" t="s">
        <v>38</v>
      </c>
      <c r="E323" t="s">
        <v>13</v>
      </c>
      <c r="F323">
        <v>0</v>
      </c>
      <c r="G323">
        <v>0</v>
      </c>
      <c r="H323">
        <v>0</v>
      </c>
      <c r="I323">
        <v>0</v>
      </c>
      <c r="J323">
        <v>43557.039382000003</v>
      </c>
      <c r="K323">
        <v>0</v>
      </c>
      <c r="M323" t="str">
        <f t="shared" ref="M323:M386" si="11">_xlfn.TEXTJOIN("",FALSE,B323,D323)</f>
        <v>2009Clothing</v>
      </c>
    </row>
    <row r="324" spans="1:13" x14ac:dyDescent="0.25">
      <c r="A324" t="s">
        <v>57</v>
      </c>
      <c r="B324" t="str">
        <f t="shared" si="10"/>
        <v>2009</v>
      </c>
      <c r="C324" t="s">
        <v>37</v>
      </c>
      <c r="D324" t="s">
        <v>38</v>
      </c>
      <c r="E324" t="s">
        <v>14</v>
      </c>
      <c r="F324">
        <v>0</v>
      </c>
      <c r="G324">
        <v>0</v>
      </c>
      <c r="H324">
        <v>0</v>
      </c>
      <c r="I324">
        <v>0</v>
      </c>
      <c r="J324">
        <v>3250.2771379999999</v>
      </c>
      <c r="K324">
        <v>0</v>
      </c>
      <c r="M324" t="str">
        <f t="shared" si="11"/>
        <v>2009Clothing</v>
      </c>
    </row>
    <row r="325" spans="1:13" x14ac:dyDescent="0.25">
      <c r="A325" t="s">
        <v>57</v>
      </c>
      <c r="B325" t="str">
        <f t="shared" si="10"/>
        <v>2009</v>
      </c>
      <c r="C325" t="s">
        <v>37</v>
      </c>
      <c r="D325" t="s">
        <v>38</v>
      </c>
      <c r="E325" t="s">
        <v>15</v>
      </c>
      <c r="F325">
        <v>0</v>
      </c>
      <c r="G325">
        <v>0</v>
      </c>
      <c r="H325">
        <v>0</v>
      </c>
      <c r="I325">
        <v>0</v>
      </c>
      <c r="J325">
        <v>64563.023095999997</v>
      </c>
      <c r="K325">
        <v>0</v>
      </c>
      <c r="M325" t="str">
        <f t="shared" si="11"/>
        <v>2009Clothing</v>
      </c>
    </row>
    <row r="326" spans="1:13" x14ac:dyDescent="0.25">
      <c r="A326" t="s">
        <v>57</v>
      </c>
      <c r="B326" t="str">
        <f t="shared" si="10"/>
        <v>2009</v>
      </c>
      <c r="C326" t="s">
        <v>37</v>
      </c>
      <c r="D326" t="s">
        <v>39</v>
      </c>
      <c r="E326" t="s">
        <v>13</v>
      </c>
      <c r="F326">
        <v>854</v>
      </c>
      <c r="G326">
        <v>0</v>
      </c>
      <c r="H326">
        <v>0</v>
      </c>
      <c r="I326">
        <v>0</v>
      </c>
      <c r="J326">
        <v>66902.742163999996</v>
      </c>
      <c r="K326">
        <v>1.2603E-2</v>
      </c>
      <c r="M326" t="str">
        <f t="shared" si="11"/>
        <v>2009Other textiles</v>
      </c>
    </row>
    <row r="327" spans="1:13" x14ac:dyDescent="0.25">
      <c r="A327" t="s">
        <v>57</v>
      </c>
      <c r="B327" t="str">
        <f t="shared" si="10"/>
        <v>2009</v>
      </c>
      <c r="C327" t="s">
        <v>37</v>
      </c>
      <c r="D327" t="s">
        <v>39</v>
      </c>
      <c r="E327" t="s">
        <v>14</v>
      </c>
      <c r="F327">
        <v>0</v>
      </c>
      <c r="G327">
        <v>0</v>
      </c>
      <c r="H327">
        <v>0</v>
      </c>
      <c r="I327">
        <v>0</v>
      </c>
      <c r="J327">
        <v>5793.5207529999998</v>
      </c>
      <c r="K327">
        <v>0</v>
      </c>
      <c r="M327" t="str">
        <f t="shared" si="11"/>
        <v>2009Other textiles</v>
      </c>
    </row>
    <row r="328" spans="1:13" x14ac:dyDescent="0.25">
      <c r="A328" t="s">
        <v>57</v>
      </c>
      <c r="B328" t="str">
        <f t="shared" si="10"/>
        <v>2009</v>
      </c>
      <c r="C328" t="s">
        <v>37</v>
      </c>
      <c r="D328" t="s">
        <v>39</v>
      </c>
      <c r="E328" t="s">
        <v>15</v>
      </c>
      <c r="F328">
        <v>355.6</v>
      </c>
      <c r="G328">
        <v>0</v>
      </c>
      <c r="H328">
        <v>0</v>
      </c>
      <c r="I328">
        <v>0</v>
      </c>
      <c r="J328">
        <v>21141.313543</v>
      </c>
      <c r="K328">
        <v>1.6541E-2</v>
      </c>
      <c r="M328" t="str">
        <f t="shared" si="11"/>
        <v>2009Other textiles</v>
      </c>
    </row>
    <row r="329" spans="1:13" x14ac:dyDescent="0.25">
      <c r="A329" t="s">
        <v>57</v>
      </c>
      <c r="B329" t="str">
        <f t="shared" si="10"/>
        <v>2009</v>
      </c>
      <c r="C329" t="s">
        <v>40</v>
      </c>
      <c r="D329" t="s">
        <v>47</v>
      </c>
      <c r="E329" t="s">
        <v>13</v>
      </c>
      <c r="F329">
        <v>8672</v>
      </c>
      <c r="G329">
        <v>0</v>
      </c>
      <c r="H329">
        <v>0</v>
      </c>
      <c r="I329">
        <v>0</v>
      </c>
      <c r="J329">
        <v>0</v>
      </c>
      <c r="K329">
        <v>1</v>
      </c>
      <c r="M329" t="str">
        <f t="shared" si="11"/>
        <v>2009Offroad tyres</v>
      </c>
    </row>
    <row r="330" spans="1:13" x14ac:dyDescent="0.25">
      <c r="A330" t="s">
        <v>57</v>
      </c>
      <c r="B330" t="str">
        <f t="shared" si="10"/>
        <v>2009</v>
      </c>
      <c r="C330" t="s">
        <v>40</v>
      </c>
      <c r="D330" t="s">
        <v>47</v>
      </c>
      <c r="E330" t="s">
        <v>14</v>
      </c>
      <c r="F330">
        <v>24</v>
      </c>
      <c r="G330">
        <v>0</v>
      </c>
      <c r="H330">
        <v>0</v>
      </c>
      <c r="I330">
        <v>0</v>
      </c>
      <c r="J330">
        <v>0</v>
      </c>
      <c r="K330">
        <v>1</v>
      </c>
      <c r="M330" t="str">
        <f t="shared" si="11"/>
        <v>2009Offroad tyres</v>
      </c>
    </row>
    <row r="331" spans="1:13" x14ac:dyDescent="0.25">
      <c r="A331" t="s">
        <v>57</v>
      </c>
      <c r="B331" t="str">
        <f t="shared" si="10"/>
        <v>2009</v>
      </c>
      <c r="C331" t="s">
        <v>40</v>
      </c>
      <c r="D331" t="s">
        <v>47</v>
      </c>
      <c r="E331" t="s">
        <v>15</v>
      </c>
      <c r="F331">
        <v>1028</v>
      </c>
      <c r="G331">
        <v>0</v>
      </c>
      <c r="H331">
        <v>0</v>
      </c>
      <c r="I331">
        <v>0</v>
      </c>
      <c r="J331">
        <v>0</v>
      </c>
      <c r="K331">
        <v>1</v>
      </c>
      <c r="M331" t="str">
        <f t="shared" si="11"/>
        <v>2009Offroad tyres</v>
      </c>
    </row>
    <row r="332" spans="1:13" x14ac:dyDescent="0.25">
      <c r="A332" t="s">
        <v>57</v>
      </c>
      <c r="B332" t="str">
        <f t="shared" si="10"/>
        <v>2009</v>
      </c>
      <c r="C332" t="s">
        <v>40</v>
      </c>
      <c r="D332" t="s">
        <v>41</v>
      </c>
      <c r="E332" t="s">
        <v>13</v>
      </c>
      <c r="F332">
        <v>0</v>
      </c>
      <c r="G332">
        <v>0</v>
      </c>
      <c r="H332">
        <v>0</v>
      </c>
      <c r="I332">
        <v>0</v>
      </c>
      <c r="J332">
        <v>9367.0363049999996</v>
      </c>
      <c r="K332">
        <v>0</v>
      </c>
      <c r="M332" t="str">
        <f t="shared" si="11"/>
        <v>2009Other rubber</v>
      </c>
    </row>
    <row r="333" spans="1:13" x14ac:dyDescent="0.25">
      <c r="A333" t="s">
        <v>57</v>
      </c>
      <c r="B333" t="str">
        <f t="shared" si="10"/>
        <v>2009</v>
      </c>
      <c r="C333" t="s">
        <v>40</v>
      </c>
      <c r="D333" t="s">
        <v>41</v>
      </c>
      <c r="E333" t="s">
        <v>14</v>
      </c>
      <c r="F333">
        <v>0</v>
      </c>
      <c r="G333">
        <v>0</v>
      </c>
      <c r="H333">
        <v>0</v>
      </c>
      <c r="I333">
        <v>0</v>
      </c>
      <c r="J333">
        <v>157.363327</v>
      </c>
      <c r="K333">
        <v>0</v>
      </c>
      <c r="M333" t="str">
        <f t="shared" si="11"/>
        <v>2009Other rubber</v>
      </c>
    </row>
    <row r="334" spans="1:13" x14ac:dyDescent="0.25">
      <c r="A334" t="s">
        <v>57</v>
      </c>
      <c r="B334" t="str">
        <f t="shared" si="10"/>
        <v>2009</v>
      </c>
      <c r="C334" t="s">
        <v>40</v>
      </c>
      <c r="D334" t="s">
        <v>41</v>
      </c>
      <c r="E334" t="s">
        <v>15</v>
      </c>
      <c r="F334">
        <v>0</v>
      </c>
      <c r="G334">
        <v>0</v>
      </c>
      <c r="H334">
        <v>0</v>
      </c>
      <c r="I334">
        <v>0</v>
      </c>
      <c r="J334">
        <v>2536.4861030000002</v>
      </c>
      <c r="K334">
        <v>0</v>
      </c>
      <c r="M334" t="str">
        <f t="shared" si="11"/>
        <v>2009Other rubber</v>
      </c>
    </row>
    <row r="335" spans="1:13" x14ac:dyDescent="0.25">
      <c r="A335" t="s">
        <v>57</v>
      </c>
      <c r="B335" t="str">
        <f t="shared" si="10"/>
        <v>2009</v>
      </c>
      <c r="C335" t="s">
        <v>40</v>
      </c>
      <c r="D335" t="s">
        <v>42</v>
      </c>
      <c r="E335" t="s">
        <v>13</v>
      </c>
      <c r="F335">
        <v>13687</v>
      </c>
      <c r="G335">
        <v>0</v>
      </c>
      <c r="H335">
        <v>0</v>
      </c>
      <c r="I335">
        <v>0</v>
      </c>
      <c r="J335">
        <v>1019.618394</v>
      </c>
      <c r="K335">
        <v>0.93066899999999997</v>
      </c>
      <c r="M335" t="str">
        <f t="shared" si="11"/>
        <v>2009Passenger tyres</v>
      </c>
    </row>
    <row r="336" spans="1:13" x14ac:dyDescent="0.25">
      <c r="A336" t="s">
        <v>57</v>
      </c>
      <c r="B336" t="str">
        <f t="shared" si="10"/>
        <v>2009</v>
      </c>
      <c r="C336" t="s">
        <v>40</v>
      </c>
      <c r="D336" t="s">
        <v>42</v>
      </c>
      <c r="E336" t="s">
        <v>14</v>
      </c>
      <c r="F336">
        <v>35</v>
      </c>
      <c r="G336">
        <v>0</v>
      </c>
      <c r="H336">
        <v>0</v>
      </c>
      <c r="I336">
        <v>0</v>
      </c>
      <c r="J336">
        <v>112.86216899999999</v>
      </c>
      <c r="K336">
        <v>0.236706</v>
      </c>
      <c r="M336" t="str">
        <f t="shared" si="11"/>
        <v>2009Passenger tyres</v>
      </c>
    </row>
    <row r="337" spans="1:13" x14ac:dyDescent="0.25">
      <c r="A337" t="s">
        <v>57</v>
      </c>
      <c r="B337" t="str">
        <f t="shared" si="10"/>
        <v>2009</v>
      </c>
      <c r="C337" t="s">
        <v>40</v>
      </c>
      <c r="D337" t="s">
        <v>42</v>
      </c>
      <c r="E337" t="s">
        <v>15</v>
      </c>
      <c r="F337">
        <v>198</v>
      </c>
      <c r="G337">
        <v>0</v>
      </c>
      <c r="H337">
        <v>0</v>
      </c>
      <c r="I337">
        <v>0</v>
      </c>
      <c r="J337">
        <v>0</v>
      </c>
      <c r="K337">
        <v>1</v>
      </c>
      <c r="M337" t="str">
        <f t="shared" si="11"/>
        <v>2009Passenger tyres</v>
      </c>
    </row>
    <row r="338" spans="1:13" x14ac:dyDescent="0.25">
      <c r="A338" t="s">
        <v>57</v>
      </c>
      <c r="B338" t="str">
        <f t="shared" si="10"/>
        <v>2009</v>
      </c>
      <c r="C338" t="s">
        <v>40</v>
      </c>
      <c r="D338" t="s">
        <v>43</v>
      </c>
      <c r="E338" t="s">
        <v>13</v>
      </c>
      <c r="F338">
        <v>7669</v>
      </c>
      <c r="G338">
        <v>0</v>
      </c>
      <c r="H338">
        <v>0</v>
      </c>
      <c r="I338">
        <v>0</v>
      </c>
      <c r="J338">
        <v>0</v>
      </c>
      <c r="K338">
        <v>1</v>
      </c>
      <c r="M338" t="str">
        <f t="shared" si="11"/>
        <v>2009Truck tyres</v>
      </c>
    </row>
    <row r="339" spans="1:13" x14ac:dyDescent="0.25">
      <c r="A339" t="s">
        <v>57</v>
      </c>
      <c r="B339" t="str">
        <f t="shared" si="10"/>
        <v>2009</v>
      </c>
      <c r="C339" t="s">
        <v>40</v>
      </c>
      <c r="D339" t="s">
        <v>43</v>
      </c>
      <c r="E339" t="s">
        <v>14</v>
      </c>
      <c r="F339">
        <v>78</v>
      </c>
      <c r="G339">
        <v>0</v>
      </c>
      <c r="H339">
        <v>0</v>
      </c>
      <c r="I339">
        <v>0</v>
      </c>
      <c r="J339">
        <v>0</v>
      </c>
      <c r="K339">
        <v>1</v>
      </c>
      <c r="M339" t="str">
        <f t="shared" si="11"/>
        <v>2009Truck tyres</v>
      </c>
    </row>
    <row r="340" spans="1:13" x14ac:dyDescent="0.25">
      <c r="A340" t="s">
        <v>57</v>
      </c>
      <c r="B340" t="str">
        <f t="shared" si="10"/>
        <v>2009</v>
      </c>
      <c r="C340" t="s">
        <v>40</v>
      </c>
      <c r="D340" t="s">
        <v>43</v>
      </c>
      <c r="E340" t="s">
        <v>15</v>
      </c>
      <c r="F340">
        <v>161</v>
      </c>
      <c r="G340">
        <v>0</v>
      </c>
      <c r="H340">
        <v>0</v>
      </c>
      <c r="I340">
        <v>0</v>
      </c>
      <c r="J340">
        <v>0</v>
      </c>
      <c r="K340">
        <v>1</v>
      </c>
      <c r="M340" t="str">
        <f t="shared" si="11"/>
        <v>2009Truck tyres</v>
      </c>
    </row>
    <row r="341" spans="1:13" x14ac:dyDescent="0.25">
      <c r="A341" t="s">
        <v>58</v>
      </c>
      <c r="B341" t="str">
        <f t="shared" si="10"/>
        <v>2010</v>
      </c>
      <c r="C341" t="s">
        <v>11</v>
      </c>
      <c r="D341" t="s">
        <v>12</v>
      </c>
      <c r="E341" t="s">
        <v>13</v>
      </c>
      <c r="F341">
        <v>42840</v>
      </c>
      <c r="G341">
        <v>0</v>
      </c>
      <c r="H341">
        <v>0</v>
      </c>
      <c r="I341">
        <v>0</v>
      </c>
      <c r="J341">
        <v>3180.6407899999999</v>
      </c>
      <c r="K341">
        <v>0.93088599999999999</v>
      </c>
      <c r="M341" t="str">
        <f t="shared" si="11"/>
        <v>2010Asphalt</v>
      </c>
    </row>
    <row r="342" spans="1:13" x14ac:dyDescent="0.25">
      <c r="A342" t="s">
        <v>58</v>
      </c>
      <c r="B342" t="str">
        <f t="shared" si="10"/>
        <v>2010</v>
      </c>
      <c r="C342" t="s">
        <v>11</v>
      </c>
      <c r="D342" t="s">
        <v>12</v>
      </c>
      <c r="E342" t="s">
        <v>14</v>
      </c>
      <c r="F342">
        <v>141465</v>
      </c>
      <c r="G342">
        <v>0</v>
      </c>
      <c r="H342">
        <v>0</v>
      </c>
      <c r="I342">
        <v>0</v>
      </c>
      <c r="J342">
        <v>1022.078243</v>
      </c>
      <c r="K342">
        <v>0.99282599999999999</v>
      </c>
      <c r="M342" t="str">
        <f t="shared" si="11"/>
        <v>2010Asphalt</v>
      </c>
    </row>
    <row r="343" spans="1:13" x14ac:dyDescent="0.25">
      <c r="A343" t="s">
        <v>58</v>
      </c>
      <c r="B343" t="str">
        <f t="shared" si="10"/>
        <v>2010</v>
      </c>
      <c r="C343" t="s">
        <v>11</v>
      </c>
      <c r="D343" t="s">
        <v>12</v>
      </c>
      <c r="E343" t="s">
        <v>15</v>
      </c>
      <c r="F343">
        <v>12000</v>
      </c>
      <c r="G343">
        <v>0</v>
      </c>
      <c r="H343">
        <v>0</v>
      </c>
      <c r="I343">
        <v>0</v>
      </c>
      <c r="J343">
        <v>814.43805399999997</v>
      </c>
      <c r="K343">
        <v>0.93644300000000003</v>
      </c>
      <c r="M343" t="str">
        <f t="shared" si="11"/>
        <v>2010Asphalt</v>
      </c>
    </row>
    <row r="344" spans="1:13" x14ac:dyDescent="0.25">
      <c r="A344" t="s">
        <v>58</v>
      </c>
      <c r="B344" t="str">
        <f t="shared" si="10"/>
        <v>2010</v>
      </c>
      <c r="C344" t="s">
        <v>11</v>
      </c>
      <c r="D344" t="s">
        <v>16</v>
      </c>
      <c r="E344" t="s">
        <v>13</v>
      </c>
      <c r="F344">
        <v>44789</v>
      </c>
      <c r="G344">
        <v>0</v>
      </c>
      <c r="H344">
        <v>0</v>
      </c>
      <c r="I344">
        <v>0</v>
      </c>
      <c r="J344">
        <v>27238.507713999999</v>
      </c>
      <c r="K344">
        <v>0.62183100000000002</v>
      </c>
      <c r="M344" t="str">
        <f t="shared" si="11"/>
        <v>2010Bricks</v>
      </c>
    </row>
    <row r="345" spans="1:13" x14ac:dyDescent="0.25">
      <c r="A345" t="s">
        <v>58</v>
      </c>
      <c r="B345" t="str">
        <f t="shared" si="10"/>
        <v>2010</v>
      </c>
      <c r="C345" t="s">
        <v>11</v>
      </c>
      <c r="D345" t="s">
        <v>16</v>
      </c>
      <c r="E345" t="s">
        <v>14</v>
      </c>
      <c r="F345">
        <v>469494</v>
      </c>
      <c r="G345">
        <v>0</v>
      </c>
      <c r="H345">
        <v>0</v>
      </c>
      <c r="I345">
        <v>0</v>
      </c>
      <c r="J345">
        <v>28895.081076999999</v>
      </c>
      <c r="K345">
        <v>0.94202300000000005</v>
      </c>
      <c r="M345" t="str">
        <f t="shared" si="11"/>
        <v>2010Bricks</v>
      </c>
    </row>
    <row r="346" spans="1:13" x14ac:dyDescent="0.25">
      <c r="A346" t="s">
        <v>58</v>
      </c>
      <c r="B346" t="str">
        <f t="shared" si="10"/>
        <v>2010</v>
      </c>
      <c r="C346" t="s">
        <v>11</v>
      </c>
      <c r="D346" t="s">
        <v>16</v>
      </c>
      <c r="E346" t="s">
        <v>15</v>
      </c>
      <c r="F346">
        <v>4083</v>
      </c>
      <c r="G346">
        <v>0</v>
      </c>
      <c r="H346">
        <v>0</v>
      </c>
      <c r="I346">
        <v>0</v>
      </c>
      <c r="J346">
        <v>53495.229073000002</v>
      </c>
      <c r="K346">
        <v>7.0912000000000003E-2</v>
      </c>
      <c r="M346" t="str">
        <f t="shared" si="11"/>
        <v>2010Bricks</v>
      </c>
    </row>
    <row r="347" spans="1:13" x14ac:dyDescent="0.25">
      <c r="A347" t="s">
        <v>58</v>
      </c>
      <c r="B347" t="str">
        <f t="shared" si="10"/>
        <v>2010</v>
      </c>
      <c r="C347" t="s">
        <v>11</v>
      </c>
      <c r="D347" t="s">
        <v>17</v>
      </c>
      <c r="E347" t="s">
        <v>13</v>
      </c>
      <c r="F347">
        <v>164578</v>
      </c>
      <c r="G347">
        <v>0</v>
      </c>
      <c r="H347">
        <v>0</v>
      </c>
      <c r="I347">
        <v>0</v>
      </c>
      <c r="J347">
        <v>32184.340351999999</v>
      </c>
      <c r="K347">
        <v>0.83643000000000001</v>
      </c>
      <c r="M347" t="str">
        <f t="shared" si="11"/>
        <v>2010Concrete</v>
      </c>
    </row>
    <row r="348" spans="1:13" x14ac:dyDescent="0.25">
      <c r="A348" t="s">
        <v>58</v>
      </c>
      <c r="B348" t="str">
        <f t="shared" si="10"/>
        <v>2010</v>
      </c>
      <c r="C348" t="s">
        <v>11</v>
      </c>
      <c r="D348" t="s">
        <v>17</v>
      </c>
      <c r="E348" t="s">
        <v>14</v>
      </c>
      <c r="F348">
        <v>2086168</v>
      </c>
      <c r="G348">
        <v>0</v>
      </c>
      <c r="H348">
        <v>0</v>
      </c>
      <c r="I348">
        <v>0</v>
      </c>
      <c r="J348">
        <v>26284.423114000001</v>
      </c>
      <c r="K348">
        <v>0.98755700000000002</v>
      </c>
      <c r="M348" t="str">
        <f t="shared" si="11"/>
        <v>2010Concrete</v>
      </c>
    </row>
    <row r="349" spans="1:13" x14ac:dyDescent="0.25">
      <c r="A349" t="s">
        <v>58</v>
      </c>
      <c r="B349" t="str">
        <f t="shared" si="10"/>
        <v>2010</v>
      </c>
      <c r="C349" t="s">
        <v>11</v>
      </c>
      <c r="D349" t="s">
        <v>17</v>
      </c>
      <c r="E349" t="s">
        <v>15</v>
      </c>
      <c r="F349">
        <v>188152</v>
      </c>
      <c r="G349">
        <v>0</v>
      </c>
      <c r="H349">
        <v>0</v>
      </c>
      <c r="I349">
        <v>0</v>
      </c>
      <c r="J349">
        <v>434.32534500000003</v>
      </c>
      <c r="K349">
        <v>0.99769600000000003</v>
      </c>
      <c r="M349" t="str">
        <f t="shared" si="11"/>
        <v>2010Concrete</v>
      </c>
    </row>
    <row r="350" spans="1:13" x14ac:dyDescent="0.25">
      <c r="A350" t="s">
        <v>58</v>
      </c>
      <c r="B350" t="str">
        <f t="shared" si="10"/>
        <v>2010</v>
      </c>
      <c r="C350" t="s">
        <v>11</v>
      </c>
      <c r="D350" t="s">
        <v>18</v>
      </c>
      <c r="E350" t="s">
        <v>13</v>
      </c>
      <c r="F350">
        <v>5</v>
      </c>
      <c r="G350">
        <v>0</v>
      </c>
      <c r="H350">
        <v>0</v>
      </c>
      <c r="I350">
        <v>0</v>
      </c>
      <c r="J350">
        <v>22466.778150999999</v>
      </c>
      <c r="K350">
        <v>2.22E-4</v>
      </c>
      <c r="M350" t="str">
        <f t="shared" si="11"/>
        <v>2010Plaster</v>
      </c>
    </row>
    <row r="351" spans="1:13" x14ac:dyDescent="0.25">
      <c r="A351" t="s">
        <v>58</v>
      </c>
      <c r="B351" t="str">
        <f t="shared" si="10"/>
        <v>2010</v>
      </c>
      <c r="C351" t="s">
        <v>11</v>
      </c>
      <c r="D351" t="s">
        <v>18</v>
      </c>
      <c r="E351" t="s">
        <v>14</v>
      </c>
      <c r="F351">
        <v>27200</v>
      </c>
      <c r="G351">
        <v>0</v>
      </c>
      <c r="H351">
        <v>0</v>
      </c>
      <c r="I351">
        <v>0</v>
      </c>
      <c r="J351">
        <v>15623.332073</v>
      </c>
      <c r="K351">
        <v>0.63516700000000004</v>
      </c>
      <c r="M351" t="str">
        <f t="shared" si="11"/>
        <v>2010Plaster</v>
      </c>
    </row>
    <row r="352" spans="1:13" x14ac:dyDescent="0.25">
      <c r="A352" t="s">
        <v>58</v>
      </c>
      <c r="B352" t="str">
        <f t="shared" si="10"/>
        <v>2010</v>
      </c>
      <c r="C352" t="s">
        <v>11</v>
      </c>
      <c r="D352" t="s">
        <v>18</v>
      </c>
      <c r="E352" t="s">
        <v>15</v>
      </c>
      <c r="F352">
        <v>0</v>
      </c>
      <c r="G352">
        <v>0</v>
      </c>
      <c r="H352">
        <v>0</v>
      </c>
      <c r="I352">
        <v>0</v>
      </c>
      <c r="J352">
        <v>4824.0396389999996</v>
      </c>
      <c r="K352">
        <v>0</v>
      </c>
      <c r="M352" t="str">
        <f t="shared" si="11"/>
        <v>2010Plaster</v>
      </c>
    </row>
    <row r="353" spans="1:13" x14ac:dyDescent="0.25">
      <c r="A353" t="s">
        <v>58</v>
      </c>
      <c r="B353" t="str">
        <f t="shared" si="10"/>
        <v>2010</v>
      </c>
      <c r="C353" t="s">
        <v>11</v>
      </c>
      <c r="D353" t="s">
        <v>45</v>
      </c>
      <c r="E353" t="s">
        <v>13</v>
      </c>
      <c r="F353">
        <v>0</v>
      </c>
      <c r="G353">
        <v>0</v>
      </c>
      <c r="H353">
        <v>0</v>
      </c>
      <c r="I353">
        <v>0</v>
      </c>
      <c r="J353">
        <v>14211.752963999999</v>
      </c>
      <c r="K353">
        <v>0</v>
      </c>
      <c r="M353" t="str">
        <f t="shared" si="11"/>
        <v>2010Rubble</v>
      </c>
    </row>
    <row r="354" spans="1:13" x14ac:dyDescent="0.25">
      <c r="A354" t="s">
        <v>58</v>
      </c>
      <c r="B354" t="str">
        <f t="shared" si="10"/>
        <v>2010</v>
      </c>
      <c r="C354" t="s">
        <v>11</v>
      </c>
      <c r="D354" t="s">
        <v>45</v>
      </c>
      <c r="E354" t="s">
        <v>14</v>
      </c>
      <c r="F354">
        <v>81740</v>
      </c>
      <c r="G354">
        <v>0</v>
      </c>
      <c r="H354">
        <v>0</v>
      </c>
      <c r="I354">
        <v>0</v>
      </c>
      <c r="J354">
        <v>9945.4968750000007</v>
      </c>
      <c r="K354">
        <v>0.89152500000000001</v>
      </c>
      <c r="M354" t="str">
        <f t="shared" si="11"/>
        <v>2010Rubble</v>
      </c>
    </row>
    <row r="355" spans="1:13" x14ac:dyDescent="0.25">
      <c r="A355" t="s">
        <v>58</v>
      </c>
      <c r="B355" t="str">
        <f t="shared" si="10"/>
        <v>2010</v>
      </c>
      <c r="C355" t="s">
        <v>11</v>
      </c>
      <c r="D355" t="s">
        <v>45</v>
      </c>
      <c r="E355" t="s">
        <v>15</v>
      </c>
      <c r="F355">
        <v>0</v>
      </c>
      <c r="G355">
        <v>0</v>
      </c>
      <c r="H355">
        <v>0</v>
      </c>
      <c r="I355">
        <v>0</v>
      </c>
      <c r="J355">
        <v>3258.594137</v>
      </c>
      <c r="K355">
        <v>0</v>
      </c>
      <c r="M355" t="str">
        <f t="shared" si="11"/>
        <v>2010Rubble</v>
      </c>
    </row>
    <row r="356" spans="1:13" x14ac:dyDescent="0.25">
      <c r="A356" t="s">
        <v>58</v>
      </c>
      <c r="B356" t="str">
        <f t="shared" si="10"/>
        <v>2010</v>
      </c>
      <c r="C356" t="s">
        <v>11</v>
      </c>
      <c r="D356" t="s">
        <v>19</v>
      </c>
      <c r="E356" t="s">
        <v>13</v>
      </c>
      <c r="F356">
        <v>24000</v>
      </c>
      <c r="G356">
        <v>0</v>
      </c>
      <c r="H356">
        <v>0</v>
      </c>
      <c r="I356">
        <v>0</v>
      </c>
      <c r="J356">
        <v>108093.515293</v>
      </c>
      <c r="K356">
        <v>0.18168899999999999</v>
      </c>
      <c r="M356" t="str">
        <f t="shared" si="11"/>
        <v>2010Soil and natural materials</v>
      </c>
    </row>
    <row r="357" spans="1:13" x14ac:dyDescent="0.25">
      <c r="A357" t="s">
        <v>58</v>
      </c>
      <c r="B357" t="str">
        <f t="shared" si="10"/>
        <v>2010</v>
      </c>
      <c r="C357" t="s">
        <v>11</v>
      </c>
      <c r="D357" t="s">
        <v>19</v>
      </c>
      <c r="E357" t="s">
        <v>14</v>
      </c>
      <c r="F357">
        <v>534951</v>
      </c>
      <c r="G357">
        <v>0</v>
      </c>
      <c r="H357">
        <v>0</v>
      </c>
      <c r="I357">
        <v>0</v>
      </c>
      <c r="J357">
        <v>740993.06605400005</v>
      </c>
      <c r="K357">
        <v>0.41925800000000002</v>
      </c>
      <c r="M357" t="str">
        <f t="shared" si="11"/>
        <v>2010Soil and natural materials</v>
      </c>
    </row>
    <row r="358" spans="1:13" x14ac:dyDescent="0.25">
      <c r="A358" t="s">
        <v>58</v>
      </c>
      <c r="B358" t="str">
        <f t="shared" si="10"/>
        <v>2010</v>
      </c>
      <c r="C358" t="s">
        <v>11</v>
      </c>
      <c r="D358" t="s">
        <v>19</v>
      </c>
      <c r="E358" t="s">
        <v>15</v>
      </c>
      <c r="F358">
        <v>2000</v>
      </c>
      <c r="G358">
        <v>0</v>
      </c>
      <c r="H358">
        <v>0</v>
      </c>
      <c r="I358">
        <v>0</v>
      </c>
      <c r="J358">
        <v>16980.412509000002</v>
      </c>
      <c r="K358">
        <v>0.10537100000000001</v>
      </c>
      <c r="M358" t="str">
        <f t="shared" si="11"/>
        <v>2010Soil and natural materials</v>
      </c>
    </row>
    <row r="359" spans="1:13" x14ac:dyDescent="0.25">
      <c r="A359" t="s">
        <v>58</v>
      </c>
      <c r="B359" t="str">
        <f t="shared" si="10"/>
        <v>2010</v>
      </c>
      <c r="C359" t="s">
        <v>20</v>
      </c>
      <c r="D359" t="s">
        <v>21</v>
      </c>
      <c r="E359" t="s">
        <v>13</v>
      </c>
      <c r="F359">
        <v>28301</v>
      </c>
      <c r="G359">
        <v>0</v>
      </c>
      <c r="H359">
        <v>0</v>
      </c>
      <c r="I359">
        <v>0</v>
      </c>
      <c r="J359">
        <v>28361.971717</v>
      </c>
      <c r="K359">
        <v>0.49946099999999999</v>
      </c>
      <c r="M359" t="str">
        <f t="shared" si="11"/>
        <v>2010Container glass</v>
      </c>
    </row>
    <row r="360" spans="1:13" x14ac:dyDescent="0.25">
      <c r="A360" t="s">
        <v>58</v>
      </c>
      <c r="B360" t="str">
        <f t="shared" si="10"/>
        <v>2010</v>
      </c>
      <c r="C360" t="s">
        <v>20</v>
      </c>
      <c r="D360" t="s">
        <v>21</v>
      </c>
      <c r="E360" t="s">
        <v>14</v>
      </c>
      <c r="F360">
        <v>0</v>
      </c>
      <c r="G360">
        <v>0</v>
      </c>
      <c r="H360">
        <v>0</v>
      </c>
      <c r="I360">
        <v>0</v>
      </c>
      <c r="J360">
        <v>687.29825600000004</v>
      </c>
      <c r="K360">
        <v>0</v>
      </c>
      <c r="M360" t="str">
        <f t="shared" si="11"/>
        <v>2010Container glass</v>
      </c>
    </row>
    <row r="361" spans="1:13" x14ac:dyDescent="0.25">
      <c r="A361" t="s">
        <v>58</v>
      </c>
      <c r="B361" t="str">
        <f t="shared" si="10"/>
        <v>2010</v>
      </c>
      <c r="C361" t="s">
        <v>20</v>
      </c>
      <c r="D361" t="s">
        <v>21</v>
      </c>
      <c r="E361" t="s">
        <v>15</v>
      </c>
      <c r="F361">
        <v>108748</v>
      </c>
      <c r="G361">
        <v>0</v>
      </c>
      <c r="H361">
        <v>0</v>
      </c>
      <c r="I361">
        <v>0</v>
      </c>
      <c r="J361">
        <v>42694.775607000003</v>
      </c>
      <c r="K361">
        <v>0.71807900000000002</v>
      </c>
      <c r="M361" t="str">
        <f t="shared" si="11"/>
        <v>2010Container glass</v>
      </c>
    </row>
    <row r="362" spans="1:13" x14ac:dyDescent="0.25">
      <c r="A362" t="s">
        <v>58</v>
      </c>
      <c r="B362" t="str">
        <f t="shared" si="10"/>
        <v>2010</v>
      </c>
      <c r="C362" t="s">
        <v>20</v>
      </c>
      <c r="D362" t="s">
        <v>22</v>
      </c>
      <c r="E362" t="s">
        <v>13</v>
      </c>
      <c r="F362">
        <v>2950</v>
      </c>
      <c r="G362">
        <v>0</v>
      </c>
      <c r="H362">
        <v>0</v>
      </c>
      <c r="I362">
        <v>0</v>
      </c>
      <c r="J362">
        <v>13919.982173</v>
      </c>
      <c r="K362">
        <v>0.17486599999999999</v>
      </c>
      <c r="M362" t="str">
        <f t="shared" si="11"/>
        <v>2010Other glass</v>
      </c>
    </row>
    <row r="363" spans="1:13" x14ac:dyDescent="0.25">
      <c r="A363" t="s">
        <v>58</v>
      </c>
      <c r="B363" t="str">
        <f t="shared" si="10"/>
        <v>2010</v>
      </c>
      <c r="C363" t="s">
        <v>20</v>
      </c>
      <c r="D363" t="s">
        <v>22</v>
      </c>
      <c r="E363" t="s">
        <v>14</v>
      </c>
      <c r="F363">
        <v>16118</v>
      </c>
      <c r="G363">
        <v>0</v>
      </c>
      <c r="H363">
        <v>0</v>
      </c>
      <c r="I363">
        <v>0</v>
      </c>
      <c r="J363">
        <v>3353.211898</v>
      </c>
      <c r="K363">
        <v>0.82778600000000002</v>
      </c>
      <c r="M363" t="str">
        <f t="shared" si="11"/>
        <v>2010Other glass</v>
      </c>
    </row>
    <row r="364" spans="1:13" x14ac:dyDescent="0.25">
      <c r="A364" t="s">
        <v>58</v>
      </c>
      <c r="B364" t="str">
        <f t="shared" si="10"/>
        <v>2010</v>
      </c>
      <c r="C364" t="s">
        <v>20</v>
      </c>
      <c r="D364" t="s">
        <v>22</v>
      </c>
      <c r="E364" t="s">
        <v>15</v>
      </c>
      <c r="F364">
        <v>0</v>
      </c>
      <c r="G364">
        <v>0</v>
      </c>
      <c r="H364">
        <v>0</v>
      </c>
      <c r="I364">
        <v>0</v>
      </c>
      <c r="J364">
        <v>42277.847941</v>
      </c>
      <c r="K364">
        <v>0</v>
      </c>
      <c r="M364" t="str">
        <f t="shared" si="11"/>
        <v>2010Other glass</v>
      </c>
    </row>
    <row r="365" spans="1:13" x14ac:dyDescent="0.25">
      <c r="A365" t="s">
        <v>58</v>
      </c>
      <c r="B365" t="str">
        <f t="shared" si="10"/>
        <v>2010</v>
      </c>
      <c r="C365" t="s">
        <v>23</v>
      </c>
      <c r="D365" t="s">
        <v>24</v>
      </c>
      <c r="E365" t="s">
        <v>13</v>
      </c>
      <c r="F365">
        <v>5046</v>
      </c>
      <c r="G365">
        <v>0</v>
      </c>
      <c r="H365">
        <v>0</v>
      </c>
      <c r="I365">
        <v>0</v>
      </c>
      <c r="J365">
        <v>17606.131405</v>
      </c>
      <c r="K365">
        <v>0.22276000000000001</v>
      </c>
      <c r="M365" t="str">
        <f t="shared" si="11"/>
        <v>2010Aluminium</v>
      </c>
    </row>
    <row r="366" spans="1:13" x14ac:dyDescent="0.25">
      <c r="A366" t="s">
        <v>58</v>
      </c>
      <c r="B366" t="str">
        <f t="shared" si="10"/>
        <v>2010</v>
      </c>
      <c r="C366" t="s">
        <v>23</v>
      </c>
      <c r="D366" t="s">
        <v>24</v>
      </c>
      <c r="E366" t="s">
        <v>14</v>
      </c>
      <c r="F366">
        <v>0</v>
      </c>
      <c r="G366">
        <v>0</v>
      </c>
      <c r="H366">
        <v>0</v>
      </c>
      <c r="I366">
        <v>0</v>
      </c>
      <c r="J366">
        <v>3961.1702220000002</v>
      </c>
      <c r="K366">
        <v>0</v>
      </c>
      <c r="M366" t="str">
        <f t="shared" si="11"/>
        <v>2010Aluminium</v>
      </c>
    </row>
    <row r="367" spans="1:13" x14ac:dyDescent="0.25">
      <c r="A367" t="s">
        <v>58</v>
      </c>
      <c r="B367" t="str">
        <f t="shared" si="10"/>
        <v>2010</v>
      </c>
      <c r="C367" t="s">
        <v>23</v>
      </c>
      <c r="D367" t="s">
        <v>24</v>
      </c>
      <c r="E367" t="s">
        <v>15</v>
      </c>
      <c r="F367">
        <v>454</v>
      </c>
      <c r="G367">
        <v>0</v>
      </c>
      <c r="H367">
        <v>0</v>
      </c>
      <c r="I367">
        <v>0</v>
      </c>
      <c r="J367">
        <v>23048.229702000001</v>
      </c>
      <c r="K367">
        <v>1.9317000000000001E-2</v>
      </c>
      <c r="M367" t="str">
        <f t="shared" si="11"/>
        <v>2010Aluminium</v>
      </c>
    </row>
    <row r="368" spans="1:13" x14ac:dyDescent="0.25">
      <c r="A368" t="s">
        <v>58</v>
      </c>
      <c r="B368" t="str">
        <f t="shared" si="10"/>
        <v>2010</v>
      </c>
      <c r="C368" t="s">
        <v>23</v>
      </c>
      <c r="D368" t="s">
        <v>25</v>
      </c>
      <c r="E368" t="s">
        <v>13</v>
      </c>
      <c r="F368">
        <v>631049</v>
      </c>
      <c r="G368">
        <v>0</v>
      </c>
      <c r="H368">
        <v>0</v>
      </c>
      <c r="I368">
        <v>0</v>
      </c>
      <c r="J368">
        <v>57223.825392999999</v>
      </c>
      <c r="K368">
        <v>0.91685799999999995</v>
      </c>
      <c r="M368" t="str">
        <f t="shared" si="11"/>
        <v>2010Ferrous</v>
      </c>
    </row>
    <row r="369" spans="1:13" x14ac:dyDescent="0.25">
      <c r="A369" t="s">
        <v>58</v>
      </c>
      <c r="B369" t="str">
        <f t="shared" si="10"/>
        <v>2010</v>
      </c>
      <c r="C369" t="s">
        <v>23</v>
      </c>
      <c r="D369" t="s">
        <v>25</v>
      </c>
      <c r="E369" t="s">
        <v>14</v>
      </c>
      <c r="F369">
        <v>55202</v>
      </c>
      <c r="G369">
        <v>0</v>
      </c>
      <c r="H369">
        <v>0</v>
      </c>
      <c r="I369">
        <v>0</v>
      </c>
      <c r="J369">
        <v>16962.267861</v>
      </c>
      <c r="K369">
        <v>0.76494899999999999</v>
      </c>
      <c r="M369" t="str">
        <f t="shared" si="11"/>
        <v>2010Ferrous</v>
      </c>
    </row>
    <row r="370" spans="1:13" x14ac:dyDescent="0.25">
      <c r="A370" t="s">
        <v>58</v>
      </c>
      <c r="B370" t="str">
        <f t="shared" si="10"/>
        <v>2010</v>
      </c>
      <c r="C370" t="s">
        <v>23</v>
      </c>
      <c r="D370" t="s">
        <v>25</v>
      </c>
      <c r="E370" t="s">
        <v>15</v>
      </c>
      <c r="F370">
        <v>255333.32</v>
      </c>
      <c r="G370">
        <v>0</v>
      </c>
      <c r="H370">
        <v>0</v>
      </c>
      <c r="I370">
        <v>0</v>
      </c>
      <c r="J370">
        <v>38716.372678</v>
      </c>
      <c r="K370">
        <v>0.86833300000000002</v>
      </c>
      <c r="M370" t="str">
        <f t="shared" si="11"/>
        <v>2010Ferrous</v>
      </c>
    </row>
    <row r="371" spans="1:13" x14ac:dyDescent="0.25">
      <c r="A371" t="s">
        <v>58</v>
      </c>
      <c r="B371" t="str">
        <f t="shared" si="10"/>
        <v>2010</v>
      </c>
      <c r="C371" t="s">
        <v>23</v>
      </c>
      <c r="D371" t="s">
        <v>26</v>
      </c>
      <c r="E371" t="s">
        <v>13</v>
      </c>
      <c r="F371">
        <v>41790</v>
      </c>
      <c r="G371">
        <v>0</v>
      </c>
      <c r="H371">
        <v>0</v>
      </c>
      <c r="I371">
        <v>0</v>
      </c>
      <c r="J371">
        <v>0</v>
      </c>
      <c r="K371">
        <v>1</v>
      </c>
      <c r="M371" t="str">
        <f t="shared" si="11"/>
        <v>2010Other metals</v>
      </c>
    </row>
    <row r="372" spans="1:13" x14ac:dyDescent="0.25">
      <c r="A372" t="s">
        <v>58</v>
      </c>
      <c r="B372" t="str">
        <f t="shared" si="10"/>
        <v>2010</v>
      </c>
      <c r="C372" t="s">
        <v>23</v>
      </c>
      <c r="D372" t="s">
        <v>26</v>
      </c>
      <c r="E372" t="s">
        <v>14</v>
      </c>
      <c r="F372">
        <v>53891</v>
      </c>
      <c r="G372">
        <v>0</v>
      </c>
      <c r="H372">
        <v>0</v>
      </c>
      <c r="I372">
        <v>0</v>
      </c>
      <c r="J372">
        <v>0</v>
      </c>
      <c r="K372">
        <v>1</v>
      </c>
      <c r="M372" t="str">
        <f t="shared" si="11"/>
        <v>2010Other metals</v>
      </c>
    </row>
    <row r="373" spans="1:13" x14ac:dyDescent="0.25">
      <c r="A373" t="s">
        <v>58</v>
      </c>
      <c r="B373" t="str">
        <f t="shared" si="10"/>
        <v>2010</v>
      </c>
      <c r="C373" t="s">
        <v>23</v>
      </c>
      <c r="D373" t="s">
        <v>26</v>
      </c>
      <c r="E373" t="s">
        <v>15</v>
      </c>
      <c r="F373">
        <v>9671</v>
      </c>
      <c r="G373">
        <v>0</v>
      </c>
      <c r="H373">
        <v>0</v>
      </c>
      <c r="I373">
        <v>0</v>
      </c>
      <c r="J373">
        <v>0</v>
      </c>
      <c r="K373">
        <v>1</v>
      </c>
      <c r="M373" t="str">
        <f t="shared" si="11"/>
        <v>2010Other metals</v>
      </c>
    </row>
    <row r="374" spans="1:13" x14ac:dyDescent="0.25">
      <c r="A374" t="s">
        <v>58</v>
      </c>
      <c r="B374" t="str">
        <f t="shared" si="10"/>
        <v>2010</v>
      </c>
      <c r="C374" t="s">
        <v>27</v>
      </c>
      <c r="D374" t="s">
        <v>28</v>
      </c>
      <c r="E374" t="s">
        <v>13</v>
      </c>
      <c r="F374">
        <v>31971</v>
      </c>
      <c r="G374">
        <v>0</v>
      </c>
      <c r="H374">
        <v>0</v>
      </c>
      <c r="I374">
        <v>0</v>
      </c>
      <c r="J374">
        <v>249885.46645899999</v>
      </c>
      <c r="K374">
        <v>0.11343</v>
      </c>
      <c r="M374" t="str">
        <f t="shared" si="11"/>
        <v>2010Food organics</v>
      </c>
    </row>
    <row r="375" spans="1:13" x14ac:dyDescent="0.25">
      <c r="A375" t="s">
        <v>58</v>
      </c>
      <c r="B375" t="str">
        <f t="shared" si="10"/>
        <v>2010</v>
      </c>
      <c r="C375" t="s">
        <v>27</v>
      </c>
      <c r="D375" t="s">
        <v>28</v>
      </c>
      <c r="E375" t="s">
        <v>14</v>
      </c>
      <c r="F375">
        <v>0</v>
      </c>
      <c r="G375">
        <v>0</v>
      </c>
      <c r="H375">
        <v>0</v>
      </c>
      <c r="I375">
        <v>0</v>
      </c>
      <c r="J375">
        <v>3059.3692930000002</v>
      </c>
      <c r="K375">
        <v>0</v>
      </c>
      <c r="M375" t="str">
        <f t="shared" si="11"/>
        <v>2010Food organics</v>
      </c>
    </row>
    <row r="376" spans="1:13" x14ac:dyDescent="0.25">
      <c r="A376" t="s">
        <v>58</v>
      </c>
      <c r="B376" t="str">
        <f t="shared" si="10"/>
        <v>2010</v>
      </c>
      <c r="C376" t="s">
        <v>27</v>
      </c>
      <c r="D376" t="s">
        <v>28</v>
      </c>
      <c r="E376" t="s">
        <v>15</v>
      </c>
      <c r="F376">
        <v>0</v>
      </c>
      <c r="G376">
        <v>0</v>
      </c>
      <c r="H376">
        <v>0</v>
      </c>
      <c r="I376">
        <v>0</v>
      </c>
      <c r="J376">
        <v>700413.41637800005</v>
      </c>
      <c r="K376">
        <v>0</v>
      </c>
      <c r="M376" t="str">
        <f t="shared" si="11"/>
        <v>2010Food organics</v>
      </c>
    </row>
    <row r="377" spans="1:13" x14ac:dyDescent="0.25">
      <c r="A377" t="s">
        <v>58</v>
      </c>
      <c r="B377" t="str">
        <f t="shared" si="10"/>
        <v>2010</v>
      </c>
      <c r="C377" t="s">
        <v>27</v>
      </c>
      <c r="D377" t="s">
        <v>29</v>
      </c>
      <c r="E377" t="s">
        <v>13</v>
      </c>
      <c r="F377">
        <v>43673</v>
      </c>
      <c r="G377">
        <v>0</v>
      </c>
      <c r="H377">
        <v>0</v>
      </c>
      <c r="I377">
        <v>0</v>
      </c>
      <c r="J377">
        <v>62983.678491999999</v>
      </c>
      <c r="K377">
        <v>0.409472</v>
      </c>
      <c r="M377" t="str">
        <f t="shared" si="11"/>
        <v>2010Garden organics</v>
      </c>
    </row>
    <row r="378" spans="1:13" x14ac:dyDescent="0.25">
      <c r="A378" t="s">
        <v>58</v>
      </c>
      <c r="B378" t="str">
        <f t="shared" si="10"/>
        <v>2010</v>
      </c>
      <c r="C378" t="s">
        <v>27</v>
      </c>
      <c r="D378" t="s">
        <v>29</v>
      </c>
      <c r="E378" t="s">
        <v>14</v>
      </c>
      <c r="F378">
        <v>12</v>
      </c>
      <c r="G378">
        <v>0</v>
      </c>
      <c r="H378">
        <v>0</v>
      </c>
      <c r="I378">
        <v>0</v>
      </c>
      <c r="J378">
        <v>22053.552643999999</v>
      </c>
      <c r="K378">
        <v>5.4299999999999997E-4</v>
      </c>
      <c r="M378" t="str">
        <f t="shared" si="11"/>
        <v>2010Garden organics</v>
      </c>
    </row>
    <row r="379" spans="1:13" x14ac:dyDescent="0.25">
      <c r="A379" t="s">
        <v>58</v>
      </c>
      <c r="B379" t="str">
        <f t="shared" si="10"/>
        <v>2010</v>
      </c>
      <c r="C379" t="s">
        <v>27</v>
      </c>
      <c r="D379" t="s">
        <v>29</v>
      </c>
      <c r="E379" t="s">
        <v>15</v>
      </c>
      <c r="F379">
        <v>340432</v>
      </c>
      <c r="G379">
        <v>0</v>
      </c>
      <c r="H379">
        <v>0</v>
      </c>
      <c r="I379">
        <v>0</v>
      </c>
      <c r="J379">
        <v>110985.460869</v>
      </c>
      <c r="K379">
        <v>0.75414000000000003</v>
      </c>
      <c r="M379" t="str">
        <f t="shared" si="11"/>
        <v>2010Garden organics</v>
      </c>
    </row>
    <row r="380" spans="1:13" x14ac:dyDescent="0.25">
      <c r="A380" t="s">
        <v>58</v>
      </c>
      <c r="B380" t="str">
        <f t="shared" si="10"/>
        <v>2010</v>
      </c>
      <c r="C380" t="s">
        <v>27</v>
      </c>
      <c r="D380" t="s">
        <v>30</v>
      </c>
      <c r="E380" t="s">
        <v>13</v>
      </c>
      <c r="F380">
        <v>52149</v>
      </c>
      <c r="G380">
        <v>0</v>
      </c>
      <c r="H380">
        <v>0</v>
      </c>
      <c r="I380">
        <v>0</v>
      </c>
      <c r="J380">
        <v>31090.794205999999</v>
      </c>
      <c r="K380">
        <v>0.62649100000000002</v>
      </c>
      <c r="M380" t="str">
        <f t="shared" si="11"/>
        <v>2010Other organics</v>
      </c>
    </row>
    <row r="381" spans="1:13" x14ac:dyDescent="0.25">
      <c r="A381" t="s">
        <v>58</v>
      </c>
      <c r="B381" t="str">
        <f t="shared" si="10"/>
        <v>2010</v>
      </c>
      <c r="C381" t="s">
        <v>27</v>
      </c>
      <c r="D381" t="s">
        <v>30</v>
      </c>
      <c r="E381" t="s">
        <v>14</v>
      </c>
      <c r="F381">
        <v>0</v>
      </c>
      <c r="G381">
        <v>0</v>
      </c>
      <c r="H381">
        <v>0</v>
      </c>
      <c r="I381">
        <v>0</v>
      </c>
      <c r="J381">
        <v>535.60355000000004</v>
      </c>
      <c r="K381">
        <v>0</v>
      </c>
      <c r="M381" t="str">
        <f t="shared" si="11"/>
        <v>2010Other organics</v>
      </c>
    </row>
    <row r="382" spans="1:13" x14ac:dyDescent="0.25">
      <c r="A382" t="s">
        <v>58</v>
      </c>
      <c r="B382" t="str">
        <f t="shared" si="10"/>
        <v>2010</v>
      </c>
      <c r="C382" t="s">
        <v>27</v>
      </c>
      <c r="D382" t="s">
        <v>30</v>
      </c>
      <c r="E382" t="s">
        <v>15</v>
      </c>
      <c r="F382">
        <v>35505</v>
      </c>
      <c r="G382">
        <v>0</v>
      </c>
      <c r="H382">
        <v>0</v>
      </c>
      <c r="I382">
        <v>0</v>
      </c>
      <c r="J382">
        <v>110702.24254399999</v>
      </c>
      <c r="K382">
        <v>0.24284</v>
      </c>
      <c r="M382" t="str">
        <f t="shared" si="11"/>
        <v>2010Other organics</v>
      </c>
    </row>
    <row r="383" spans="1:13" x14ac:dyDescent="0.25">
      <c r="A383" t="s">
        <v>58</v>
      </c>
      <c r="B383" t="str">
        <f t="shared" si="10"/>
        <v>2010</v>
      </c>
      <c r="C383" t="s">
        <v>27</v>
      </c>
      <c r="D383" t="s">
        <v>31</v>
      </c>
      <c r="E383" t="s">
        <v>13</v>
      </c>
      <c r="F383">
        <v>72682</v>
      </c>
      <c r="G383">
        <v>0</v>
      </c>
      <c r="H383">
        <v>0</v>
      </c>
      <c r="I383">
        <v>0</v>
      </c>
      <c r="J383">
        <v>242881.69478600001</v>
      </c>
      <c r="K383">
        <v>0.230324</v>
      </c>
      <c r="M383" t="str">
        <f t="shared" si="11"/>
        <v>2010Wood /timber</v>
      </c>
    </row>
    <row r="384" spans="1:13" x14ac:dyDescent="0.25">
      <c r="A384" t="s">
        <v>58</v>
      </c>
      <c r="B384" t="str">
        <f t="shared" si="10"/>
        <v>2010</v>
      </c>
      <c r="C384" t="s">
        <v>27</v>
      </c>
      <c r="D384" t="s">
        <v>31</v>
      </c>
      <c r="E384" t="s">
        <v>14</v>
      </c>
      <c r="F384">
        <v>59782</v>
      </c>
      <c r="G384">
        <v>0</v>
      </c>
      <c r="H384">
        <v>0</v>
      </c>
      <c r="I384">
        <v>0</v>
      </c>
      <c r="J384">
        <v>120269.29625299999</v>
      </c>
      <c r="K384">
        <v>0.33202700000000002</v>
      </c>
      <c r="M384" t="str">
        <f t="shared" si="11"/>
        <v>2010Wood /timber</v>
      </c>
    </row>
    <row r="385" spans="1:13" x14ac:dyDescent="0.25">
      <c r="A385" t="s">
        <v>58</v>
      </c>
      <c r="B385" t="str">
        <f t="shared" si="10"/>
        <v>2010</v>
      </c>
      <c r="C385" t="s">
        <v>27</v>
      </c>
      <c r="D385" t="s">
        <v>31</v>
      </c>
      <c r="E385" t="s">
        <v>15</v>
      </c>
      <c r="F385">
        <v>30459.599999999999</v>
      </c>
      <c r="G385">
        <v>0</v>
      </c>
      <c r="H385">
        <v>0</v>
      </c>
      <c r="I385">
        <v>0</v>
      </c>
      <c r="J385">
        <v>30976.507851999999</v>
      </c>
      <c r="K385">
        <v>0.49579299999999998</v>
      </c>
      <c r="M385" t="str">
        <f t="shared" si="11"/>
        <v>2010Wood /timber</v>
      </c>
    </row>
    <row r="386" spans="1:13" x14ac:dyDescent="0.25">
      <c r="A386" t="s">
        <v>58</v>
      </c>
      <c r="B386" t="str">
        <f t="shared" si="10"/>
        <v>2010</v>
      </c>
      <c r="C386" t="s">
        <v>32</v>
      </c>
      <c r="D386" t="s">
        <v>33</v>
      </c>
      <c r="E386" t="s">
        <v>13</v>
      </c>
      <c r="F386">
        <v>130996</v>
      </c>
      <c r="G386">
        <v>0</v>
      </c>
      <c r="H386">
        <v>0</v>
      </c>
      <c r="I386">
        <v>0</v>
      </c>
      <c r="J386">
        <v>81010.078655999998</v>
      </c>
      <c r="K386">
        <v>0.61788699999999996</v>
      </c>
      <c r="M386" t="str">
        <f t="shared" si="11"/>
        <v>2010Cardboard</v>
      </c>
    </row>
    <row r="387" spans="1:13" x14ac:dyDescent="0.25">
      <c r="A387" t="s">
        <v>58</v>
      </c>
      <c r="B387" t="str">
        <f t="shared" ref="B387:B450" si="12">RIGHT(A387,4)</f>
        <v>2010</v>
      </c>
      <c r="C387" t="s">
        <v>32</v>
      </c>
      <c r="D387" t="s">
        <v>33</v>
      </c>
      <c r="E387" t="s">
        <v>14</v>
      </c>
      <c r="F387">
        <v>9</v>
      </c>
      <c r="G387">
        <v>0</v>
      </c>
      <c r="H387">
        <v>0</v>
      </c>
      <c r="I387">
        <v>0</v>
      </c>
      <c r="J387">
        <v>4404.0112300000001</v>
      </c>
      <c r="K387">
        <v>2.039E-3</v>
      </c>
      <c r="M387" t="str">
        <f t="shared" ref="M387:M450" si="13">_xlfn.TEXTJOIN("",FALSE,B387,D387)</f>
        <v>2010Cardboard</v>
      </c>
    </row>
    <row r="388" spans="1:13" x14ac:dyDescent="0.25">
      <c r="A388" t="s">
        <v>58</v>
      </c>
      <c r="B388" t="str">
        <f t="shared" si="12"/>
        <v>2010</v>
      </c>
      <c r="C388" t="s">
        <v>32</v>
      </c>
      <c r="D388" t="s">
        <v>33</v>
      </c>
      <c r="E388" t="s">
        <v>15</v>
      </c>
      <c r="F388">
        <v>61298.92</v>
      </c>
      <c r="G388">
        <v>0</v>
      </c>
      <c r="H388">
        <v>0</v>
      </c>
      <c r="I388">
        <v>0</v>
      </c>
      <c r="J388">
        <v>40685.999733999997</v>
      </c>
      <c r="K388">
        <v>0.60105799999999998</v>
      </c>
      <c r="M388" t="str">
        <f t="shared" si="13"/>
        <v>2010Cardboard</v>
      </c>
    </row>
    <row r="389" spans="1:13" x14ac:dyDescent="0.25">
      <c r="A389" t="s">
        <v>58</v>
      </c>
      <c r="B389" t="str">
        <f t="shared" si="12"/>
        <v>2010</v>
      </c>
      <c r="C389" t="s">
        <v>32</v>
      </c>
      <c r="D389" t="s">
        <v>46</v>
      </c>
      <c r="E389" t="s">
        <v>13</v>
      </c>
      <c r="F389">
        <v>0</v>
      </c>
      <c r="G389">
        <v>0</v>
      </c>
      <c r="H389">
        <v>0</v>
      </c>
      <c r="I389">
        <v>0</v>
      </c>
      <c r="J389">
        <v>29262.44081</v>
      </c>
      <c r="K389">
        <v>0</v>
      </c>
      <c r="M389" t="str">
        <f t="shared" si="13"/>
        <v>2010Liquidpaperboard</v>
      </c>
    </row>
    <row r="390" spans="1:13" x14ac:dyDescent="0.25">
      <c r="A390" t="s">
        <v>58</v>
      </c>
      <c r="B390" t="str">
        <f t="shared" si="12"/>
        <v>2010</v>
      </c>
      <c r="C390" t="s">
        <v>32</v>
      </c>
      <c r="D390" t="s">
        <v>46</v>
      </c>
      <c r="E390" t="s">
        <v>14</v>
      </c>
      <c r="F390">
        <v>0</v>
      </c>
      <c r="G390">
        <v>0</v>
      </c>
      <c r="H390">
        <v>0</v>
      </c>
      <c r="I390">
        <v>0</v>
      </c>
      <c r="J390">
        <v>546.79106999999999</v>
      </c>
      <c r="K390">
        <v>0</v>
      </c>
      <c r="M390" t="str">
        <f t="shared" si="13"/>
        <v>2010Liquidpaperboard</v>
      </c>
    </row>
    <row r="391" spans="1:13" x14ac:dyDescent="0.25">
      <c r="A391" t="s">
        <v>58</v>
      </c>
      <c r="B391" t="str">
        <f t="shared" si="12"/>
        <v>2010</v>
      </c>
      <c r="C391" t="s">
        <v>32</v>
      </c>
      <c r="D391" t="s">
        <v>46</v>
      </c>
      <c r="E391" t="s">
        <v>15</v>
      </c>
      <c r="F391">
        <v>0</v>
      </c>
      <c r="G391">
        <v>0</v>
      </c>
      <c r="H391">
        <v>0</v>
      </c>
      <c r="I391">
        <v>0</v>
      </c>
      <c r="J391">
        <v>30891.775160000001</v>
      </c>
      <c r="K391">
        <v>0</v>
      </c>
      <c r="M391" t="str">
        <f t="shared" si="13"/>
        <v>2010Liquidpaperboard</v>
      </c>
    </row>
    <row r="392" spans="1:13" x14ac:dyDescent="0.25">
      <c r="A392" t="s">
        <v>58</v>
      </c>
      <c r="B392" t="str">
        <f t="shared" si="12"/>
        <v>2010</v>
      </c>
      <c r="C392" t="s">
        <v>32</v>
      </c>
      <c r="D392" t="s">
        <v>34</v>
      </c>
      <c r="E392" t="s">
        <v>13</v>
      </c>
      <c r="F392">
        <v>34702</v>
      </c>
      <c r="G392">
        <v>0</v>
      </c>
      <c r="H392">
        <v>0</v>
      </c>
      <c r="I392">
        <v>0</v>
      </c>
      <c r="J392">
        <v>0</v>
      </c>
      <c r="K392">
        <v>1</v>
      </c>
      <c r="M392" t="str">
        <f t="shared" si="13"/>
        <v>2010Newsprint and magazines</v>
      </c>
    </row>
    <row r="393" spans="1:13" x14ac:dyDescent="0.25">
      <c r="A393" t="s">
        <v>58</v>
      </c>
      <c r="B393" t="str">
        <f t="shared" si="12"/>
        <v>2010</v>
      </c>
      <c r="C393" t="s">
        <v>32</v>
      </c>
      <c r="D393" t="s">
        <v>34</v>
      </c>
      <c r="E393" t="s">
        <v>14</v>
      </c>
      <c r="F393">
        <v>0</v>
      </c>
      <c r="G393">
        <v>0</v>
      </c>
      <c r="H393">
        <v>0</v>
      </c>
      <c r="I393">
        <v>0</v>
      </c>
      <c r="J393">
        <v>0</v>
      </c>
      <c r="M393" t="str">
        <f t="shared" si="13"/>
        <v>2010Newsprint and magazines</v>
      </c>
    </row>
    <row r="394" spans="1:13" x14ac:dyDescent="0.25">
      <c r="A394" t="s">
        <v>58</v>
      </c>
      <c r="B394" t="str">
        <f t="shared" si="12"/>
        <v>2010</v>
      </c>
      <c r="C394" t="s">
        <v>32</v>
      </c>
      <c r="D394" t="s">
        <v>34</v>
      </c>
      <c r="E394" t="s">
        <v>15</v>
      </c>
      <c r="F394">
        <v>30751</v>
      </c>
      <c r="G394">
        <v>0</v>
      </c>
      <c r="H394">
        <v>0</v>
      </c>
      <c r="I394">
        <v>0</v>
      </c>
      <c r="J394">
        <v>0</v>
      </c>
      <c r="K394">
        <v>1</v>
      </c>
      <c r="M394" t="str">
        <f t="shared" si="13"/>
        <v>2010Newsprint and magazines</v>
      </c>
    </row>
    <row r="395" spans="1:13" x14ac:dyDescent="0.25">
      <c r="A395" t="s">
        <v>58</v>
      </c>
      <c r="B395" t="str">
        <f t="shared" si="12"/>
        <v>2010</v>
      </c>
      <c r="C395" t="s">
        <v>32</v>
      </c>
      <c r="D395" t="s">
        <v>35</v>
      </c>
      <c r="E395" t="s">
        <v>13</v>
      </c>
      <c r="F395">
        <v>367602</v>
      </c>
      <c r="G395">
        <v>0</v>
      </c>
      <c r="H395">
        <v>0</v>
      </c>
      <c r="I395">
        <v>0</v>
      </c>
      <c r="J395">
        <v>87357.553014999998</v>
      </c>
      <c r="K395">
        <v>0.80798800000000004</v>
      </c>
      <c r="M395" t="str">
        <f t="shared" si="13"/>
        <v>2010Other paper</v>
      </c>
    </row>
    <row r="396" spans="1:13" x14ac:dyDescent="0.25">
      <c r="A396" t="s">
        <v>58</v>
      </c>
      <c r="B396" t="str">
        <f t="shared" si="12"/>
        <v>2010</v>
      </c>
      <c r="C396" t="s">
        <v>32</v>
      </c>
      <c r="D396" t="s">
        <v>35</v>
      </c>
      <c r="E396" t="s">
        <v>14</v>
      </c>
      <c r="F396">
        <v>0</v>
      </c>
      <c r="G396">
        <v>0</v>
      </c>
      <c r="H396">
        <v>0</v>
      </c>
      <c r="I396">
        <v>0</v>
      </c>
      <c r="J396">
        <v>1667.8360279999999</v>
      </c>
      <c r="K396">
        <v>0</v>
      </c>
      <c r="M396" t="str">
        <f t="shared" si="13"/>
        <v>2010Other paper</v>
      </c>
    </row>
    <row r="397" spans="1:13" x14ac:dyDescent="0.25">
      <c r="A397" t="s">
        <v>58</v>
      </c>
      <c r="B397" t="str">
        <f t="shared" si="12"/>
        <v>2010</v>
      </c>
      <c r="C397" t="s">
        <v>32</v>
      </c>
      <c r="D397" t="s">
        <v>35</v>
      </c>
      <c r="E397" t="s">
        <v>15</v>
      </c>
      <c r="F397">
        <v>177554</v>
      </c>
      <c r="G397">
        <v>0</v>
      </c>
      <c r="H397">
        <v>0</v>
      </c>
      <c r="I397">
        <v>0</v>
      </c>
      <c r="J397">
        <v>139008.01740899999</v>
      </c>
      <c r="K397">
        <v>0.56088199999999999</v>
      </c>
      <c r="M397" t="str">
        <f t="shared" si="13"/>
        <v>2010Other paper</v>
      </c>
    </row>
    <row r="398" spans="1:13" x14ac:dyDescent="0.25">
      <c r="A398" t="s">
        <v>58</v>
      </c>
      <c r="B398" t="str">
        <f t="shared" si="12"/>
        <v>2010</v>
      </c>
      <c r="C398" t="s">
        <v>32</v>
      </c>
      <c r="D398" t="s">
        <v>36</v>
      </c>
      <c r="E398" t="s">
        <v>13</v>
      </c>
      <c r="F398">
        <v>0</v>
      </c>
      <c r="G398">
        <v>0</v>
      </c>
      <c r="H398">
        <v>0</v>
      </c>
      <c r="I398">
        <v>0</v>
      </c>
      <c r="J398">
        <v>83988.407928999994</v>
      </c>
      <c r="K398">
        <v>0</v>
      </c>
      <c r="M398" t="str">
        <f t="shared" si="13"/>
        <v>2010Printing and writing paper</v>
      </c>
    </row>
    <row r="399" spans="1:13" x14ac:dyDescent="0.25">
      <c r="A399" t="s">
        <v>58</v>
      </c>
      <c r="B399" t="str">
        <f t="shared" si="12"/>
        <v>2010</v>
      </c>
      <c r="C399" t="s">
        <v>32</v>
      </c>
      <c r="D399" t="s">
        <v>36</v>
      </c>
      <c r="E399" t="s">
        <v>14</v>
      </c>
      <c r="F399">
        <v>0</v>
      </c>
      <c r="G399">
        <v>0</v>
      </c>
      <c r="H399">
        <v>0</v>
      </c>
      <c r="I399">
        <v>0</v>
      </c>
      <c r="J399">
        <v>1704.1850139999999</v>
      </c>
      <c r="K399">
        <v>0</v>
      </c>
      <c r="M399" t="str">
        <f t="shared" si="13"/>
        <v>2010Printing and writing paper</v>
      </c>
    </row>
    <row r="400" spans="1:13" x14ac:dyDescent="0.25">
      <c r="A400" t="s">
        <v>58</v>
      </c>
      <c r="B400" t="str">
        <f t="shared" si="12"/>
        <v>2010</v>
      </c>
      <c r="C400" t="s">
        <v>32</v>
      </c>
      <c r="D400" t="s">
        <v>36</v>
      </c>
      <c r="E400" t="s">
        <v>15</v>
      </c>
      <c r="F400">
        <v>981</v>
      </c>
      <c r="G400">
        <v>0</v>
      </c>
      <c r="H400">
        <v>0</v>
      </c>
      <c r="I400">
        <v>0</v>
      </c>
      <c r="J400">
        <v>92799.169116000005</v>
      </c>
      <c r="K400">
        <v>1.0460000000000001E-2</v>
      </c>
      <c r="M400" t="str">
        <f t="shared" si="13"/>
        <v>2010Printing and writing paper</v>
      </c>
    </row>
    <row r="401" spans="1:13" x14ac:dyDescent="0.25">
      <c r="A401" t="s">
        <v>58</v>
      </c>
      <c r="B401" t="str">
        <f t="shared" si="12"/>
        <v>2010</v>
      </c>
      <c r="C401" t="s">
        <v>49</v>
      </c>
      <c r="D401" t="s">
        <v>50</v>
      </c>
      <c r="E401" t="s">
        <v>13</v>
      </c>
      <c r="F401">
        <v>0</v>
      </c>
      <c r="G401">
        <v>0</v>
      </c>
      <c r="H401">
        <v>0</v>
      </c>
      <c r="I401">
        <v>0</v>
      </c>
      <c r="J401">
        <v>55686.806124000002</v>
      </c>
      <c r="K401">
        <v>0</v>
      </c>
      <c r="M401" t="str">
        <f t="shared" si="13"/>
        <v>2010HDPE (2)</v>
      </c>
    </row>
    <row r="402" spans="1:13" x14ac:dyDescent="0.25">
      <c r="A402" t="s">
        <v>58</v>
      </c>
      <c r="B402" t="str">
        <f t="shared" si="12"/>
        <v>2010</v>
      </c>
      <c r="C402" t="s">
        <v>49</v>
      </c>
      <c r="D402" t="s">
        <v>50</v>
      </c>
      <c r="E402" t="s">
        <v>14</v>
      </c>
      <c r="F402">
        <v>0</v>
      </c>
      <c r="G402">
        <v>0</v>
      </c>
      <c r="H402">
        <v>0</v>
      </c>
      <c r="I402">
        <v>0</v>
      </c>
      <c r="J402">
        <v>4457.4185539999999</v>
      </c>
      <c r="K402">
        <v>0</v>
      </c>
      <c r="M402" t="str">
        <f t="shared" si="13"/>
        <v>2010HDPE (2)</v>
      </c>
    </row>
    <row r="403" spans="1:13" x14ac:dyDescent="0.25">
      <c r="A403" t="s">
        <v>58</v>
      </c>
      <c r="B403" t="str">
        <f t="shared" si="12"/>
        <v>2010</v>
      </c>
      <c r="C403" t="s">
        <v>49</v>
      </c>
      <c r="D403" t="s">
        <v>50</v>
      </c>
      <c r="E403" t="s">
        <v>15</v>
      </c>
      <c r="F403">
        <v>0</v>
      </c>
      <c r="G403">
        <v>0</v>
      </c>
      <c r="H403">
        <v>0</v>
      </c>
      <c r="I403">
        <v>0</v>
      </c>
      <c r="J403">
        <v>79078.715377999994</v>
      </c>
      <c r="K403">
        <v>0</v>
      </c>
      <c r="M403" t="str">
        <f t="shared" si="13"/>
        <v>2010HDPE (2)</v>
      </c>
    </row>
    <row r="404" spans="1:13" x14ac:dyDescent="0.25">
      <c r="A404" t="s">
        <v>58</v>
      </c>
      <c r="B404" t="str">
        <f t="shared" si="12"/>
        <v>2010</v>
      </c>
      <c r="C404" t="s">
        <v>49</v>
      </c>
      <c r="D404" t="s">
        <v>51</v>
      </c>
      <c r="E404" t="s">
        <v>13</v>
      </c>
      <c r="F404">
        <v>0</v>
      </c>
      <c r="G404">
        <v>0</v>
      </c>
      <c r="H404">
        <v>0</v>
      </c>
      <c r="I404">
        <v>0</v>
      </c>
      <c r="J404">
        <v>41706.854796</v>
      </c>
      <c r="K404">
        <v>0</v>
      </c>
      <c r="M404" t="str">
        <f t="shared" si="13"/>
        <v>2010LDPE (4)</v>
      </c>
    </row>
    <row r="405" spans="1:13" x14ac:dyDescent="0.25">
      <c r="A405" t="s">
        <v>58</v>
      </c>
      <c r="B405" t="str">
        <f t="shared" si="12"/>
        <v>2010</v>
      </c>
      <c r="C405" t="s">
        <v>49</v>
      </c>
      <c r="D405" t="s">
        <v>51</v>
      </c>
      <c r="E405" t="s">
        <v>14</v>
      </c>
      <c r="F405">
        <v>0</v>
      </c>
      <c r="G405">
        <v>0</v>
      </c>
      <c r="H405">
        <v>0</v>
      </c>
      <c r="I405">
        <v>0</v>
      </c>
      <c r="J405">
        <v>3338.4013439999999</v>
      </c>
      <c r="K405">
        <v>0</v>
      </c>
      <c r="M405" t="str">
        <f t="shared" si="13"/>
        <v>2010LDPE (4)</v>
      </c>
    </row>
    <row r="406" spans="1:13" x14ac:dyDescent="0.25">
      <c r="A406" t="s">
        <v>58</v>
      </c>
      <c r="B406" t="str">
        <f t="shared" si="12"/>
        <v>2010</v>
      </c>
      <c r="C406" t="s">
        <v>49</v>
      </c>
      <c r="D406" t="s">
        <v>51</v>
      </c>
      <c r="E406" t="s">
        <v>15</v>
      </c>
      <c r="F406">
        <v>0</v>
      </c>
      <c r="G406">
        <v>0</v>
      </c>
      <c r="H406">
        <v>0</v>
      </c>
      <c r="I406">
        <v>0</v>
      </c>
      <c r="J406">
        <v>37718.766641000002</v>
      </c>
      <c r="K406">
        <v>0</v>
      </c>
      <c r="M406" t="str">
        <f t="shared" si="13"/>
        <v>2010LDPE (4)</v>
      </c>
    </row>
    <row r="407" spans="1:13" x14ac:dyDescent="0.25">
      <c r="A407" t="s">
        <v>58</v>
      </c>
      <c r="B407" t="str">
        <f t="shared" si="12"/>
        <v>2010</v>
      </c>
      <c r="C407" t="s">
        <v>49</v>
      </c>
      <c r="D407" t="s">
        <v>52</v>
      </c>
      <c r="E407" t="s">
        <v>13</v>
      </c>
      <c r="F407">
        <v>0</v>
      </c>
      <c r="G407">
        <v>0</v>
      </c>
      <c r="H407">
        <v>0</v>
      </c>
      <c r="I407">
        <v>0</v>
      </c>
      <c r="J407">
        <v>31290.391048000001</v>
      </c>
      <c r="K407">
        <v>0</v>
      </c>
      <c r="M407" t="str">
        <f t="shared" si="13"/>
        <v>2010Other plastics (7)</v>
      </c>
    </row>
    <row r="408" spans="1:13" x14ac:dyDescent="0.25">
      <c r="A408" t="s">
        <v>58</v>
      </c>
      <c r="B408" t="str">
        <f t="shared" si="12"/>
        <v>2010</v>
      </c>
      <c r="C408" t="s">
        <v>49</v>
      </c>
      <c r="D408" t="s">
        <v>52</v>
      </c>
      <c r="E408" t="s">
        <v>14</v>
      </c>
      <c r="F408">
        <v>0</v>
      </c>
      <c r="G408">
        <v>0</v>
      </c>
      <c r="H408">
        <v>0</v>
      </c>
      <c r="I408">
        <v>0</v>
      </c>
      <c r="J408">
        <v>2390.0204229999999</v>
      </c>
      <c r="K408">
        <v>0</v>
      </c>
      <c r="M408" t="str">
        <f t="shared" si="13"/>
        <v>2010Other plastics (7)</v>
      </c>
    </row>
    <row r="409" spans="1:13" x14ac:dyDescent="0.25">
      <c r="A409" t="s">
        <v>58</v>
      </c>
      <c r="B409" t="str">
        <f t="shared" si="12"/>
        <v>2010</v>
      </c>
      <c r="C409" t="s">
        <v>49</v>
      </c>
      <c r="D409" t="s">
        <v>52</v>
      </c>
      <c r="E409" t="s">
        <v>15</v>
      </c>
      <c r="F409">
        <v>0</v>
      </c>
      <c r="G409">
        <v>0</v>
      </c>
      <c r="H409">
        <v>0</v>
      </c>
      <c r="I409">
        <v>0</v>
      </c>
      <c r="J409">
        <v>93257.493346999996</v>
      </c>
      <c r="K409">
        <v>0</v>
      </c>
      <c r="M409" t="str">
        <f t="shared" si="13"/>
        <v>2010Other plastics (7)</v>
      </c>
    </row>
    <row r="410" spans="1:13" x14ac:dyDescent="0.25">
      <c r="A410" t="s">
        <v>58</v>
      </c>
      <c r="B410" t="str">
        <f t="shared" si="12"/>
        <v>2010</v>
      </c>
      <c r="C410" t="s">
        <v>49</v>
      </c>
      <c r="D410" t="s">
        <v>53</v>
      </c>
      <c r="E410" t="s">
        <v>13</v>
      </c>
      <c r="F410">
        <v>0</v>
      </c>
      <c r="G410">
        <v>0</v>
      </c>
      <c r="H410">
        <v>0</v>
      </c>
      <c r="I410">
        <v>0</v>
      </c>
      <c r="J410">
        <v>23066.919690999999</v>
      </c>
      <c r="K410">
        <v>0</v>
      </c>
      <c r="M410" t="str">
        <f t="shared" si="13"/>
        <v>2010PET (1)</v>
      </c>
    </row>
    <row r="411" spans="1:13" x14ac:dyDescent="0.25">
      <c r="A411" t="s">
        <v>58</v>
      </c>
      <c r="B411" t="str">
        <f t="shared" si="12"/>
        <v>2010</v>
      </c>
      <c r="C411" t="s">
        <v>49</v>
      </c>
      <c r="D411" t="s">
        <v>53</v>
      </c>
      <c r="E411" t="s">
        <v>14</v>
      </c>
      <c r="F411">
        <v>0</v>
      </c>
      <c r="G411">
        <v>0</v>
      </c>
      <c r="H411">
        <v>0</v>
      </c>
      <c r="I411">
        <v>0</v>
      </c>
      <c r="J411">
        <v>1846.3783960000001</v>
      </c>
      <c r="K411">
        <v>0</v>
      </c>
      <c r="M411" t="str">
        <f t="shared" si="13"/>
        <v>2010PET (1)</v>
      </c>
    </row>
    <row r="412" spans="1:13" x14ac:dyDescent="0.25">
      <c r="A412" t="s">
        <v>58</v>
      </c>
      <c r="B412" t="str">
        <f t="shared" si="12"/>
        <v>2010</v>
      </c>
      <c r="C412" t="s">
        <v>49</v>
      </c>
      <c r="D412" t="s">
        <v>53</v>
      </c>
      <c r="E412" t="s">
        <v>15</v>
      </c>
      <c r="F412">
        <v>0</v>
      </c>
      <c r="G412">
        <v>0</v>
      </c>
      <c r="H412">
        <v>0</v>
      </c>
      <c r="I412">
        <v>0</v>
      </c>
      <c r="J412">
        <v>52768.758118999998</v>
      </c>
      <c r="K412">
        <v>0</v>
      </c>
      <c r="M412" t="str">
        <f t="shared" si="13"/>
        <v>2010PET (1)</v>
      </c>
    </row>
    <row r="413" spans="1:13" x14ac:dyDescent="0.25">
      <c r="A413" t="s">
        <v>58</v>
      </c>
      <c r="B413" t="str">
        <f t="shared" si="12"/>
        <v>2010</v>
      </c>
      <c r="C413" t="s">
        <v>49</v>
      </c>
      <c r="D413" t="s">
        <v>54</v>
      </c>
      <c r="E413" t="s">
        <v>13</v>
      </c>
      <c r="F413">
        <v>0</v>
      </c>
      <c r="G413">
        <v>0</v>
      </c>
      <c r="H413">
        <v>0</v>
      </c>
      <c r="I413">
        <v>0</v>
      </c>
      <c r="J413">
        <v>44735.844251000002</v>
      </c>
      <c r="K413">
        <v>0</v>
      </c>
      <c r="M413" t="str">
        <f t="shared" si="13"/>
        <v>2010PP (5)</v>
      </c>
    </row>
    <row r="414" spans="1:13" x14ac:dyDescent="0.25">
      <c r="A414" t="s">
        <v>58</v>
      </c>
      <c r="B414" t="str">
        <f t="shared" si="12"/>
        <v>2010</v>
      </c>
      <c r="C414" t="s">
        <v>49</v>
      </c>
      <c r="D414" t="s">
        <v>54</v>
      </c>
      <c r="E414" t="s">
        <v>14</v>
      </c>
      <c r="F414">
        <v>0</v>
      </c>
      <c r="G414">
        <v>0</v>
      </c>
      <c r="H414">
        <v>0</v>
      </c>
      <c r="I414">
        <v>0</v>
      </c>
      <c r="J414">
        <v>3580.8550730000002</v>
      </c>
      <c r="K414">
        <v>0</v>
      </c>
      <c r="M414" t="str">
        <f t="shared" si="13"/>
        <v>2010PP (5)</v>
      </c>
    </row>
    <row r="415" spans="1:13" x14ac:dyDescent="0.25">
      <c r="A415" t="s">
        <v>58</v>
      </c>
      <c r="B415" t="str">
        <f t="shared" si="12"/>
        <v>2010</v>
      </c>
      <c r="C415" t="s">
        <v>49</v>
      </c>
      <c r="D415" t="s">
        <v>54</v>
      </c>
      <c r="E415" t="s">
        <v>15</v>
      </c>
      <c r="F415">
        <v>0</v>
      </c>
      <c r="G415">
        <v>0</v>
      </c>
      <c r="H415">
        <v>0</v>
      </c>
      <c r="I415">
        <v>0</v>
      </c>
      <c r="J415">
        <v>40458.118409000002</v>
      </c>
      <c r="K415">
        <v>0</v>
      </c>
      <c r="M415" t="str">
        <f t="shared" si="13"/>
        <v>2010PP (5)</v>
      </c>
    </row>
    <row r="416" spans="1:13" x14ac:dyDescent="0.25">
      <c r="A416" t="s">
        <v>58</v>
      </c>
      <c r="B416" t="str">
        <f t="shared" si="12"/>
        <v>2010</v>
      </c>
      <c r="C416" t="s">
        <v>49</v>
      </c>
      <c r="D416" t="s">
        <v>55</v>
      </c>
      <c r="E416" t="s">
        <v>13</v>
      </c>
      <c r="F416">
        <v>0</v>
      </c>
      <c r="G416">
        <v>0</v>
      </c>
      <c r="H416">
        <v>0</v>
      </c>
      <c r="I416">
        <v>0</v>
      </c>
      <c r="J416">
        <v>11649.959441000001</v>
      </c>
      <c r="K416">
        <v>0</v>
      </c>
      <c r="M416" t="str">
        <f t="shared" si="13"/>
        <v>2010PS (6)</v>
      </c>
    </row>
    <row r="417" spans="1:13" x14ac:dyDescent="0.25">
      <c r="A417" t="s">
        <v>58</v>
      </c>
      <c r="B417" t="str">
        <f t="shared" si="12"/>
        <v>2010</v>
      </c>
      <c r="C417" t="s">
        <v>49</v>
      </c>
      <c r="D417" t="s">
        <v>55</v>
      </c>
      <c r="E417" t="s">
        <v>14</v>
      </c>
      <c r="F417">
        <v>0</v>
      </c>
      <c r="G417">
        <v>0</v>
      </c>
      <c r="H417">
        <v>0</v>
      </c>
      <c r="I417">
        <v>0</v>
      </c>
      <c r="J417">
        <v>932.51434200000006</v>
      </c>
      <c r="K417">
        <v>0</v>
      </c>
      <c r="M417" t="str">
        <f t="shared" si="13"/>
        <v>2010PS (6)</v>
      </c>
    </row>
    <row r="418" spans="1:13" x14ac:dyDescent="0.25">
      <c r="A418" t="s">
        <v>58</v>
      </c>
      <c r="B418" t="str">
        <f t="shared" si="12"/>
        <v>2010</v>
      </c>
      <c r="C418" t="s">
        <v>49</v>
      </c>
      <c r="D418" t="s">
        <v>55</v>
      </c>
      <c r="E418" t="s">
        <v>15</v>
      </c>
      <c r="F418">
        <v>0</v>
      </c>
      <c r="G418">
        <v>0</v>
      </c>
      <c r="H418">
        <v>0</v>
      </c>
      <c r="I418">
        <v>0</v>
      </c>
      <c r="J418">
        <v>10535.968336</v>
      </c>
      <c r="K418">
        <v>0</v>
      </c>
      <c r="M418" t="str">
        <f t="shared" si="13"/>
        <v>2010PS (6)</v>
      </c>
    </row>
    <row r="419" spans="1:13" x14ac:dyDescent="0.25">
      <c r="A419" t="s">
        <v>58</v>
      </c>
      <c r="B419" t="str">
        <f t="shared" si="12"/>
        <v>2010</v>
      </c>
      <c r="C419" t="s">
        <v>49</v>
      </c>
      <c r="D419" t="s">
        <v>56</v>
      </c>
      <c r="E419" t="s">
        <v>13</v>
      </c>
      <c r="F419">
        <v>0</v>
      </c>
      <c r="G419">
        <v>0</v>
      </c>
      <c r="H419">
        <v>0</v>
      </c>
      <c r="I419">
        <v>0</v>
      </c>
      <c r="J419">
        <v>29357.897788999999</v>
      </c>
      <c r="K419">
        <v>0</v>
      </c>
      <c r="M419" t="str">
        <f t="shared" si="13"/>
        <v>2010PVC (3)</v>
      </c>
    </row>
    <row r="420" spans="1:13" x14ac:dyDescent="0.25">
      <c r="A420" t="s">
        <v>58</v>
      </c>
      <c r="B420" t="str">
        <f t="shared" si="12"/>
        <v>2010</v>
      </c>
      <c r="C420" t="s">
        <v>49</v>
      </c>
      <c r="D420" t="s">
        <v>56</v>
      </c>
      <c r="E420" t="s">
        <v>14</v>
      </c>
      <c r="F420">
        <v>0</v>
      </c>
      <c r="G420">
        <v>0</v>
      </c>
      <c r="H420">
        <v>0</v>
      </c>
      <c r="I420">
        <v>0</v>
      </c>
      <c r="J420">
        <v>2349.936142</v>
      </c>
      <c r="K420">
        <v>0</v>
      </c>
      <c r="M420" t="str">
        <f t="shared" si="13"/>
        <v>2010PVC (3)</v>
      </c>
    </row>
    <row r="421" spans="1:13" x14ac:dyDescent="0.25">
      <c r="A421" t="s">
        <v>58</v>
      </c>
      <c r="B421" t="str">
        <f t="shared" si="12"/>
        <v>2010</v>
      </c>
      <c r="C421" t="s">
        <v>49</v>
      </c>
      <c r="D421" t="s">
        <v>56</v>
      </c>
      <c r="E421" t="s">
        <v>15</v>
      </c>
      <c r="F421">
        <v>0</v>
      </c>
      <c r="G421">
        <v>0</v>
      </c>
      <c r="H421">
        <v>0</v>
      </c>
      <c r="I421">
        <v>0</v>
      </c>
      <c r="J421">
        <v>26550.640206</v>
      </c>
      <c r="K421">
        <v>0</v>
      </c>
      <c r="M421" t="str">
        <f t="shared" si="13"/>
        <v>2010PVC (3)</v>
      </c>
    </row>
    <row r="422" spans="1:13" x14ac:dyDescent="0.25">
      <c r="A422" t="s">
        <v>58</v>
      </c>
      <c r="B422" t="str">
        <f t="shared" si="12"/>
        <v>2010</v>
      </c>
      <c r="C422" t="s">
        <v>37</v>
      </c>
      <c r="D422" t="s">
        <v>38</v>
      </c>
      <c r="E422" t="s">
        <v>13</v>
      </c>
      <c r="F422">
        <v>0</v>
      </c>
      <c r="G422">
        <v>0</v>
      </c>
      <c r="H422">
        <v>0</v>
      </c>
      <c r="I422">
        <v>0</v>
      </c>
      <c r="J422">
        <v>39094.983335999998</v>
      </c>
      <c r="K422">
        <v>0</v>
      </c>
      <c r="M422" t="str">
        <f t="shared" si="13"/>
        <v>2010Clothing</v>
      </c>
    </row>
    <row r="423" spans="1:13" x14ac:dyDescent="0.25">
      <c r="A423" t="s">
        <v>58</v>
      </c>
      <c r="B423" t="str">
        <f t="shared" si="12"/>
        <v>2010</v>
      </c>
      <c r="C423" t="s">
        <v>37</v>
      </c>
      <c r="D423" t="s">
        <v>38</v>
      </c>
      <c r="E423" t="s">
        <v>14</v>
      </c>
      <c r="F423">
        <v>0</v>
      </c>
      <c r="G423">
        <v>0</v>
      </c>
      <c r="H423">
        <v>0</v>
      </c>
      <c r="I423">
        <v>0</v>
      </c>
      <c r="J423">
        <v>3775.3466309999999</v>
      </c>
      <c r="K423">
        <v>0</v>
      </c>
      <c r="M423" t="str">
        <f t="shared" si="13"/>
        <v>2010Clothing</v>
      </c>
    </row>
    <row r="424" spans="1:13" x14ac:dyDescent="0.25">
      <c r="A424" t="s">
        <v>58</v>
      </c>
      <c r="B424" t="str">
        <f t="shared" si="12"/>
        <v>2010</v>
      </c>
      <c r="C424" t="s">
        <v>37</v>
      </c>
      <c r="D424" t="s">
        <v>38</v>
      </c>
      <c r="E424" t="s">
        <v>15</v>
      </c>
      <c r="F424">
        <v>500</v>
      </c>
      <c r="G424">
        <v>0</v>
      </c>
      <c r="H424">
        <v>0</v>
      </c>
      <c r="I424">
        <v>0</v>
      </c>
      <c r="J424">
        <v>68907.970352999997</v>
      </c>
      <c r="K424">
        <v>7.2030000000000002E-3</v>
      </c>
      <c r="M424" t="str">
        <f t="shared" si="13"/>
        <v>2010Clothing</v>
      </c>
    </row>
    <row r="425" spans="1:13" x14ac:dyDescent="0.25">
      <c r="A425" t="s">
        <v>58</v>
      </c>
      <c r="B425" t="str">
        <f t="shared" si="12"/>
        <v>2010</v>
      </c>
      <c r="C425" t="s">
        <v>37</v>
      </c>
      <c r="D425" t="s">
        <v>39</v>
      </c>
      <c r="E425" t="s">
        <v>13</v>
      </c>
      <c r="F425">
        <v>0</v>
      </c>
      <c r="G425">
        <v>0</v>
      </c>
      <c r="H425">
        <v>0</v>
      </c>
      <c r="I425">
        <v>0</v>
      </c>
      <c r="J425">
        <v>60049.113233999997</v>
      </c>
      <c r="K425">
        <v>0</v>
      </c>
      <c r="M425" t="str">
        <f t="shared" si="13"/>
        <v>2010Other textiles</v>
      </c>
    </row>
    <row r="426" spans="1:13" x14ac:dyDescent="0.25">
      <c r="A426" t="s">
        <v>58</v>
      </c>
      <c r="B426" t="str">
        <f t="shared" si="12"/>
        <v>2010</v>
      </c>
      <c r="C426" t="s">
        <v>37</v>
      </c>
      <c r="D426" t="s">
        <v>39</v>
      </c>
      <c r="E426" t="s">
        <v>14</v>
      </c>
      <c r="F426">
        <v>0</v>
      </c>
      <c r="G426">
        <v>0</v>
      </c>
      <c r="H426">
        <v>0</v>
      </c>
      <c r="I426">
        <v>0</v>
      </c>
      <c r="J426">
        <v>6729.441253</v>
      </c>
      <c r="K426">
        <v>0</v>
      </c>
      <c r="M426" t="str">
        <f t="shared" si="13"/>
        <v>2010Other textiles</v>
      </c>
    </row>
    <row r="427" spans="1:13" x14ac:dyDescent="0.25">
      <c r="A427" t="s">
        <v>58</v>
      </c>
      <c r="B427" t="str">
        <f t="shared" si="12"/>
        <v>2010</v>
      </c>
      <c r="C427" t="s">
        <v>37</v>
      </c>
      <c r="D427" t="s">
        <v>39</v>
      </c>
      <c r="E427" t="s">
        <v>15</v>
      </c>
      <c r="F427">
        <v>678.4</v>
      </c>
      <c r="G427">
        <v>0</v>
      </c>
      <c r="H427">
        <v>0</v>
      </c>
      <c r="I427">
        <v>0</v>
      </c>
      <c r="J427">
        <v>22564.076727</v>
      </c>
      <c r="K427">
        <v>2.9187000000000001E-2</v>
      </c>
      <c r="M427" t="str">
        <f t="shared" si="13"/>
        <v>2010Other textiles</v>
      </c>
    </row>
    <row r="428" spans="1:13" x14ac:dyDescent="0.25">
      <c r="A428" t="s">
        <v>58</v>
      </c>
      <c r="B428" t="str">
        <f t="shared" si="12"/>
        <v>2010</v>
      </c>
      <c r="C428" t="s">
        <v>40</v>
      </c>
      <c r="D428" t="s">
        <v>47</v>
      </c>
      <c r="E428" t="s">
        <v>13</v>
      </c>
      <c r="F428">
        <v>9105</v>
      </c>
      <c r="G428">
        <v>0</v>
      </c>
      <c r="H428">
        <v>0</v>
      </c>
      <c r="I428">
        <v>0</v>
      </c>
      <c r="J428">
        <v>0</v>
      </c>
      <c r="K428">
        <v>1</v>
      </c>
      <c r="M428" t="str">
        <f t="shared" si="13"/>
        <v>2010Offroad tyres</v>
      </c>
    </row>
    <row r="429" spans="1:13" x14ac:dyDescent="0.25">
      <c r="A429" t="s">
        <v>58</v>
      </c>
      <c r="B429" t="str">
        <f t="shared" si="12"/>
        <v>2010</v>
      </c>
      <c r="C429" t="s">
        <v>40</v>
      </c>
      <c r="D429" t="s">
        <v>47</v>
      </c>
      <c r="E429" t="s">
        <v>14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1</v>
      </c>
      <c r="M429" t="str">
        <f t="shared" si="13"/>
        <v>2010Offroad tyres</v>
      </c>
    </row>
    <row r="430" spans="1:13" x14ac:dyDescent="0.25">
      <c r="A430" t="s">
        <v>58</v>
      </c>
      <c r="B430" t="str">
        <f t="shared" si="12"/>
        <v>2010</v>
      </c>
      <c r="C430" t="s">
        <v>40</v>
      </c>
      <c r="D430" t="s">
        <v>47</v>
      </c>
      <c r="E430" t="s">
        <v>15</v>
      </c>
      <c r="F430">
        <v>962</v>
      </c>
      <c r="G430">
        <v>0</v>
      </c>
      <c r="H430">
        <v>0</v>
      </c>
      <c r="I430">
        <v>0</v>
      </c>
      <c r="J430">
        <v>0</v>
      </c>
      <c r="K430">
        <v>1</v>
      </c>
      <c r="M430" t="str">
        <f t="shared" si="13"/>
        <v>2010Offroad tyres</v>
      </c>
    </row>
    <row r="431" spans="1:13" x14ac:dyDescent="0.25">
      <c r="A431" t="s">
        <v>58</v>
      </c>
      <c r="B431" t="str">
        <f t="shared" si="12"/>
        <v>2010</v>
      </c>
      <c r="C431" t="s">
        <v>40</v>
      </c>
      <c r="D431" t="s">
        <v>41</v>
      </c>
      <c r="E431" t="s">
        <v>13</v>
      </c>
      <c r="F431">
        <v>0</v>
      </c>
      <c r="G431">
        <v>0</v>
      </c>
      <c r="H431">
        <v>0</v>
      </c>
      <c r="I431">
        <v>0</v>
      </c>
      <c r="J431">
        <v>8407.461421</v>
      </c>
      <c r="K431">
        <v>0</v>
      </c>
      <c r="M431" t="str">
        <f t="shared" si="13"/>
        <v>2010Other rubber</v>
      </c>
    </row>
    <row r="432" spans="1:13" x14ac:dyDescent="0.25">
      <c r="A432" t="s">
        <v>58</v>
      </c>
      <c r="B432" t="str">
        <f t="shared" si="12"/>
        <v>2010</v>
      </c>
      <c r="C432" t="s">
        <v>40</v>
      </c>
      <c r="D432" t="s">
        <v>41</v>
      </c>
      <c r="E432" t="s">
        <v>14</v>
      </c>
      <c r="F432">
        <v>0</v>
      </c>
      <c r="G432">
        <v>0</v>
      </c>
      <c r="H432">
        <v>0</v>
      </c>
      <c r="I432">
        <v>0</v>
      </c>
      <c r="J432">
        <v>182.78475299999999</v>
      </c>
      <c r="K432">
        <v>0</v>
      </c>
      <c r="M432" t="str">
        <f t="shared" si="13"/>
        <v>2010Other rubber</v>
      </c>
    </row>
    <row r="433" spans="1:13" x14ac:dyDescent="0.25">
      <c r="A433" t="s">
        <v>58</v>
      </c>
      <c r="B433" t="str">
        <f t="shared" si="12"/>
        <v>2010</v>
      </c>
      <c r="C433" t="s">
        <v>40</v>
      </c>
      <c r="D433" t="s">
        <v>41</v>
      </c>
      <c r="E433" t="s">
        <v>15</v>
      </c>
      <c r="F433">
        <v>0</v>
      </c>
      <c r="G433">
        <v>0</v>
      </c>
      <c r="H433">
        <v>0</v>
      </c>
      <c r="I433">
        <v>0</v>
      </c>
      <c r="J433">
        <v>2707.1859530000002</v>
      </c>
      <c r="K433">
        <v>0</v>
      </c>
      <c r="M433" t="str">
        <f t="shared" si="13"/>
        <v>2010Other rubber</v>
      </c>
    </row>
    <row r="434" spans="1:13" x14ac:dyDescent="0.25">
      <c r="A434" t="s">
        <v>58</v>
      </c>
      <c r="B434" t="str">
        <f t="shared" si="12"/>
        <v>2010</v>
      </c>
      <c r="C434" t="s">
        <v>40</v>
      </c>
      <c r="D434" t="s">
        <v>42</v>
      </c>
      <c r="E434" t="s">
        <v>13</v>
      </c>
      <c r="F434">
        <v>11546</v>
      </c>
      <c r="G434">
        <v>0</v>
      </c>
      <c r="H434">
        <v>0</v>
      </c>
      <c r="I434">
        <v>0</v>
      </c>
      <c r="J434">
        <v>915.16697799999997</v>
      </c>
      <c r="K434">
        <v>0.92655799999999999</v>
      </c>
      <c r="M434" t="str">
        <f t="shared" si="13"/>
        <v>2010Passenger tyres</v>
      </c>
    </row>
    <row r="435" spans="1:13" x14ac:dyDescent="0.25">
      <c r="A435" t="s">
        <v>58</v>
      </c>
      <c r="B435" t="str">
        <f t="shared" si="12"/>
        <v>2010</v>
      </c>
      <c r="C435" t="s">
        <v>40</v>
      </c>
      <c r="D435" t="s">
        <v>42</v>
      </c>
      <c r="E435" t="s">
        <v>14</v>
      </c>
      <c r="F435">
        <v>119</v>
      </c>
      <c r="G435">
        <v>0</v>
      </c>
      <c r="H435">
        <v>0</v>
      </c>
      <c r="I435">
        <v>0</v>
      </c>
      <c r="J435">
        <v>131.09460899999999</v>
      </c>
      <c r="K435">
        <v>0.47581899999999999</v>
      </c>
      <c r="M435" t="str">
        <f t="shared" si="13"/>
        <v>2010Passenger tyres</v>
      </c>
    </row>
    <row r="436" spans="1:13" x14ac:dyDescent="0.25">
      <c r="A436" t="s">
        <v>58</v>
      </c>
      <c r="B436" t="str">
        <f t="shared" si="12"/>
        <v>2010</v>
      </c>
      <c r="C436" t="s">
        <v>40</v>
      </c>
      <c r="D436" t="s">
        <v>42</v>
      </c>
      <c r="E436" t="s">
        <v>15</v>
      </c>
      <c r="F436">
        <v>481</v>
      </c>
      <c r="G436">
        <v>0</v>
      </c>
      <c r="H436">
        <v>0</v>
      </c>
      <c r="I436">
        <v>0</v>
      </c>
      <c r="J436">
        <v>0</v>
      </c>
      <c r="K436">
        <v>1</v>
      </c>
      <c r="M436" t="str">
        <f t="shared" si="13"/>
        <v>2010Passenger tyres</v>
      </c>
    </row>
    <row r="437" spans="1:13" x14ac:dyDescent="0.25">
      <c r="A437" t="s">
        <v>58</v>
      </c>
      <c r="B437" t="str">
        <f t="shared" si="12"/>
        <v>2010</v>
      </c>
      <c r="C437" t="s">
        <v>40</v>
      </c>
      <c r="D437" t="s">
        <v>43</v>
      </c>
      <c r="E437" t="s">
        <v>13</v>
      </c>
      <c r="F437">
        <v>11933</v>
      </c>
      <c r="G437">
        <v>0</v>
      </c>
      <c r="H437">
        <v>0</v>
      </c>
      <c r="I437">
        <v>0</v>
      </c>
      <c r="J437">
        <v>0</v>
      </c>
      <c r="K437">
        <v>1</v>
      </c>
      <c r="M437" t="str">
        <f t="shared" si="13"/>
        <v>2010Truck tyres</v>
      </c>
    </row>
    <row r="438" spans="1:13" x14ac:dyDescent="0.25">
      <c r="A438" t="s">
        <v>58</v>
      </c>
      <c r="B438" t="str">
        <f t="shared" si="12"/>
        <v>2010</v>
      </c>
      <c r="C438" t="s">
        <v>40</v>
      </c>
      <c r="D438" t="s">
        <v>43</v>
      </c>
      <c r="E438" t="s">
        <v>14</v>
      </c>
      <c r="F438">
        <v>620</v>
      </c>
      <c r="G438">
        <v>0</v>
      </c>
      <c r="H438">
        <v>0</v>
      </c>
      <c r="I438">
        <v>0</v>
      </c>
      <c r="J438">
        <v>0</v>
      </c>
      <c r="K438">
        <v>1</v>
      </c>
      <c r="M438" t="str">
        <f t="shared" si="13"/>
        <v>2010Truck tyres</v>
      </c>
    </row>
    <row r="439" spans="1:13" x14ac:dyDescent="0.25">
      <c r="A439" t="s">
        <v>58</v>
      </c>
      <c r="B439" t="str">
        <f t="shared" si="12"/>
        <v>2010</v>
      </c>
      <c r="C439" t="s">
        <v>40</v>
      </c>
      <c r="D439" t="s">
        <v>43</v>
      </c>
      <c r="E439" t="s">
        <v>15</v>
      </c>
      <c r="F439">
        <v>981</v>
      </c>
      <c r="G439">
        <v>0</v>
      </c>
      <c r="H439">
        <v>0</v>
      </c>
      <c r="I439">
        <v>0</v>
      </c>
      <c r="J439">
        <v>0</v>
      </c>
      <c r="K439">
        <v>1</v>
      </c>
      <c r="M439" t="str">
        <f t="shared" si="13"/>
        <v>2010Truck tyres</v>
      </c>
    </row>
    <row r="440" spans="1:13" x14ac:dyDescent="0.25">
      <c r="A440" t="s">
        <v>59</v>
      </c>
      <c r="B440" t="str">
        <f t="shared" si="12"/>
        <v>2011</v>
      </c>
      <c r="C440" t="s">
        <v>11</v>
      </c>
      <c r="D440" t="s">
        <v>12</v>
      </c>
      <c r="E440" t="s">
        <v>13</v>
      </c>
      <c r="F440">
        <v>6007</v>
      </c>
      <c r="G440">
        <v>0</v>
      </c>
      <c r="H440">
        <v>0</v>
      </c>
      <c r="I440">
        <v>0</v>
      </c>
      <c r="J440">
        <v>3299.168471</v>
      </c>
      <c r="K440">
        <v>0.64548499999999998</v>
      </c>
      <c r="M440" t="str">
        <f t="shared" si="13"/>
        <v>2011Asphalt</v>
      </c>
    </row>
    <row r="441" spans="1:13" x14ac:dyDescent="0.25">
      <c r="A441" t="s">
        <v>59</v>
      </c>
      <c r="B441" t="str">
        <f t="shared" si="12"/>
        <v>2011</v>
      </c>
      <c r="C441" t="s">
        <v>11</v>
      </c>
      <c r="D441" t="s">
        <v>12</v>
      </c>
      <c r="E441" t="s">
        <v>14</v>
      </c>
      <c r="F441">
        <v>214077</v>
      </c>
      <c r="G441">
        <v>0</v>
      </c>
      <c r="H441">
        <v>0</v>
      </c>
      <c r="I441">
        <v>0</v>
      </c>
      <c r="J441">
        <v>1060.1663430000001</v>
      </c>
      <c r="K441">
        <v>0.99507199999999996</v>
      </c>
      <c r="M441" t="str">
        <f t="shared" si="13"/>
        <v>2011Asphalt</v>
      </c>
    </row>
    <row r="442" spans="1:13" x14ac:dyDescent="0.25">
      <c r="A442" t="s">
        <v>59</v>
      </c>
      <c r="B442" t="str">
        <f t="shared" si="12"/>
        <v>2011</v>
      </c>
      <c r="C442" t="s">
        <v>11</v>
      </c>
      <c r="D442" t="s">
        <v>12</v>
      </c>
      <c r="E442" t="s">
        <v>15</v>
      </c>
      <c r="F442">
        <v>3394</v>
      </c>
      <c r="G442">
        <v>0</v>
      </c>
      <c r="H442">
        <v>0</v>
      </c>
      <c r="I442">
        <v>0</v>
      </c>
      <c r="J442">
        <v>814.92722200000003</v>
      </c>
      <c r="K442">
        <v>0.80638100000000001</v>
      </c>
      <c r="M442" t="str">
        <f t="shared" si="13"/>
        <v>2011Asphalt</v>
      </c>
    </row>
    <row r="443" spans="1:13" x14ac:dyDescent="0.25">
      <c r="A443" t="s">
        <v>59</v>
      </c>
      <c r="B443" t="str">
        <f t="shared" si="12"/>
        <v>2011</v>
      </c>
      <c r="C443" t="s">
        <v>11</v>
      </c>
      <c r="D443" t="s">
        <v>16</v>
      </c>
      <c r="E443" t="s">
        <v>13</v>
      </c>
      <c r="F443">
        <v>5408</v>
      </c>
      <c r="G443">
        <v>0</v>
      </c>
      <c r="H443">
        <v>0</v>
      </c>
      <c r="I443">
        <v>0</v>
      </c>
      <c r="J443">
        <v>28253.560141000002</v>
      </c>
      <c r="K443">
        <v>0.160658</v>
      </c>
      <c r="M443" t="str">
        <f t="shared" si="13"/>
        <v>2011Bricks</v>
      </c>
    </row>
    <row r="444" spans="1:13" x14ac:dyDescent="0.25">
      <c r="A444" t="s">
        <v>59</v>
      </c>
      <c r="B444" t="str">
        <f t="shared" si="12"/>
        <v>2011</v>
      </c>
      <c r="C444" t="s">
        <v>11</v>
      </c>
      <c r="D444" t="s">
        <v>16</v>
      </c>
      <c r="E444" t="s">
        <v>14</v>
      </c>
      <c r="F444">
        <v>489649</v>
      </c>
      <c r="G444">
        <v>0</v>
      </c>
      <c r="H444">
        <v>0</v>
      </c>
      <c r="I444">
        <v>0</v>
      </c>
      <c r="J444">
        <v>29971.866282999999</v>
      </c>
      <c r="K444">
        <v>0.94231900000000002</v>
      </c>
      <c r="M444" t="str">
        <f t="shared" si="13"/>
        <v>2011Bricks</v>
      </c>
    </row>
    <row r="445" spans="1:13" x14ac:dyDescent="0.25">
      <c r="A445" t="s">
        <v>59</v>
      </c>
      <c r="B445" t="str">
        <f t="shared" si="12"/>
        <v>2011</v>
      </c>
      <c r="C445" t="s">
        <v>11</v>
      </c>
      <c r="D445" t="s">
        <v>16</v>
      </c>
      <c r="E445" t="s">
        <v>15</v>
      </c>
      <c r="F445">
        <v>2216</v>
      </c>
      <c r="G445">
        <v>0</v>
      </c>
      <c r="H445">
        <v>0</v>
      </c>
      <c r="I445">
        <v>0</v>
      </c>
      <c r="J445">
        <v>53527.359358000002</v>
      </c>
      <c r="K445">
        <v>3.9752999999999997E-2</v>
      </c>
      <c r="M445" t="str">
        <f t="shared" si="13"/>
        <v>2011Bricks</v>
      </c>
    </row>
    <row r="446" spans="1:13" x14ac:dyDescent="0.25">
      <c r="A446" t="s">
        <v>59</v>
      </c>
      <c r="B446" t="str">
        <f t="shared" si="12"/>
        <v>2011</v>
      </c>
      <c r="C446" t="s">
        <v>11</v>
      </c>
      <c r="D446" t="s">
        <v>17</v>
      </c>
      <c r="E446" t="s">
        <v>13</v>
      </c>
      <c r="F446">
        <v>6414</v>
      </c>
      <c r="G446">
        <v>0</v>
      </c>
      <c r="H446">
        <v>0</v>
      </c>
      <c r="I446">
        <v>0</v>
      </c>
      <c r="J446">
        <v>33383.700944999997</v>
      </c>
      <c r="K446">
        <v>0.161165</v>
      </c>
      <c r="M446" t="str">
        <f t="shared" si="13"/>
        <v>2011Concrete</v>
      </c>
    </row>
    <row r="447" spans="1:13" x14ac:dyDescent="0.25">
      <c r="A447" t="s">
        <v>59</v>
      </c>
      <c r="B447" t="str">
        <f t="shared" si="12"/>
        <v>2011</v>
      </c>
      <c r="C447" t="s">
        <v>11</v>
      </c>
      <c r="D447" t="s">
        <v>17</v>
      </c>
      <c r="E447" t="s">
        <v>14</v>
      </c>
      <c r="F447">
        <v>1996940</v>
      </c>
      <c r="G447">
        <v>0</v>
      </c>
      <c r="H447">
        <v>0</v>
      </c>
      <c r="I447">
        <v>0</v>
      </c>
      <c r="J447">
        <v>27263.921246999998</v>
      </c>
      <c r="K447">
        <v>0.98653100000000005</v>
      </c>
      <c r="M447" t="str">
        <f t="shared" si="13"/>
        <v>2011Concrete</v>
      </c>
    </row>
    <row r="448" spans="1:13" x14ac:dyDescent="0.25">
      <c r="A448" t="s">
        <v>59</v>
      </c>
      <c r="B448" t="str">
        <f t="shared" si="12"/>
        <v>2011</v>
      </c>
      <c r="C448" t="s">
        <v>11</v>
      </c>
      <c r="D448" t="s">
        <v>17</v>
      </c>
      <c r="E448" t="s">
        <v>15</v>
      </c>
      <c r="F448">
        <v>171552</v>
      </c>
      <c r="G448">
        <v>0</v>
      </c>
      <c r="H448">
        <v>0</v>
      </c>
      <c r="I448">
        <v>0</v>
      </c>
      <c r="J448">
        <v>434.586209</v>
      </c>
      <c r="K448">
        <v>0.99747300000000005</v>
      </c>
      <c r="M448" t="str">
        <f t="shared" si="13"/>
        <v>2011Concrete</v>
      </c>
    </row>
    <row r="449" spans="1:13" x14ac:dyDescent="0.25">
      <c r="A449" t="s">
        <v>59</v>
      </c>
      <c r="B449" t="str">
        <f t="shared" si="12"/>
        <v>2011</v>
      </c>
      <c r="C449" t="s">
        <v>11</v>
      </c>
      <c r="D449" t="s">
        <v>18</v>
      </c>
      <c r="E449" t="s">
        <v>13</v>
      </c>
      <c r="F449">
        <v>0</v>
      </c>
      <c r="G449">
        <v>0</v>
      </c>
      <c r="H449">
        <v>0</v>
      </c>
      <c r="I449">
        <v>0</v>
      </c>
      <c r="J449">
        <v>23304.010423</v>
      </c>
      <c r="K449">
        <v>0</v>
      </c>
      <c r="M449" t="str">
        <f t="shared" si="13"/>
        <v>2011Plaster</v>
      </c>
    </row>
    <row r="450" spans="1:13" x14ac:dyDescent="0.25">
      <c r="A450" t="s">
        <v>59</v>
      </c>
      <c r="B450" t="str">
        <f t="shared" si="12"/>
        <v>2011</v>
      </c>
      <c r="C450" t="s">
        <v>11</v>
      </c>
      <c r="D450" t="s">
        <v>18</v>
      </c>
      <c r="E450" t="s">
        <v>14</v>
      </c>
      <c r="F450">
        <v>32000</v>
      </c>
      <c r="G450">
        <v>0</v>
      </c>
      <c r="H450">
        <v>0</v>
      </c>
      <c r="I450">
        <v>0</v>
      </c>
      <c r="J450">
        <v>16205.540955</v>
      </c>
      <c r="K450">
        <v>0.66382399999999997</v>
      </c>
      <c r="M450" t="str">
        <f t="shared" si="13"/>
        <v>2011Plaster</v>
      </c>
    </row>
    <row r="451" spans="1:13" x14ac:dyDescent="0.25">
      <c r="A451" t="s">
        <v>59</v>
      </c>
      <c r="B451" t="str">
        <f t="shared" ref="B451:B514" si="14">RIGHT(A451,4)</f>
        <v>2011</v>
      </c>
      <c r="C451" t="s">
        <v>11</v>
      </c>
      <c r="D451" t="s">
        <v>18</v>
      </c>
      <c r="E451" t="s">
        <v>15</v>
      </c>
      <c r="F451">
        <v>234</v>
      </c>
      <c r="G451">
        <v>0</v>
      </c>
      <c r="H451">
        <v>0</v>
      </c>
      <c r="I451">
        <v>0</v>
      </c>
      <c r="J451">
        <v>4826.9370520000002</v>
      </c>
      <c r="K451">
        <v>4.6235999999999999E-2</v>
      </c>
      <c r="M451" t="str">
        <f t="shared" ref="M451:M514" si="15">_xlfn.TEXTJOIN("",FALSE,B451,D451)</f>
        <v>2011Plaster</v>
      </c>
    </row>
    <row r="452" spans="1:13" x14ac:dyDescent="0.25">
      <c r="A452" t="s">
        <v>59</v>
      </c>
      <c r="B452" t="str">
        <f t="shared" si="14"/>
        <v>2011</v>
      </c>
      <c r="C452" t="s">
        <v>11</v>
      </c>
      <c r="D452" t="s">
        <v>45</v>
      </c>
      <c r="E452" t="s">
        <v>13</v>
      </c>
      <c r="F452">
        <v>0</v>
      </c>
      <c r="G452">
        <v>0</v>
      </c>
      <c r="H452">
        <v>0</v>
      </c>
      <c r="I452">
        <v>0</v>
      </c>
      <c r="J452">
        <v>14741.358861000001</v>
      </c>
      <c r="K452">
        <v>0</v>
      </c>
      <c r="M452" t="str">
        <f t="shared" si="15"/>
        <v>2011Rubble</v>
      </c>
    </row>
    <row r="453" spans="1:13" x14ac:dyDescent="0.25">
      <c r="A453" t="s">
        <v>59</v>
      </c>
      <c r="B453" t="str">
        <f t="shared" si="14"/>
        <v>2011</v>
      </c>
      <c r="C453" t="s">
        <v>11</v>
      </c>
      <c r="D453" t="s">
        <v>45</v>
      </c>
      <c r="E453" t="s">
        <v>14</v>
      </c>
      <c r="F453">
        <v>167101</v>
      </c>
      <c r="G453">
        <v>0</v>
      </c>
      <c r="H453">
        <v>0</v>
      </c>
      <c r="I453">
        <v>0</v>
      </c>
      <c r="J453">
        <v>10316.119262</v>
      </c>
      <c r="K453">
        <v>0.94185300000000005</v>
      </c>
      <c r="M453" t="str">
        <f t="shared" si="15"/>
        <v>2011Rubble</v>
      </c>
    </row>
    <row r="454" spans="1:13" x14ac:dyDescent="0.25">
      <c r="A454" t="s">
        <v>59</v>
      </c>
      <c r="B454" t="str">
        <f t="shared" si="14"/>
        <v>2011</v>
      </c>
      <c r="C454" t="s">
        <v>11</v>
      </c>
      <c r="D454" t="s">
        <v>45</v>
      </c>
      <c r="E454" t="s">
        <v>15</v>
      </c>
      <c r="F454">
        <v>0</v>
      </c>
      <c r="G454">
        <v>0</v>
      </c>
      <c r="H454">
        <v>0</v>
      </c>
      <c r="I454">
        <v>0</v>
      </c>
      <c r="J454">
        <v>3260.5513139999998</v>
      </c>
      <c r="K454">
        <v>0</v>
      </c>
      <c r="M454" t="str">
        <f t="shared" si="15"/>
        <v>2011Rubble</v>
      </c>
    </row>
    <row r="455" spans="1:13" x14ac:dyDescent="0.25">
      <c r="A455" t="s">
        <v>59</v>
      </c>
      <c r="B455" t="str">
        <f t="shared" si="14"/>
        <v>2011</v>
      </c>
      <c r="C455" t="s">
        <v>11</v>
      </c>
      <c r="D455" t="s">
        <v>19</v>
      </c>
      <c r="E455" t="s">
        <v>13</v>
      </c>
      <c r="F455">
        <v>37674</v>
      </c>
      <c r="G455">
        <v>0</v>
      </c>
      <c r="H455">
        <v>0</v>
      </c>
      <c r="I455">
        <v>0</v>
      </c>
      <c r="J455">
        <v>112121.657588</v>
      </c>
      <c r="K455">
        <v>0.251502</v>
      </c>
      <c r="M455" t="str">
        <f t="shared" si="15"/>
        <v>2011Soil and natural materials</v>
      </c>
    </row>
    <row r="456" spans="1:13" x14ac:dyDescent="0.25">
      <c r="A456" t="s">
        <v>59</v>
      </c>
      <c r="B456" t="str">
        <f t="shared" si="14"/>
        <v>2011</v>
      </c>
      <c r="C456" t="s">
        <v>11</v>
      </c>
      <c r="D456" t="s">
        <v>19</v>
      </c>
      <c r="E456" t="s">
        <v>14</v>
      </c>
      <c r="F456">
        <v>1060615</v>
      </c>
      <c r="G456">
        <v>0</v>
      </c>
      <c r="H456">
        <v>0</v>
      </c>
      <c r="I456">
        <v>0</v>
      </c>
      <c r="J456">
        <v>768606.42937200004</v>
      </c>
      <c r="K456">
        <v>0.57981700000000003</v>
      </c>
      <c r="M456" t="str">
        <f t="shared" si="15"/>
        <v>2011Soil and natural materials</v>
      </c>
    </row>
    <row r="457" spans="1:13" x14ac:dyDescent="0.25">
      <c r="A457" t="s">
        <v>59</v>
      </c>
      <c r="B457" t="str">
        <f t="shared" si="14"/>
        <v>2011</v>
      </c>
      <c r="C457" t="s">
        <v>11</v>
      </c>
      <c r="D457" t="s">
        <v>19</v>
      </c>
      <c r="E457" t="s">
        <v>15</v>
      </c>
      <c r="F457">
        <v>546</v>
      </c>
      <c r="G457">
        <v>0</v>
      </c>
      <c r="H457">
        <v>0</v>
      </c>
      <c r="I457">
        <v>0</v>
      </c>
      <c r="J457">
        <v>16990.611278</v>
      </c>
      <c r="K457">
        <v>3.1133999999999998E-2</v>
      </c>
      <c r="M457" t="str">
        <f t="shared" si="15"/>
        <v>2011Soil and natural materials</v>
      </c>
    </row>
    <row r="458" spans="1:13" x14ac:dyDescent="0.25">
      <c r="A458" t="s">
        <v>59</v>
      </c>
      <c r="B458" t="str">
        <f t="shared" si="14"/>
        <v>2011</v>
      </c>
      <c r="C458" t="s">
        <v>20</v>
      </c>
      <c r="D458" t="s">
        <v>21</v>
      </c>
      <c r="E458" t="s">
        <v>13</v>
      </c>
      <c r="F458">
        <v>63532</v>
      </c>
      <c r="G458">
        <v>0</v>
      </c>
      <c r="H458">
        <v>0</v>
      </c>
      <c r="I458">
        <v>0</v>
      </c>
      <c r="J458">
        <v>29418.890418999999</v>
      </c>
      <c r="K458">
        <v>0.6835</v>
      </c>
      <c r="M458" t="str">
        <f t="shared" si="15"/>
        <v>2011Container glass</v>
      </c>
    </row>
    <row r="459" spans="1:13" x14ac:dyDescent="0.25">
      <c r="A459" t="s">
        <v>59</v>
      </c>
      <c r="B459" t="str">
        <f t="shared" si="14"/>
        <v>2011</v>
      </c>
      <c r="C459" t="s">
        <v>20</v>
      </c>
      <c r="D459" t="s">
        <v>21</v>
      </c>
      <c r="E459" t="s">
        <v>14</v>
      </c>
      <c r="F459">
        <v>0</v>
      </c>
      <c r="G459">
        <v>0</v>
      </c>
      <c r="H459">
        <v>0</v>
      </c>
      <c r="I459">
        <v>0</v>
      </c>
      <c r="J459">
        <v>712.910663</v>
      </c>
      <c r="K459">
        <v>0</v>
      </c>
      <c r="M459" t="str">
        <f t="shared" si="15"/>
        <v>2011Container glass</v>
      </c>
    </row>
    <row r="460" spans="1:13" x14ac:dyDescent="0.25">
      <c r="A460" t="s">
        <v>59</v>
      </c>
      <c r="B460" t="str">
        <f t="shared" si="14"/>
        <v>2011</v>
      </c>
      <c r="C460" t="s">
        <v>20</v>
      </c>
      <c r="D460" t="s">
        <v>21</v>
      </c>
      <c r="E460" t="s">
        <v>15</v>
      </c>
      <c r="F460">
        <v>113422</v>
      </c>
      <c r="G460">
        <v>0</v>
      </c>
      <c r="H460">
        <v>0</v>
      </c>
      <c r="I460">
        <v>0</v>
      </c>
      <c r="J460">
        <v>42720.418927999999</v>
      </c>
      <c r="K460">
        <v>0.72640000000000005</v>
      </c>
      <c r="M460" t="str">
        <f t="shared" si="15"/>
        <v>2011Container glass</v>
      </c>
    </row>
    <row r="461" spans="1:13" x14ac:dyDescent="0.25">
      <c r="A461" t="s">
        <v>59</v>
      </c>
      <c r="B461" t="str">
        <f t="shared" si="14"/>
        <v>2011</v>
      </c>
      <c r="C461" t="s">
        <v>20</v>
      </c>
      <c r="D461" t="s">
        <v>22</v>
      </c>
      <c r="E461" t="s">
        <v>13</v>
      </c>
      <c r="F461">
        <v>16029</v>
      </c>
      <c r="G461">
        <v>0</v>
      </c>
      <c r="H461">
        <v>0</v>
      </c>
      <c r="I461">
        <v>0</v>
      </c>
      <c r="J461">
        <v>14438.715131000001</v>
      </c>
      <c r="K461">
        <v>0.52609700000000004</v>
      </c>
      <c r="M461" t="str">
        <f t="shared" si="15"/>
        <v>2011Other glass</v>
      </c>
    </row>
    <row r="462" spans="1:13" x14ac:dyDescent="0.25">
      <c r="A462" t="s">
        <v>59</v>
      </c>
      <c r="B462" t="str">
        <f t="shared" si="14"/>
        <v>2011</v>
      </c>
      <c r="C462" t="s">
        <v>20</v>
      </c>
      <c r="D462" t="s">
        <v>22</v>
      </c>
      <c r="E462" t="s">
        <v>14</v>
      </c>
      <c r="F462">
        <v>0</v>
      </c>
      <c r="G462">
        <v>0</v>
      </c>
      <c r="H462">
        <v>0</v>
      </c>
      <c r="I462">
        <v>0</v>
      </c>
      <c r="J462">
        <v>3478.1705010000001</v>
      </c>
      <c r="K462">
        <v>0</v>
      </c>
      <c r="M462" t="str">
        <f t="shared" si="15"/>
        <v>2011Other glass</v>
      </c>
    </row>
    <row r="463" spans="1:13" x14ac:dyDescent="0.25">
      <c r="A463" t="s">
        <v>59</v>
      </c>
      <c r="B463" t="str">
        <f t="shared" si="14"/>
        <v>2011</v>
      </c>
      <c r="C463" t="s">
        <v>20</v>
      </c>
      <c r="D463" t="s">
        <v>22</v>
      </c>
      <c r="E463" t="s">
        <v>15</v>
      </c>
      <c r="F463">
        <v>2518</v>
      </c>
      <c r="G463">
        <v>0</v>
      </c>
      <c r="H463">
        <v>0</v>
      </c>
      <c r="I463">
        <v>0</v>
      </c>
      <c r="J463">
        <v>42303.240847000001</v>
      </c>
      <c r="K463">
        <v>5.6177999999999999E-2</v>
      </c>
      <c r="M463" t="str">
        <f t="shared" si="15"/>
        <v>2011Other glass</v>
      </c>
    </row>
    <row r="464" spans="1:13" x14ac:dyDescent="0.25">
      <c r="A464" t="s">
        <v>59</v>
      </c>
      <c r="B464" t="str">
        <f t="shared" si="14"/>
        <v>2011</v>
      </c>
      <c r="C464" t="s">
        <v>23</v>
      </c>
      <c r="D464" t="s">
        <v>24</v>
      </c>
      <c r="E464" t="s">
        <v>13</v>
      </c>
      <c r="F464">
        <v>20451</v>
      </c>
      <c r="G464">
        <v>0</v>
      </c>
      <c r="H464">
        <v>0</v>
      </c>
      <c r="I464">
        <v>0</v>
      </c>
      <c r="J464">
        <v>18262.22999</v>
      </c>
      <c r="K464">
        <v>0.52826899999999999</v>
      </c>
      <c r="M464" t="str">
        <f t="shared" si="15"/>
        <v>2011Aluminium</v>
      </c>
    </row>
    <row r="465" spans="1:13" x14ac:dyDescent="0.25">
      <c r="A465" t="s">
        <v>59</v>
      </c>
      <c r="B465" t="str">
        <f t="shared" si="14"/>
        <v>2011</v>
      </c>
      <c r="C465" t="s">
        <v>23</v>
      </c>
      <c r="D465" t="s">
        <v>24</v>
      </c>
      <c r="E465" t="s">
        <v>14</v>
      </c>
      <c r="F465">
        <v>2500</v>
      </c>
      <c r="G465">
        <v>0</v>
      </c>
      <c r="H465">
        <v>0</v>
      </c>
      <c r="I465">
        <v>0</v>
      </c>
      <c r="J465">
        <v>4108.7846010000003</v>
      </c>
      <c r="K465">
        <v>0.37828400000000001</v>
      </c>
      <c r="M465" t="str">
        <f t="shared" si="15"/>
        <v>2011Aluminium</v>
      </c>
    </row>
    <row r="466" spans="1:13" x14ac:dyDescent="0.25">
      <c r="A466" t="s">
        <v>59</v>
      </c>
      <c r="B466" t="str">
        <f t="shared" si="14"/>
        <v>2011</v>
      </c>
      <c r="C466" t="s">
        <v>23</v>
      </c>
      <c r="D466" t="s">
        <v>24</v>
      </c>
      <c r="E466" t="s">
        <v>15</v>
      </c>
      <c r="F466">
        <v>6530</v>
      </c>
      <c r="G466">
        <v>0</v>
      </c>
      <c r="H466">
        <v>0</v>
      </c>
      <c r="I466">
        <v>0</v>
      </c>
      <c r="J466">
        <v>23062.072920999999</v>
      </c>
      <c r="K466">
        <v>0.220667</v>
      </c>
      <c r="M466" t="str">
        <f t="shared" si="15"/>
        <v>2011Aluminium</v>
      </c>
    </row>
    <row r="467" spans="1:13" x14ac:dyDescent="0.25">
      <c r="A467" t="s">
        <v>59</v>
      </c>
      <c r="B467" t="str">
        <f t="shared" si="14"/>
        <v>2011</v>
      </c>
      <c r="C467" t="s">
        <v>23</v>
      </c>
      <c r="D467" t="s">
        <v>25</v>
      </c>
      <c r="E467" t="s">
        <v>13</v>
      </c>
      <c r="F467">
        <v>712191</v>
      </c>
      <c r="G467">
        <v>0</v>
      </c>
      <c r="H467">
        <v>0</v>
      </c>
      <c r="I467">
        <v>0</v>
      </c>
      <c r="J467">
        <v>59356.291068999999</v>
      </c>
      <c r="K467">
        <v>0.923068</v>
      </c>
      <c r="M467" t="str">
        <f t="shared" si="15"/>
        <v>2011Ferrous</v>
      </c>
    </row>
    <row r="468" spans="1:13" x14ac:dyDescent="0.25">
      <c r="A468" t="s">
        <v>59</v>
      </c>
      <c r="B468" t="str">
        <f t="shared" si="14"/>
        <v>2011</v>
      </c>
      <c r="C468" t="s">
        <v>23</v>
      </c>
      <c r="D468" t="s">
        <v>25</v>
      </c>
      <c r="E468" t="s">
        <v>14</v>
      </c>
      <c r="F468">
        <v>55431</v>
      </c>
      <c r="G468">
        <v>0</v>
      </c>
      <c r="H468">
        <v>0</v>
      </c>
      <c r="I468">
        <v>0</v>
      </c>
      <c r="J468">
        <v>17594.372651000001</v>
      </c>
      <c r="K468">
        <v>0.75906399999999996</v>
      </c>
      <c r="M468" t="str">
        <f t="shared" si="15"/>
        <v>2011Ferrous</v>
      </c>
    </row>
    <row r="469" spans="1:13" x14ac:dyDescent="0.25">
      <c r="A469" t="s">
        <v>59</v>
      </c>
      <c r="B469" t="str">
        <f t="shared" si="14"/>
        <v>2011</v>
      </c>
      <c r="C469" t="s">
        <v>23</v>
      </c>
      <c r="D469" t="s">
        <v>25</v>
      </c>
      <c r="E469" t="s">
        <v>15</v>
      </c>
      <c r="F469">
        <v>152270.32</v>
      </c>
      <c r="G469">
        <v>0</v>
      </c>
      <c r="H469">
        <v>0</v>
      </c>
      <c r="I469">
        <v>0</v>
      </c>
      <c r="J469">
        <v>38739.626492000003</v>
      </c>
      <c r="K469">
        <v>0.79718500000000003</v>
      </c>
      <c r="M469" t="str">
        <f t="shared" si="15"/>
        <v>2011Ferrous</v>
      </c>
    </row>
    <row r="470" spans="1:13" x14ac:dyDescent="0.25">
      <c r="A470" t="s">
        <v>59</v>
      </c>
      <c r="B470" t="str">
        <f t="shared" si="14"/>
        <v>2011</v>
      </c>
      <c r="C470" t="s">
        <v>23</v>
      </c>
      <c r="D470" t="s">
        <v>26</v>
      </c>
      <c r="E470" t="s">
        <v>13</v>
      </c>
      <c r="F470">
        <v>50235</v>
      </c>
      <c r="G470">
        <v>0</v>
      </c>
      <c r="H470">
        <v>0</v>
      </c>
      <c r="I470">
        <v>0</v>
      </c>
      <c r="J470">
        <v>0</v>
      </c>
      <c r="K470">
        <v>1</v>
      </c>
      <c r="M470" t="str">
        <f t="shared" si="15"/>
        <v>2011Other metals</v>
      </c>
    </row>
    <row r="471" spans="1:13" x14ac:dyDescent="0.25">
      <c r="A471" t="s">
        <v>59</v>
      </c>
      <c r="B471" t="str">
        <f t="shared" si="14"/>
        <v>2011</v>
      </c>
      <c r="C471" t="s">
        <v>23</v>
      </c>
      <c r="D471" t="s">
        <v>26</v>
      </c>
      <c r="E471" t="s">
        <v>14</v>
      </c>
      <c r="F471">
        <v>8042</v>
      </c>
      <c r="G471">
        <v>0</v>
      </c>
      <c r="H471">
        <v>0</v>
      </c>
      <c r="I471">
        <v>0</v>
      </c>
      <c r="J471">
        <v>0</v>
      </c>
      <c r="K471">
        <v>1</v>
      </c>
      <c r="M471" t="str">
        <f t="shared" si="15"/>
        <v>2011Other metals</v>
      </c>
    </row>
    <row r="472" spans="1:13" x14ac:dyDescent="0.25">
      <c r="A472" t="s">
        <v>59</v>
      </c>
      <c r="B472" t="str">
        <f t="shared" si="14"/>
        <v>2011</v>
      </c>
      <c r="C472" t="s">
        <v>23</v>
      </c>
      <c r="D472" t="s">
        <v>26</v>
      </c>
      <c r="E472" t="s">
        <v>15</v>
      </c>
      <c r="F472">
        <v>12882</v>
      </c>
      <c r="G472">
        <v>0</v>
      </c>
      <c r="H472">
        <v>0</v>
      </c>
      <c r="I472">
        <v>0</v>
      </c>
      <c r="J472">
        <v>0</v>
      </c>
      <c r="K472">
        <v>1</v>
      </c>
      <c r="M472" t="str">
        <f t="shared" si="15"/>
        <v>2011Other metals</v>
      </c>
    </row>
    <row r="473" spans="1:13" x14ac:dyDescent="0.25">
      <c r="A473" t="s">
        <v>59</v>
      </c>
      <c r="B473" t="str">
        <f t="shared" si="14"/>
        <v>2011</v>
      </c>
      <c r="C473" t="s">
        <v>27</v>
      </c>
      <c r="D473" t="s">
        <v>28</v>
      </c>
      <c r="E473" t="s">
        <v>13</v>
      </c>
      <c r="F473">
        <v>22368</v>
      </c>
      <c r="G473">
        <v>0</v>
      </c>
      <c r="H473">
        <v>0</v>
      </c>
      <c r="I473">
        <v>0</v>
      </c>
      <c r="J473">
        <v>259197.53493699999</v>
      </c>
      <c r="K473">
        <v>7.9440999999999998E-2</v>
      </c>
      <c r="M473" t="str">
        <f t="shared" si="15"/>
        <v>2011Food organics</v>
      </c>
    </row>
    <row r="474" spans="1:13" x14ac:dyDescent="0.25">
      <c r="A474" t="s">
        <v>59</v>
      </c>
      <c r="B474" t="str">
        <f t="shared" si="14"/>
        <v>2011</v>
      </c>
      <c r="C474" t="s">
        <v>27</v>
      </c>
      <c r="D474" t="s">
        <v>28</v>
      </c>
      <c r="E474" t="s">
        <v>14</v>
      </c>
      <c r="F474">
        <v>0</v>
      </c>
      <c r="G474">
        <v>0</v>
      </c>
      <c r="H474">
        <v>0</v>
      </c>
      <c r="I474">
        <v>0</v>
      </c>
      <c r="J474">
        <v>3173.3777500000001</v>
      </c>
      <c r="K474">
        <v>0</v>
      </c>
      <c r="M474" t="str">
        <f t="shared" si="15"/>
        <v>2011Food organics</v>
      </c>
    </row>
    <row r="475" spans="1:13" x14ac:dyDescent="0.25">
      <c r="A475" t="s">
        <v>59</v>
      </c>
      <c r="B475" t="str">
        <f t="shared" si="14"/>
        <v>2011</v>
      </c>
      <c r="C475" t="s">
        <v>27</v>
      </c>
      <c r="D475" t="s">
        <v>28</v>
      </c>
      <c r="E475" t="s">
        <v>15</v>
      </c>
      <c r="F475">
        <v>0</v>
      </c>
      <c r="G475">
        <v>0</v>
      </c>
      <c r="H475">
        <v>0</v>
      </c>
      <c r="I475">
        <v>0</v>
      </c>
      <c r="J475">
        <v>700834.09843599994</v>
      </c>
      <c r="K475">
        <v>0</v>
      </c>
      <c r="M475" t="str">
        <f t="shared" si="15"/>
        <v>2011Food organics</v>
      </c>
    </row>
    <row r="476" spans="1:13" x14ac:dyDescent="0.25">
      <c r="A476" t="s">
        <v>59</v>
      </c>
      <c r="B476" t="str">
        <f t="shared" si="14"/>
        <v>2011</v>
      </c>
      <c r="C476" t="s">
        <v>27</v>
      </c>
      <c r="D476" t="s">
        <v>29</v>
      </c>
      <c r="E476" t="s">
        <v>13</v>
      </c>
      <c r="F476">
        <v>73275</v>
      </c>
      <c r="G476">
        <v>0</v>
      </c>
      <c r="H476">
        <v>0</v>
      </c>
      <c r="I476">
        <v>0</v>
      </c>
      <c r="J476">
        <v>65330.787091999999</v>
      </c>
      <c r="K476">
        <v>0.52865700000000004</v>
      </c>
      <c r="M476" t="str">
        <f t="shared" si="15"/>
        <v>2011Garden organics</v>
      </c>
    </row>
    <row r="477" spans="1:13" x14ac:dyDescent="0.25">
      <c r="A477" t="s">
        <v>59</v>
      </c>
      <c r="B477" t="str">
        <f t="shared" si="14"/>
        <v>2011</v>
      </c>
      <c r="C477" t="s">
        <v>27</v>
      </c>
      <c r="D477" t="s">
        <v>29</v>
      </c>
      <c r="E477" t="s">
        <v>14</v>
      </c>
      <c r="F477">
        <v>0</v>
      </c>
      <c r="G477">
        <v>0</v>
      </c>
      <c r="H477">
        <v>0</v>
      </c>
      <c r="I477">
        <v>0</v>
      </c>
      <c r="J477">
        <v>22875.385923000002</v>
      </c>
      <c r="K477">
        <v>0</v>
      </c>
      <c r="M477" t="str">
        <f t="shared" si="15"/>
        <v>2011Garden organics</v>
      </c>
    </row>
    <row r="478" spans="1:13" x14ac:dyDescent="0.25">
      <c r="A478" t="s">
        <v>59</v>
      </c>
      <c r="B478" t="str">
        <f t="shared" si="14"/>
        <v>2011</v>
      </c>
      <c r="C478" t="s">
        <v>27</v>
      </c>
      <c r="D478" t="s">
        <v>29</v>
      </c>
      <c r="E478" t="s">
        <v>15</v>
      </c>
      <c r="F478">
        <v>348527</v>
      </c>
      <c r="G478">
        <v>0</v>
      </c>
      <c r="H478">
        <v>0</v>
      </c>
      <c r="I478">
        <v>0</v>
      </c>
      <c r="J478">
        <v>111052.120918</v>
      </c>
      <c r="K478">
        <v>0.75836099999999995</v>
      </c>
      <c r="M478" t="str">
        <f t="shared" si="15"/>
        <v>2011Garden organics</v>
      </c>
    </row>
    <row r="479" spans="1:13" x14ac:dyDescent="0.25">
      <c r="A479" t="s">
        <v>59</v>
      </c>
      <c r="B479" t="str">
        <f t="shared" si="14"/>
        <v>2011</v>
      </c>
      <c r="C479" t="s">
        <v>27</v>
      </c>
      <c r="D479" t="s">
        <v>30</v>
      </c>
      <c r="E479" t="s">
        <v>13</v>
      </c>
      <c r="F479">
        <v>11451</v>
      </c>
      <c r="G479">
        <v>0</v>
      </c>
      <c r="H479">
        <v>0</v>
      </c>
      <c r="I479">
        <v>0</v>
      </c>
      <c r="J479">
        <v>32249.403421999999</v>
      </c>
      <c r="K479">
        <v>0.26203399999999999</v>
      </c>
      <c r="M479" t="str">
        <f t="shared" si="15"/>
        <v>2011Other organics</v>
      </c>
    </row>
    <row r="480" spans="1:13" x14ac:dyDescent="0.25">
      <c r="A480" t="s">
        <v>59</v>
      </c>
      <c r="B480" t="str">
        <f t="shared" si="14"/>
        <v>2011</v>
      </c>
      <c r="C480" t="s">
        <v>27</v>
      </c>
      <c r="D480" t="s">
        <v>30</v>
      </c>
      <c r="E480" t="s">
        <v>14</v>
      </c>
      <c r="F480">
        <v>2763</v>
      </c>
      <c r="G480">
        <v>0</v>
      </c>
      <c r="H480">
        <v>0</v>
      </c>
      <c r="I480">
        <v>0</v>
      </c>
      <c r="J480">
        <v>555.56300299999998</v>
      </c>
      <c r="K480">
        <v>0.83258900000000002</v>
      </c>
      <c r="M480" t="str">
        <f t="shared" si="15"/>
        <v>2011Other organics</v>
      </c>
    </row>
    <row r="481" spans="1:13" x14ac:dyDescent="0.25">
      <c r="A481" t="s">
        <v>59</v>
      </c>
      <c r="B481" t="str">
        <f t="shared" si="14"/>
        <v>2011</v>
      </c>
      <c r="C481" t="s">
        <v>27</v>
      </c>
      <c r="D481" t="s">
        <v>30</v>
      </c>
      <c r="E481" t="s">
        <v>15</v>
      </c>
      <c r="F481">
        <v>12879</v>
      </c>
      <c r="G481">
        <v>0</v>
      </c>
      <c r="H481">
        <v>0</v>
      </c>
      <c r="I481">
        <v>0</v>
      </c>
      <c r="J481">
        <v>110768.732485</v>
      </c>
      <c r="K481">
        <v>0.104158</v>
      </c>
      <c r="M481" t="str">
        <f t="shared" si="15"/>
        <v>2011Other organics</v>
      </c>
    </row>
    <row r="482" spans="1:13" x14ac:dyDescent="0.25">
      <c r="A482" t="s">
        <v>59</v>
      </c>
      <c r="B482" t="str">
        <f t="shared" si="14"/>
        <v>2011</v>
      </c>
      <c r="C482" t="s">
        <v>27</v>
      </c>
      <c r="D482" t="s">
        <v>31</v>
      </c>
      <c r="E482" t="s">
        <v>13</v>
      </c>
      <c r="F482">
        <v>46037</v>
      </c>
      <c r="G482">
        <v>0</v>
      </c>
      <c r="H482">
        <v>0</v>
      </c>
      <c r="I482">
        <v>0</v>
      </c>
      <c r="J482">
        <v>251932.76528600001</v>
      </c>
      <c r="K482">
        <v>0.154502</v>
      </c>
      <c r="M482" t="str">
        <f t="shared" si="15"/>
        <v>2011Wood /timber</v>
      </c>
    </row>
    <row r="483" spans="1:13" x14ac:dyDescent="0.25">
      <c r="A483" t="s">
        <v>59</v>
      </c>
      <c r="B483" t="str">
        <f t="shared" si="14"/>
        <v>2011</v>
      </c>
      <c r="C483" t="s">
        <v>27</v>
      </c>
      <c r="D483" t="s">
        <v>31</v>
      </c>
      <c r="E483" t="s">
        <v>14</v>
      </c>
      <c r="F483">
        <v>44652</v>
      </c>
      <c r="G483">
        <v>0</v>
      </c>
      <c r="H483">
        <v>0</v>
      </c>
      <c r="I483">
        <v>0</v>
      </c>
      <c r="J483">
        <v>124751.173245</v>
      </c>
      <c r="K483">
        <v>0.26358399999999998</v>
      </c>
      <c r="M483" t="str">
        <f t="shared" si="15"/>
        <v>2011Wood /timber</v>
      </c>
    </row>
    <row r="484" spans="1:13" x14ac:dyDescent="0.25">
      <c r="A484" t="s">
        <v>59</v>
      </c>
      <c r="B484" t="str">
        <f t="shared" si="14"/>
        <v>2011</v>
      </c>
      <c r="C484" t="s">
        <v>27</v>
      </c>
      <c r="D484" t="s">
        <v>31</v>
      </c>
      <c r="E484" t="s">
        <v>15</v>
      </c>
      <c r="F484">
        <v>16269.6</v>
      </c>
      <c r="G484">
        <v>0</v>
      </c>
      <c r="H484">
        <v>0</v>
      </c>
      <c r="I484">
        <v>0</v>
      </c>
      <c r="J484">
        <v>30995.112949999999</v>
      </c>
      <c r="K484">
        <v>0.34422199999999997</v>
      </c>
      <c r="M484" t="str">
        <f t="shared" si="15"/>
        <v>2011Wood /timber</v>
      </c>
    </row>
    <row r="485" spans="1:13" x14ac:dyDescent="0.25">
      <c r="A485" t="s">
        <v>59</v>
      </c>
      <c r="B485" t="str">
        <f t="shared" si="14"/>
        <v>2011</v>
      </c>
      <c r="C485" t="s">
        <v>32</v>
      </c>
      <c r="D485" t="s">
        <v>33</v>
      </c>
      <c r="E485" t="s">
        <v>13</v>
      </c>
      <c r="F485">
        <v>183892</v>
      </c>
      <c r="G485">
        <v>0</v>
      </c>
      <c r="H485">
        <v>0</v>
      </c>
      <c r="I485">
        <v>0</v>
      </c>
      <c r="J485">
        <v>84028.947302999994</v>
      </c>
      <c r="K485">
        <v>0.68636600000000003</v>
      </c>
      <c r="M485" t="str">
        <f t="shared" si="15"/>
        <v>2011Cardboard</v>
      </c>
    </row>
    <row r="486" spans="1:13" x14ac:dyDescent="0.25">
      <c r="A486" t="s">
        <v>59</v>
      </c>
      <c r="B486" t="str">
        <f t="shared" si="14"/>
        <v>2011</v>
      </c>
      <c r="C486" t="s">
        <v>32</v>
      </c>
      <c r="D486" t="s">
        <v>33</v>
      </c>
      <c r="E486" t="s">
        <v>14</v>
      </c>
      <c r="F486">
        <v>0</v>
      </c>
      <c r="G486">
        <v>0</v>
      </c>
      <c r="H486">
        <v>0</v>
      </c>
      <c r="I486">
        <v>0</v>
      </c>
      <c r="J486">
        <v>4568.1282350000001</v>
      </c>
      <c r="K486">
        <v>0</v>
      </c>
      <c r="M486" t="str">
        <f t="shared" si="15"/>
        <v>2011Cardboard</v>
      </c>
    </row>
    <row r="487" spans="1:13" x14ac:dyDescent="0.25">
      <c r="A487" t="s">
        <v>59</v>
      </c>
      <c r="B487" t="str">
        <f t="shared" si="14"/>
        <v>2011</v>
      </c>
      <c r="C487" t="s">
        <v>32</v>
      </c>
      <c r="D487" t="s">
        <v>33</v>
      </c>
      <c r="E487" t="s">
        <v>15</v>
      </c>
      <c r="F487">
        <v>27589.919999999998</v>
      </c>
      <c r="G487">
        <v>0</v>
      </c>
      <c r="H487">
        <v>0</v>
      </c>
      <c r="I487">
        <v>0</v>
      </c>
      <c r="J487">
        <v>40710.436545999997</v>
      </c>
      <c r="K487">
        <v>0.403949</v>
      </c>
      <c r="M487" t="str">
        <f t="shared" si="15"/>
        <v>2011Cardboard</v>
      </c>
    </row>
    <row r="488" spans="1:13" x14ac:dyDescent="0.25">
      <c r="A488" t="s">
        <v>59</v>
      </c>
      <c r="B488" t="str">
        <f t="shared" si="14"/>
        <v>2011</v>
      </c>
      <c r="C488" t="s">
        <v>32</v>
      </c>
      <c r="D488" t="s">
        <v>46</v>
      </c>
      <c r="E488" t="s">
        <v>13</v>
      </c>
      <c r="F488">
        <v>0</v>
      </c>
      <c r="G488">
        <v>0</v>
      </c>
      <c r="H488">
        <v>0</v>
      </c>
      <c r="I488">
        <v>0</v>
      </c>
      <c r="J488">
        <v>30352.915805000001</v>
      </c>
      <c r="K488">
        <v>0</v>
      </c>
      <c r="M488" t="str">
        <f t="shared" si="15"/>
        <v>2011Liquidpaperboard</v>
      </c>
    </row>
    <row r="489" spans="1:13" x14ac:dyDescent="0.25">
      <c r="A489" t="s">
        <v>59</v>
      </c>
      <c r="B489" t="str">
        <f t="shared" si="14"/>
        <v>2011</v>
      </c>
      <c r="C489" t="s">
        <v>32</v>
      </c>
      <c r="D489" t="s">
        <v>46</v>
      </c>
      <c r="E489" t="s">
        <v>14</v>
      </c>
      <c r="F489">
        <v>0</v>
      </c>
      <c r="G489">
        <v>0</v>
      </c>
      <c r="H489">
        <v>0</v>
      </c>
      <c r="I489">
        <v>0</v>
      </c>
      <c r="J489">
        <v>567.16742899999997</v>
      </c>
      <c r="K489">
        <v>0</v>
      </c>
      <c r="M489" t="str">
        <f t="shared" si="15"/>
        <v>2011Liquidpaperboard</v>
      </c>
    </row>
    <row r="490" spans="1:13" x14ac:dyDescent="0.25">
      <c r="A490" t="s">
        <v>59</v>
      </c>
      <c r="B490" t="str">
        <f t="shared" si="14"/>
        <v>2011</v>
      </c>
      <c r="C490" t="s">
        <v>32</v>
      </c>
      <c r="D490" t="s">
        <v>46</v>
      </c>
      <c r="E490" t="s">
        <v>15</v>
      </c>
      <c r="F490">
        <v>0</v>
      </c>
      <c r="G490">
        <v>0</v>
      </c>
      <c r="H490">
        <v>0</v>
      </c>
      <c r="I490">
        <v>0</v>
      </c>
      <c r="J490">
        <v>30910.329366999998</v>
      </c>
      <c r="K490">
        <v>0</v>
      </c>
      <c r="M490" t="str">
        <f t="shared" si="15"/>
        <v>2011Liquidpaperboard</v>
      </c>
    </row>
    <row r="491" spans="1:13" x14ac:dyDescent="0.25">
      <c r="A491" t="s">
        <v>59</v>
      </c>
      <c r="B491" t="str">
        <f t="shared" si="14"/>
        <v>2011</v>
      </c>
      <c r="C491" t="s">
        <v>32</v>
      </c>
      <c r="D491" t="s">
        <v>34</v>
      </c>
      <c r="E491" t="s">
        <v>13</v>
      </c>
      <c r="F491">
        <v>27000</v>
      </c>
      <c r="G491">
        <v>0</v>
      </c>
      <c r="H491">
        <v>0</v>
      </c>
      <c r="I491">
        <v>0</v>
      </c>
      <c r="J491">
        <v>0</v>
      </c>
      <c r="K491">
        <v>1</v>
      </c>
      <c r="M491" t="str">
        <f t="shared" si="15"/>
        <v>2011Newsprint and magazines</v>
      </c>
    </row>
    <row r="492" spans="1:13" x14ac:dyDescent="0.25">
      <c r="A492" t="s">
        <v>59</v>
      </c>
      <c r="B492" t="str">
        <f t="shared" si="14"/>
        <v>2011</v>
      </c>
      <c r="C492" t="s">
        <v>32</v>
      </c>
      <c r="D492" t="s">
        <v>34</v>
      </c>
      <c r="E492" t="s">
        <v>14</v>
      </c>
      <c r="F492">
        <v>0</v>
      </c>
      <c r="G492">
        <v>0</v>
      </c>
      <c r="H492">
        <v>0</v>
      </c>
      <c r="I492">
        <v>0</v>
      </c>
      <c r="J492">
        <v>0</v>
      </c>
      <c r="M492" t="str">
        <f t="shared" si="15"/>
        <v>2011Newsprint and magazines</v>
      </c>
    </row>
    <row r="493" spans="1:13" x14ac:dyDescent="0.25">
      <c r="A493" t="s">
        <v>59</v>
      </c>
      <c r="B493" t="str">
        <f t="shared" si="14"/>
        <v>2011</v>
      </c>
      <c r="C493" t="s">
        <v>32</v>
      </c>
      <c r="D493" t="s">
        <v>34</v>
      </c>
      <c r="E493" t="s">
        <v>15</v>
      </c>
      <c r="F493">
        <v>0</v>
      </c>
      <c r="G493">
        <v>0</v>
      </c>
      <c r="H493">
        <v>0</v>
      </c>
      <c r="I493">
        <v>0</v>
      </c>
      <c r="J493">
        <v>0</v>
      </c>
      <c r="M493" t="str">
        <f t="shared" si="15"/>
        <v>2011Newsprint and magazines</v>
      </c>
    </row>
    <row r="494" spans="1:13" x14ac:dyDescent="0.25">
      <c r="A494" t="s">
        <v>59</v>
      </c>
      <c r="B494" t="str">
        <f t="shared" si="14"/>
        <v>2011</v>
      </c>
      <c r="C494" t="s">
        <v>32</v>
      </c>
      <c r="D494" t="s">
        <v>35</v>
      </c>
      <c r="E494" t="s">
        <v>13</v>
      </c>
      <c r="F494">
        <v>402944</v>
      </c>
      <c r="G494">
        <v>0</v>
      </c>
      <c r="H494">
        <v>0</v>
      </c>
      <c r="I494">
        <v>0</v>
      </c>
      <c r="J494">
        <v>90612.962492000006</v>
      </c>
      <c r="K494">
        <v>0.81640800000000002</v>
      </c>
      <c r="M494" t="str">
        <f t="shared" si="15"/>
        <v>2011Other paper</v>
      </c>
    </row>
    <row r="495" spans="1:13" x14ac:dyDescent="0.25">
      <c r="A495" t="s">
        <v>59</v>
      </c>
      <c r="B495" t="str">
        <f t="shared" si="14"/>
        <v>2011</v>
      </c>
      <c r="C495" t="s">
        <v>32</v>
      </c>
      <c r="D495" t="s">
        <v>35</v>
      </c>
      <c r="E495" t="s">
        <v>14</v>
      </c>
      <c r="F495">
        <v>0</v>
      </c>
      <c r="G495">
        <v>0</v>
      </c>
      <c r="H495">
        <v>0</v>
      </c>
      <c r="I495">
        <v>0</v>
      </c>
      <c r="J495">
        <v>1729.988515</v>
      </c>
      <c r="K495">
        <v>0</v>
      </c>
      <c r="M495" t="str">
        <f t="shared" si="15"/>
        <v>2011Other paper</v>
      </c>
    </row>
    <row r="496" spans="1:13" x14ac:dyDescent="0.25">
      <c r="A496" t="s">
        <v>59</v>
      </c>
      <c r="B496" t="str">
        <f t="shared" si="14"/>
        <v>2011</v>
      </c>
      <c r="C496" t="s">
        <v>32</v>
      </c>
      <c r="D496" t="s">
        <v>35</v>
      </c>
      <c r="E496" t="s">
        <v>15</v>
      </c>
      <c r="F496">
        <v>187015</v>
      </c>
      <c r="G496">
        <v>0</v>
      </c>
      <c r="H496">
        <v>0</v>
      </c>
      <c r="I496">
        <v>0</v>
      </c>
      <c r="J496">
        <v>139091.508355</v>
      </c>
      <c r="K496">
        <v>0.57347800000000004</v>
      </c>
      <c r="M496" t="str">
        <f t="shared" si="15"/>
        <v>2011Other paper</v>
      </c>
    </row>
    <row r="497" spans="1:13" x14ac:dyDescent="0.25">
      <c r="A497" t="s">
        <v>59</v>
      </c>
      <c r="B497" t="str">
        <f t="shared" si="14"/>
        <v>2011</v>
      </c>
      <c r="C497" t="s">
        <v>32</v>
      </c>
      <c r="D497" t="s">
        <v>36</v>
      </c>
      <c r="E497" t="s">
        <v>13</v>
      </c>
      <c r="F497">
        <v>0</v>
      </c>
      <c r="G497">
        <v>0</v>
      </c>
      <c r="H497">
        <v>0</v>
      </c>
      <c r="I497">
        <v>0</v>
      </c>
      <c r="J497">
        <v>87118.265046999994</v>
      </c>
      <c r="K497">
        <v>0</v>
      </c>
      <c r="M497" t="str">
        <f t="shared" si="15"/>
        <v>2011Printing and writing paper</v>
      </c>
    </row>
    <row r="498" spans="1:13" x14ac:dyDescent="0.25">
      <c r="A498" t="s">
        <v>59</v>
      </c>
      <c r="B498" t="str">
        <f t="shared" si="14"/>
        <v>2011</v>
      </c>
      <c r="C498" t="s">
        <v>32</v>
      </c>
      <c r="D498" t="s">
        <v>36</v>
      </c>
      <c r="E498" t="s">
        <v>14</v>
      </c>
      <c r="F498">
        <v>0</v>
      </c>
      <c r="G498">
        <v>0</v>
      </c>
      <c r="H498">
        <v>0</v>
      </c>
      <c r="I498">
        <v>0</v>
      </c>
      <c r="J498">
        <v>1767.692059</v>
      </c>
      <c r="K498">
        <v>0</v>
      </c>
      <c r="M498" t="str">
        <f t="shared" si="15"/>
        <v>2011Printing and writing paper</v>
      </c>
    </row>
    <row r="499" spans="1:13" x14ac:dyDescent="0.25">
      <c r="A499" t="s">
        <v>59</v>
      </c>
      <c r="B499" t="str">
        <f t="shared" si="14"/>
        <v>2011</v>
      </c>
      <c r="C499" t="s">
        <v>32</v>
      </c>
      <c r="D499" t="s">
        <v>36</v>
      </c>
      <c r="E499" t="s">
        <v>15</v>
      </c>
      <c r="F499">
        <v>8297</v>
      </c>
      <c r="G499">
        <v>0</v>
      </c>
      <c r="H499">
        <v>0</v>
      </c>
      <c r="I499">
        <v>0</v>
      </c>
      <c r="J499">
        <v>92854.90612</v>
      </c>
      <c r="K499">
        <v>8.2025000000000001E-2</v>
      </c>
      <c r="M499" t="str">
        <f t="shared" si="15"/>
        <v>2011Printing and writing paper</v>
      </c>
    </row>
    <row r="500" spans="1:13" x14ac:dyDescent="0.25">
      <c r="A500" t="s">
        <v>59</v>
      </c>
      <c r="B500" t="str">
        <f t="shared" si="14"/>
        <v>2011</v>
      </c>
      <c r="C500" t="s">
        <v>49</v>
      </c>
      <c r="D500" t="s">
        <v>50</v>
      </c>
      <c r="E500" t="s">
        <v>13</v>
      </c>
      <c r="F500">
        <v>0</v>
      </c>
      <c r="G500">
        <v>0</v>
      </c>
      <c r="H500">
        <v>0</v>
      </c>
      <c r="I500">
        <v>0</v>
      </c>
      <c r="J500">
        <v>57761.994245000002</v>
      </c>
      <c r="K500">
        <v>0</v>
      </c>
      <c r="M500" t="str">
        <f t="shared" si="15"/>
        <v>2011HDPE (2)</v>
      </c>
    </row>
    <row r="501" spans="1:13" x14ac:dyDescent="0.25">
      <c r="A501" t="s">
        <v>59</v>
      </c>
      <c r="B501" t="str">
        <f t="shared" si="14"/>
        <v>2011</v>
      </c>
      <c r="C501" t="s">
        <v>49</v>
      </c>
      <c r="D501" t="s">
        <v>50</v>
      </c>
      <c r="E501" t="s">
        <v>14</v>
      </c>
      <c r="F501">
        <v>0</v>
      </c>
      <c r="G501">
        <v>0</v>
      </c>
      <c r="H501">
        <v>0</v>
      </c>
      <c r="I501">
        <v>0</v>
      </c>
      <c r="J501">
        <v>4623.5258009999998</v>
      </c>
      <c r="K501">
        <v>0</v>
      </c>
      <c r="M501" t="str">
        <f t="shared" si="15"/>
        <v>2011HDPE (2)</v>
      </c>
    </row>
    <row r="502" spans="1:13" x14ac:dyDescent="0.25">
      <c r="A502" t="s">
        <v>59</v>
      </c>
      <c r="B502" t="str">
        <f t="shared" si="14"/>
        <v>2011</v>
      </c>
      <c r="C502" t="s">
        <v>49</v>
      </c>
      <c r="D502" t="s">
        <v>50</v>
      </c>
      <c r="E502" t="s">
        <v>15</v>
      </c>
      <c r="F502">
        <v>0</v>
      </c>
      <c r="G502">
        <v>0</v>
      </c>
      <c r="H502">
        <v>0</v>
      </c>
      <c r="I502">
        <v>0</v>
      </c>
      <c r="J502">
        <v>79126.211607000005</v>
      </c>
      <c r="K502">
        <v>0</v>
      </c>
      <c r="M502" t="str">
        <f t="shared" si="15"/>
        <v>2011HDPE (2)</v>
      </c>
    </row>
    <row r="503" spans="1:13" x14ac:dyDescent="0.25">
      <c r="A503" t="s">
        <v>59</v>
      </c>
      <c r="B503" t="str">
        <f t="shared" si="14"/>
        <v>2011</v>
      </c>
      <c r="C503" t="s">
        <v>49</v>
      </c>
      <c r="D503" t="s">
        <v>51</v>
      </c>
      <c r="E503" t="s">
        <v>13</v>
      </c>
      <c r="F503">
        <v>0</v>
      </c>
      <c r="G503">
        <v>0</v>
      </c>
      <c r="H503">
        <v>0</v>
      </c>
      <c r="I503">
        <v>0</v>
      </c>
      <c r="J503">
        <v>43261.075189000003</v>
      </c>
      <c r="K503">
        <v>0</v>
      </c>
      <c r="M503" t="str">
        <f t="shared" si="15"/>
        <v>2011LDPE (4)</v>
      </c>
    </row>
    <row r="504" spans="1:13" x14ac:dyDescent="0.25">
      <c r="A504" t="s">
        <v>59</v>
      </c>
      <c r="B504" t="str">
        <f t="shared" si="14"/>
        <v>2011</v>
      </c>
      <c r="C504" t="s">
        <v>49</v>
      </c>
      <c r="D504" t="s">
        <v>51</v>
      </c>
      <c r="E504" t="s">
        <v>14</v>
      </c>
      <c r="F504">
        <v>0</v>
      </c>
      <c r="G504">
        <v>0</v>
      </c>
      <c r="H504">
        <v>0</v>
      </c>
      <c r="I504">
        <v>0</v>
      </c>
      <c r="J504">
        <v>3462.8080260000002</v>
      </c>
      <c r="K504">
        <v>0</v>
      </c>
      <c r="M504" t="str">
        <f t="shared" si="15"/>
        <v>2011LDPE (4)</v>
      </c>
    </row>
    <row r="505" spans="1:13" x14ac:dyDescent="0.25">
      <c r="A505" t="s">
        <v>59</v>
      </c>
      <c r="B505" t="str">
        <f t="shared" si="14"/>
        <v>2011</v>
      </c>
      <c r="C505" t="s">
        <v>49</v>
      </c>
      <c r="D505" t="s">
        <v>51</v>
      </c>
      <c r="E505" t="s">
        <v>15</v>
      </c>
      <c r="F505">
        <v>0</v>
      </c>
      <c r="G505">
        <v>0</v>
      </c>
      <c r="H505">
        <v>0</v>
      </c>
      <c r="I505">
        <v>0</v>
      </c>
      <c r="J505">
        <v>37741.421274</v>
      </c>
      <c r="K505">
        <v>0</v>
      </c>
      <c r="M505" t="str">
        <f t="shared" si="15"/>
        <v>2011LDPE (4)</v>
      </c>
    </row>
    <row r="506" spans="1:13" x14ac:dyDescent="0.25">
      <c r="A506" t="s">
        <v>59</v>
      </c>
      <c r="B506" t="str">
        <f t="shared" si="14"/>
        <v>2011</v>
      </c>
      <c r="C506" t="s">
        <v>49</v>
      </c>
      <c r="D506" t="s">
        <v>52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32456.438311000002</v>
      </c>
      <c r="K506">
        <v>0</v>
      </c>
      <c r="M506" t="str">
        <f t="shared" si="15"/>
        <v>2011Other plastics (7)</v>
      </c>
    </row>
    <row r="507" spans="1:13" x14ac:dyDescent="0.25">
      <c r="A507" t="s">
        <v>59</v>
      </c>
      <c r="B507" t="str">
        <f t="shared" si="14"/>
        <v>2011</v>
      </c>
      <c r="C507" t="s">
        <v>49</v>
      </c>
      <c r="D507" t="s">
        <v>52</v>
      </c>
      <c r="E507" t="s">
        <v>14</v>
      </c>
      <c r="F507">
        <v>0</v>
      </c>
      <c r="G507">
        <v>0</v>
      </c>
      <c r="H507">
        <v>0</v>
      </c>
      <c r="I507">
        <v>0</v>
      </c>
      <c r="J507">
        <v>2479.0853619999998</v>
      </c>
      <c r="K507">
        <v>0</v>
      </c>
      <c r="M507" t="str">
        <f t="shared" si="15"/>
        <v>2011Other plastics (7)</v>
      </c>
    </row>
    <row r="508" spans="1:13" x14ac:dyDescent="0.25">
      <c r="A508" t="s">
        <v>59</v>
      </c>
      <c r="B508" t="str">
        <f t="shared" si="14"/>
        <v>2011</v>
      </c>
      <c r="C508" t="s">
        <v>49</v>
      </c>
      <c r="D508" t="s">
        <v>52</v>
      </c>
      <c r="E508" t="s">
        <v>15</v>
      </c>
      <c r="F508">
        <v>0</v>
      </c>
      <c r="G508">
        <v>0</v>
      </c>
      <c r="H508">
        <v>0</v>
      </c>
      <c r="I508">
        <v>0</v>
      </c>
      <c r="J508">
        <v>93313.505627999999</v>
      </c>
      <c r="K508">
        <v>0</v>
      </c>
      <c r="M508" t="str">
        <f t="shared" si="15"/>
        <v>2011Other plastics (7)</v>
      </c>
    </row>
    <row r="509" spans="1:13" x14ac:dyDescent="0.25">
      <c r="A509" t="s">
        <v>59</v>
      </c>
      <c r="B509" t="str">
        <f t="shared" si="14"/>
        <v>2011</v>
      </c>
      <c r="C509" t="s">
        <v>49</v>
      </c>
      <c r="D509" t="s">
        <v>53</v>
      </c>
      <c r="E509" t="s">
        <v>13</v>
      </c>
      <c r="F509">
        <v>0</v>
      </c>
      <c r="G509">
        <v>0</v>
      </c>
      <c r="H509">
        <v>0</v>
      </c>
      <c r="I509">
        <v>0</v>
      </c>
      <c r="J509">
        <v>23926.516446000001</v>
      </c>
      <c r="K509">
        <v>0</v>
      </c>
      <c r="M509" t="str">
        <f t="shared" si="15"/>
        <v>2011PET (1)</v>
      </c>
    </row>
    <row r="510" spans="1:13" x14ac:dyDescent="0.25">
      <c r="A510" t="s">
        <v>59</v>
      </c>
      <c r="B510" t="str">
        <f t="shared" si="14"/>
        <v>2011</v>
      </c>
      <c r="C510" t="s">
        <v>49</v>
      </c>
      <c r="D510" t="s">
        <v>53</v>
      </c>
      <c r="E510" t="s">
        <v>14</v>
      </c>
      <c r="F510">
        <v>0</v>
      </c>
      <c r="G510">
        <v>0</v>
      </c>
      <c r="H510">
        <v>0</v>
      </c>
      <c r="I510">
        <v>0</v>
      </c>
      <c r="J510">
        <v>1915.1843269999999</v>
      </c>
      <c r="K510">
        <v>0</v>
      </c>
      <c r="M510" t="str">
        <f t="shared" si="15"/>
        <v>2011PET (1)</v>
      </c>
    </row>
    <row r="511" spans="1:13" x14ac:dyDescent="0.25">
      <c r="A511" t="s">
        <v>59</v>
      </c>
      <c r="B511" t="str">
        <f t="shared" si="14"/>
        <v>2011</v>
      </c>
      <c r="C511" t="s">
        <v>49</v>
      </c>
      <c r="D511" t="s">
        <v>53</v>
      </c>
      <c r="E511" t="s">
        <v>15</v>
      </c>
      <c r="F511">
        <v>0</v>
      </c>
      <c r="G511">
        <v>0</v>
      </c>
      <c r="H511">
        <v>0</v>
      </c>
      <c r="I511">
        <v>0</v>
      </c>
      <c r="J511">
        <v>52800.452071</v>
      </c>
      <c r="K511">
        <v>0</v>
      </c>
      <c r="M511" t="str">
        <f t="shared" si="15"/>
        <v>2011PET (1)</v>
      </c>
    </row>
    <row r="512" spans="1:13" x14ac:dyDescent="0.25">
      <c r="A512" t="s">
        <v>59</v>
      </c>
      <c r="B512" t="str">
        <f t="shared" si="14"/>
        <v>2011</v>
      </c>
      <c r="C512" t="s">
        <v>49</v>
      </c>
      <c r="D512" t="s">
        <v>54</v>
      </c>
      <c r="E512" t="s">
        <v>13</v>
      </c>
      <c r="F512">
        <v>0</v>
      </c>
      <c r="G512">
        <v>0</v>
      </c>
      <c r="H512">
        <v>0</v>
      </c>
      <c r="I512">
        <v>0</v>
      </c>
      <c r="J512">
        <v>46402.940985000001</v>
      </c>
      <c r="K512">
        <v>0</v>
      </c>
      <c r="M512" t="str">
        <f t="shared" si="15"/>
        <v>2011PP (5)</v>
      </c>
    </row>
    <row r="513" spans="1:13" x14ac:dyDescent="0.25">
      <c r="A513" t="s">
        <v>59</v>
      </c>
      <c r="B513" t="str">
        <f t="shared" si="14"/>
        <v>2011</v>
      </c>
      <c r="C513" t="s">
        <v>49</v>
      </c>
      <c r="D513" t="s">
        <v>54</v>
      </c>
      <c r="E513" t="s">
        <v>14</v>
      </c>
      <c r="F513">
        <v>0</v>
      </c>
      <c r="G513">
        <v>0</v>
      </c>
      <c r="H513">
        <v>0</v>
      </c>
      <c r="I513">
        <v>0</v>
      </c>
      <c r="J513">
        <v>3714.296879</v>
      </c>
      <c r="K513">
        <v>0</v>
      </c>
      <c r="M513" t="str">
        <f t="shared" si="15"/>
        <v>2011PP (5)</v>
      </c>
    </row>
    <row r="514" spans="1:13" x14ac:dyDescent="0.25">
      <c r="A514" t="s">
        <v>59</v>
      </c>
      <c r="B514" t="str">
        <f t="shared" si="14"/>
        <v>2011</v>
      </c>
      <c r="C514" t="s">
        <v>49</v>
      </c>
      <c r="D514" t="s">
        <v>54</v>
      </c>
      <c r="E514" t="s">
        <v>15</v>
      </c>
      <c r="F514">
        <v>0</v>
      </c>
      <c r="G514">
        <v>0</v>
      </c>
      <c r="H514">
        <v>0</v>
      </c>
      <c r="I514">
        <v>0</v>
      </c>
      <c r="J514">
        <v>40482.418349</v>
      </c>
      <c r="K514">
        <v>0</v>
      </c>
      <c r="M514" t="str">
        <f t="shared" si="15"/>
        <v>2011PP (5)</v>
      </c>
    </row>
    <row r="515" spans="1:13" x14ac:dyDescent="0.25">
      <c r="A515" t="s">
        <v>59</v>
      </c>
      <c r="B515" t="str">
        <f t="shared" ref="B515:B578" si="16">RIGHT(A515,4)</f>
        <v>2011</v>
      </c>
      <c r="C515" t="s">
        <v>49</v>
      </c>
      <c r="D515" t="s">
        <v>55</v>
      </c>
      <c r="E515" t="s">
        <v>13</v>
      </c>
      <c r="F515">
        <v>0</v>
      </c>
      <c r="G515">
        <v>0</v>
      </c>
      <c r="H515">
        <v>0</v>
      </c>
      <c r="I515">
        <v>0</v>
      </c>
      <c r="J515">
        <v>12084.099215</v>
      </c>
      <c r="K515">
        <v>0</v>
      </c>
      <c r="M515" t="str">
        <f t="shared" ref="M515:M578" si="17">_xlfn.TEXTJOIN("",FALSE,B515,D515)</f>
        <v>2011PS (6)</v>
      </c>
    </row>
    <row r="516" spans="1:13" x14ac:dyDescent="0.25">
      <c r="A516" t="s">
        <v>59</v>
      </c>
      <c r="B516" t="str">
        <f t="shared" si="16"/>
        <v>2011</v>
      </c>
      <c r="C516" t="s">
        <v>49</v>
      </c>
      <c r="D516" t="s">
        <v>55</v>
      </c>
      <c r="E516" t="s">
        <v>14</v>
      </c>
      <c r="F516">
        <v>0</v>
      </c>
      <c r="G516">
        <v>0</v>
      </c>
      <c r="H516">
        <v>0</v>
      </c>
      <c r="I516">
        <v>0</v>
      </c>
      <c r="J516">
        <v>967.26481200000001</v>
      </c>
      <c r="K516">
        <v>0</v>
      </c>
      <c r="M516" t="str">
        <f t="shared" si="17"/>
        <v>2011PS (6)</v>
      </c>
    </row>
    <row r="517" spans="1:13" x14ac:dyDescent="0.25">
      <c r="A517" t="s">
        <v>59</v>
      </c>
      <c r="B517" t="str">
        <f t="shared" si="16"/>
        <v>2011</v>
      </c>
      <c r="C517" t="s">
        <v>49</v>
      </c>
      <c r="D517" t="s">
        <v>55</v>
      </c>
      <c r="E517" t="s">
        <v>15</v>
      </c>
      <c r="F517">
        <v>0</v>
      </c>
      <c r="G517">
        <v>0</v>
      </c>
      <c r="H517">
        <v>0</v>
      </c>
      <c r="I517">
        <v>0</v>
      </c>
      <c r="J517">
        <v>10542.296445</v>
      </c>
      <c r="K517">
        <v>0</v>
      </c>
      <c r="M517" t="str">
        <f t="shared" si="17"/>
        <v>2011PS (6)</v>
      </c>
    </row>
    <row r="518" spans="1:13" x14ac:dyDescent="0.25">
      <c r="A518" t="s">
        <v>59</v>
      </c>
      <c r="B518" t="str">
        <f t="shared" si="16"/>
        <v>2011</v>
      </c>
      <c r="C518" t="s">
        <v>49</v>
      </c>
      <c r="D518" t="s">
        <v>56</v>
      </c>
      <c r="E518" t="s">
        <v>13</v>
      </c>
      <c r="F518">
        <v>0</v>
      </c>
      <c r="G518">
        <v>0</v>
      </c>
      <c r="H518">
        <v>0</v>
      </c>
      <c r="I518">
        <v>0</v>
      </c>
      <c r="J518">
        <v>30451.93002</v>
      </c>
      <c r="K518">
        <v>0</v>
      </c>
      <c r="M518" t="str">
        <f t="shared" si="17"/>
        <v>2011PVC (3)</v>
      </c>
    </row>
    <row r="519" spans="1:13" x14ac:dyDescent="0.25">
      <c r="A519" t="s">
        <v>59</v>
      </c>
      <c r="B519" t="str">
        <f t="shared" si="16"/>
        <v>2011</v>
      </c>
      <c r="C519" t="s">
        <v>49</v>
      </c>
      <c r="D519" t="s">
        <v>56</v>
      </c>
      <c r="E519" t="s">
        <v>14</v>
      </c>
      <c r="F519">
        <v>0</v>
      </c>
      <c r="G519">
        <v>0</v>
      </c>
      <c r="H519">
        <v>0</v>
      </c>
      <c r="I519">
        <v>0</v>
      </c>
      <c r="J519">
        <v>2437.5073259999999</v>
      </c>
      <c r="K519">
        <v>0</v>
      </c>
      <c r="M519" t="str">
        <f t="shared" si="17"/>
        <v>2011PVC (3)</v>
      </c>
    </row>
    <row r="520" spans="1:13" x14ac:dyDescent="0.25">
      <c r="A520" t="s">
        <v>59</v>
      </c>
      <c r="B520" t="str">
        <f t="shared" si="16"/>
        <v>2011</v>
      </c>
      <c r="C520" t="s">
        <v>49</v>
      </c>
      <c r="D520" t="s">
        <v>56</v>
      </c>
      <c r="E520" t="s">
        <v>15</v>
      </c>
      <c r="F520">
        <v>0</v>
      </c>
      <c r="G520">
        <v>0</v>
      </c>
      <c r="H520">
        <v>0</v>
      </c>
      <c r="I520">
        <v>0</v>
      </c>
      <c r="J520">
        <v>26566.587041999999</v>
      </c>
      <c r="K520">
        <v>0</v>
      </c>
      <c r="M520" t="str">
        <f t="shared" si="17"/>
        <v>2011PVC (3)</v>
      </c>
    </row>
    <row r="521" spans="1:13" x14ac:dyDescent="0.25">
      <c r="A521" t="s">
        <v>59</v>
      </c>
      <c r="B521" t="str">
        <f t="shared" si="16"/>
        <v>2011</v>
      </c>
      <c r="C521" t="s">
        <v>37</v>
      </c>
      <c r="D521" t="s">
        <v>38</v>
      </c>
      <c r="E521" t="s">
        <v>13</v>
      </c>
      <c r="F521">
        <v>0</v>
      </c>
      <c r="G521">
        <v>0</v>
      </c>
      <c r="H521">
        <v>0</v>
      </c>
      <c r="I521">
        <v>0</v>
      </c>
      <c r="J521">
        <v>40551.871434000001</v>
      </c>
      <c r="K521">
        <v>0</v>
      </c>
      <c r="M521" t="str">
        <f t="shared" si="17"/>
        <v>2011Clothing</v>
      </c>
    </row>
    <row r="522" spans="1:13" x14ac:dyDescent="0.25">
      <c r="A522" t="s">
        <v>59</v>
      </c>
      <c r="B522" t="str">
        <f t="shared" si="16"/>
        <v>2011</v>
      </c>
      <c r="C522" t="s">
        <v>37</v>
      </c>
      <c r="D522" t="s">
        <v>38</v>
      </c>
      <c r="E522" t="s">
        <v>14</v>
      </c>
      <c r="F522">
        <v>0</v>
      </c>
      <c r="G522">
        <v>0</v>
      </c>
      <c r="H522">
        <v>0</v>
      </c>
      <c r="I522">
        <v>0</v>
      </c>
      <c r="J522">
        <v>3916.036231</v>
      </c>
      <c r="K522">
        <v>0</v>
      </c>
      <c r="M522" t="str">
        <f t="shared" si="17"/>
        <v>2011Clothing</v>
      </c>
    </row>
    <row r="523" spans="1:13" x14ac:dyDescent="0.25">
      <c r="A523" t="s">
        <v>59</v>
      </c>
      <c r="B523" t="str">
        <f t="shared" si="16"/>
        <v>2011</v>
      </c>
      <c r="C523" t="s">
        <v>37</v>
      </c>
      <c r="D523" t="s">
        <v>38</v>
      </c>
      <c r="E523" t="s">
        <v>15</v>
      </c>
      <c r="F523">
        <v>500</v>
      </c>
      <c r="G523">
        <v>0</v>
      </c>
      <c r="H523">
        <v>0</v>
      </c>
      <c r="I523">
        <v>0</v>
      </c>
      <c r="J523">
        <v>68949.357833999995</v>
      </c>
      <c r="K523">
        <v>7.1989999999999997E-3</v>
      </c>
      <c r="M523" t="str">
        <f t="shared" si="17"/>
        <v>2011Clothing</v>
      </c>
    </row>
    <row r="524" spans="1:13" x14ac:dyDescent="0.25">
      <c r="A524" t="s">
        <v>59</v>
      </c>
      <c r="B524" t="str">
        <f t="shared" si="16"/>
        <v>2011</v>
      </c>
      <c r="C524" t="s">
        <v>37</v>
      </c>
      <c r="D524" t="s">
        <v>39</v>
      </c>
      <c r="E524" t="s">
        <v>13</v>
      </c>
      <c r="F524">
        <v>0</v>
      </c>
      <c r="G524">
        <v>0</v>
      </c>
      <c r="H524">
        <v>0</v>
      </c>
      <c r="I524">
        <v>0</v>
      </c>
      <c r="J524">
        <v>62286.864242000003</v>
      </c>
      <c r="K524">
        <v>0</v>
      </c>
      <c r="M524" t="str">
        <f t="shared" si="17"/>
        <v>2011Other textiles</v>
      </c>
    </row>
    <row r="525" spans="1:13" x14ac:dyDescent="0.25">
      <c r="A525" t="s">
        <v>59</v>
      </c>
      <c r="B525" t="str">
        <f t="shared" si="16"/>
        <v>2011</v>
      </c>
      <c r="C525" t="s">
        <v>37</v>
      </c>
      <c r="D525" t="s">
        <v>39</v>
      </c>
      <c r="E525" t="s">
        <v>14</v>
      </c>
      <c r="F525">
        <v>0</v>
      </c>
      <c r="G525">
        <v>0</v>
      </c>
      <c r="H525">
        <v>0</v>
      </c>
      <c r="I525">
        <v>0</v>
      </c>
      <c r="J525">
        <v>6980.2162129999997</v>
      </c>
      <c r="K525">
        <v>0</v>
      </c>
      <c r="M525" t="str">
        <f t="shared" si="17"/>
        <v>2011Other textiles</v>
      </c>
    </row>
    <row r="526" spans="1:13" x14ac:dyDescent="0.25">
      <c r="A526" t="s">
        <v>59</v>
      </c>
      <c r="B526" t="str">
        <f t="shared" si="16"/>
        <v>2011</v>
      </c>
      <c r="C526" t="s">
        <v>37</v>
      </c>
      <c r="D526" t="s">
        <v>39</v>
      </c>
      <c r="E526" t="s">
        <v>15</v>
      </c>
      <c r="F526">
        <v>678.4</v>
      </c>
      <c r="G526">
        <v>0</v>
      </c>
      <c r="H526">
        <v>0</v>
      </c>
      <c r="I526">
        <v>0</v>
      </c>
      <c r="J526">
        <v>22577.629154999999</v>
      </c>
      <c r="K526">
        <v>2.9170000000000001E-2</v>
      </c>
      <c r="M526" t="str">
        <f t="shared" si="17"/>
        <v>2011Other textiles</v>
      </c>
    </row>
    <row r="527" spans="1:13" x14ac:dyDescent="0.25">
      <c r="A527" t="s">
        <v>59</v>
      </c>
      <c r="B527" t="str">
        <f t="shared" si="16"/>
        <v>2011</v>
      </c>
      <c r="C527" t="s">
        <v>40</v>
      </c>
      <c r="D527" t="s">
        <v>47</v>
      </c>
      <c r="E527" t="s">
        <v>13</v>
      </c>
      <c r="F527">
        <v>9338</v>
      </c>
      <c r="G527">
        <v>0</v>
      </c>
      <c r="H527">
        <v>0</v>
      </c>
      <c r="I527">
        <v>0</v>
      </c>
      <c r="J527">
        <v>0</v>
      </c>
      <c r="K527">
        <v>1</v>
      </c>
      <c r="M527" t="str">
        <f t="shared" si="17"/>
        <v>2011Offroad tyres</v>
      </c>
    </row>
    <row r="528" spans="1:13" x14ac:dyDescent="0.25">
      <c r="A528" t="s">
        <v>59</v>
      </c>
      <c r="B528" t="str">
        <f t="shared" si="16"/>
        <v>2011</v>
      </c>
      <c r="C528" t="s">
        <v>40</v>
      </c>
      <c r="D528" t="s">
        <v>47</v>
      </c>
      <c r="E528" t="s">
        <v>14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1</v>
      </c>
      <c r="M528" t="str">
        <f t="shared" si="17"/>
        <v>2011Offroad tyres</v>
      </c>
    </row>
    <row r="529" spans="1:13" x14ac:dyDescent="0.25">
      <c r="A529" t="s">
        <v>59</v>
      </c>
      <c r="B529" t="str">
        <f t="shared" si="16"/>
        <v>2011</v>
      </c>
      <c r="C529" t="s">
        <v>40</v>
      </c>
      <c r="D529" t="s">
        <v>47</v>
      </c>
      <c r="E529" t="s">
        <v>15</v>
      </c>
      <c r="F529">
        <v>977</v>
      </c>
      <c r="G529">
        <v>0</v>
      </c>
      <c r="H529">
        <v>0</v>
      </c>
      <c r="I529">
        <v>0</v>
      </c>
      <c r="J529">
        <v>0</v>
      </c>
      <c r="K529">
        <v>1</v>
      </c>
      <c r="M529" t="str">
        <f t="shared" si="17"/>
        <v>2011Offroad tyres</v>
      </c>
    </row>
    <row r="530" spans="1:13" x14ac:dyDescent="0.25">
      <c r="A530" t="s">
        <v>59</v>
      </c>
      <c r="B530" t="str">
        <f t="shared" si="16"/>
        <v>2011</v>
      </c>
      <c r="C530" t="s">
        <v>40</v>
      </c>
      <c r="D530" t="s">
        <v>41</v>
      </c>
      <c r="E530" t="s">
        <v>13</v>
      </c>
      <c r="F530">
        <v>0</v>
      </c>
      <c r="G530">
        <v>0</v>
      </c>
      <c r="H530">
        <v>0</v>
      </c>
      <c r="I530">
        <v>0</v>
      </c>
      <c r="J530">
        <v>8720.7683840000009</v>
      </c>
      <c r="K530">
        <v>0</v>
      </c>
      <c r="M530" t="str">
        <f t="shared" si="17"/>
        <v>2011Other rubber</v>
      </c>
    </row>
    <row r="531" spans="1:13" x14ac:dyDescent="0.25">
      <c r="A531" t="s">
        <v>59</v>
      </c>
      <c r="B531" t="str">
        <f t="shared" si="16"/>
        <v>2011</v>
      </c>
      <c r="C531" t="s">
        <v>40</v>
      </c>
      <c r="D531" t="s">
        <v>41</v>
      </c>
      <c r="E531" t="s">
        <v>14</v>
      </c>
      <c r="F531">
        <v>0</v>
      </c>
      <c r="G531">
        <v>0</v>
      </c>
      <c r="H531">
        <v>0</v>
      </c>
      <c r="I531">
        <v>0</v>
      </c>
      <c r="J531">
        <v>189.59629100000001</v>
      </c>
      <c r="K531">
        <v>0</v>
      </c>
      <c r="M531" t="str">
        <f t="shared" si="17"/>
        <v>2011Other rubber</v>
      </c>
    </row>
    <row r="532" spans="1:13" x14ac:dyDescent="0.25">
      <c r="A532" t="s">
        <v>59</v>
      </c>
      <c r="B532" t="str">
        <f t="shared" si="16"/>
        <v>2011</v>
      </c>
      <c r="C532" t="s">
        <v>40</v>
      </c>
      <c r="D532" t="s">
        <v>41</v>
      </c>
      <c r="E532" t="s">
        <v>15</v>
      </c>
      <c r="F532">
        <v>0</v>
      </c>
      <c r="G532">
        <v>0</v>
      </c>
      <c r="H532">
        <v>0</v>
      </c>
      <c r="I532">
        <v>0</v>
      </c>
      <c r="J532">
        <v>2708.8119419999998</v>
      </c>
      <c r="K532">
        <v>0</v>
      </c>
      <c r="M532" t="str">
        <f t="shared" si="17"/>
        <v>2011Other rubber</v>
      </c>
    </row>
    <row r="533" spans="1:13" x14ac:dyDescent="0.25">
      <c r="A533" t="s">
        <v>59</v>
      </c>
      <c r="B533" t="str">
        <f t="shared" si="16"/>
        <v>2011</v>
      </c>
      <c r="C533" t="s">
        <v>40</v>
      </c>
      <c r="D533" t="s">
        <v>42</v>
      </c>
      <c r="E533" t="s">
        <v>13</v>
      </c>
      <c r="F533">
        <v>12698</v>
      </c>
      <c r="G533">
        <v>0</v>
      </c>
      <c r="H533">
        <v>0</v>
      </c>
      <c r="I533">
        <v>0</v>
      </c>
      <c r="J533">
        <v>949.27099199999998</v>
      </c>
      <c r="K533">
        <v>0.93044199999999999</v>
      </c>
      <c r="M533" t="str">
        <f t="shared" si="17"/>
        <v>2011Passenger tyres</v>
      </c>
    </row>
    <row r="534" spans="1:13" x14ac:dyDescent="0.25">
      <c r="A534" t="s">
        <v>59</v>
      </c>
      <c r="B534" t="str">
        <f t="shared" si="16"/>
        <v>2011</v>
      </c>
      <c r="C534" t="s">
        <v>40</v>
      </c>
      <c r="D534" t="s">
        <v>42</v>
      </c>
      <c r="E534" t="s">
        <v>14</v>
      </c>
      <c r="F534">
        <v>135</v>
      </c>
      <c r="G534">
        <v>0</v>
      </c>
      <c r="H534">
        <v>0</v>
      </c>
      <c r="I534">
        <v>0</v>
      </c>
      <c r="J534">
        <v>135.979895</v>
      </c>
      <c r="K534">
        <v>0.49819099999999999</v>
      </c>
      <c r="M534" t="str">
        <f t="shared" si="17"/>
        <v>2011Passenger tyres</v>
      </c>
    </row>
    <row r="535" spans="1:13" x14ac:dyDescent="0.25">
      <c r="A535" t="s">
        <v>59</v>
      </c>
      <c r="B535" t="str">
        <f t="shared" si="16"/>
        <v>2011</v>
      </c>
      <c r="C535" t="s">
        <v>40</v>
      </c>
      <c r="D535" t="s">
        <v>42</v>
      </c>
      <c r="E535" t="s">
        <v>15</v>
      </c>
      <c r="F535">
        <v>663</v>
      </c>
      <c r="G535">
        <v>0</v>
      </c>
      <c r="H535">
        <v>0</v>
      </c>
      <c r="I535">
        <v>0</v>
      </c>
      <c r="J535">
        <v>0</v>
      </c>
      <c r="K535">
        <v>1</v>
      </c>
      <c r="M535" t="str">
        <f t="shared" si="17"/>
        <v>2011Passenger tyres</v>
      </c>
    </row>
    <row r="536" spans="1:13" x14ac:dyDescent="0.25">
      <c r="A536" t="s">
        <v>59</v>
      </c>
      <c r="B536" t="str">
        <f t="shared" si="16"/>
        <v>2011</v>
      </c>
      <c r="C536" t="s">
        <v>40</v>
      </c>
      <c r="D536" t="s">
        <v>43</v>
      </c>
      <c r="E536" t="s">
        <v>13</v>
      </c>
      <c r="F536">
        <v>13166</v>
      </c>
      <c r="G536">
        <v>0</v>
      </c>
      <c r="H536">
        <v>0</v>
      </c>
      <c r="I536">
        <v>0</v>
      </c>
      <c r="J536">
        <v>0</v>
      </c>
      <c r="K536">
        <v>1</v>
      </c>
      <c r="M536" t="str">
        <f t="shared" si="17"/>
        <v>2011Truck tyres</v>
      </c>
    </row>
    <row r="537" spans="1:13" x14ac:dyDescent="0.25">
      <c r="A537" t="s">
        <v>59</v>
      </c>
      <c r="B537" t="str">
        <f t="shared" si="16"/>
        <v>2011</v>
      </c>
      <c r="C537" t="s">
        <v>40</v>
      </c>
      <c r="D537" t="s">
        <v>43</v>
      </c>
      <c r="E537" t="s">
        <v>14</v>
      </c>
      <c r="F537">
        <v>140</v>
      </c>
      <c r="G537">
        <v>0</v>
      </c>
      <c r="H537">
        <v>0</v>
      </c>
      <c r="I537">
        <v>0</v>
      </c>
      <c r="J537">
        <v>0</v>
      </c>
      <c r="K537">
        <v>1</v>
      </c>
      <c r="M537" t="str">
        <f t="shared" si="17"/>
        <v>2011Truck tyres</v>
      </c>
    </row>
    <row r="538" spans="1:13" x14ac:dyDescent="0.25">
      <c r="A538" t="s">
        <v>59</v>
      </c>
      <c r="B538" t="str">
        <f t="shared" si="16"/>
        <v>2011</v>
      </c>
      <c r="C538" t="s">
        <v>40</v>
      </c>
      <c r="D538" t="s">
        <v>43</v>
      </c>
      <c r="E538" t="s">
        <v>15</v>
      </c>
      <c r="F538">
        <v>700</v>
      </c>
      <c r="G538">
        <v>0</v>
      </c>
      <c r="H538">
        <v>0</v>
      </c>
      <c r="I538">
        <v>0</v>
      </c>
      <c r="J538">
        <v>0</v>
      </c>
      <c r="K538">
        <v>1</v>
      </c>
      <c r="M538" t="str">
        <f t="shared" si="17"/>
        <v>2011Truck tyres</v>
      </c>
    </row>
    <row r="539" spans="1:13" x14ac:dyDescent="0.25">
      <c r="A539" t="s">
        <v>60</v>
      </c>
      <c r="B539" t="str">
        <f t="shared" si="16"/>
        <v>2012</v>
      </c>
      <c r="C539" t="s">
        <v>11</v>
      </c>
      <c r="D539" t="s">
        <v>12</v>
      </c>
      <c r="E539" t="s">
        <v>13</v>
      </c>
      <c r="F539">
        <v>4790</v>
      </c>
      <c r="G539">
        <v>0</v>
      </c>
      <c r="H539">
        <v>0</v>
      </c>
      <c r="I539">
        <v>0</v>
      </c>
      <c r="J539">
        <v>3032.223528</v>
      </c>
      <c r="K539">
        <v>0.61235700000000004</v>
      </c>
      <c r="M539" t="str">
        <f t="shared" si="17"/>
        <v>2012Asphalt</v>
      </c>
    </row>
    <row r="540" spans="1:13" x14ac:dyDescent="0.25">
      <c r="A540" t="s">
        <v>60</v>
      </c>
      <c r="B540" t="str">
        <f t="shared" si="16"/>
        <v>2012</v>
      </c>
      <c r="C540" t="s">
        <v>11</v>
      </c>
      <c r="D540" t="s">
        <v>12</v>
      </c>
      <c r="E540" t="s">
        <v>14</v>
      </c>
      <c r="F540">
        <v>201431</v>
      </c>
      <c r="G540">
        <v>0</v>
      </c>
      <c r="H540">
        <v>0</v>
      </c>
      <c r="I540">
        <v>0</v>
      </c>
      <c r="J540">
        <v>974.38532099999998</v>
      </c>
      <c r="K540">
        <v>0.99518499999999999</v>
      </c>
      <c r="M540" t="str">
        <f t="shared" si="17"/>
        <v>2012Asphalt</v>
      </c>
    </row>
    <row r="541" spans="1:13" x14ac:dyDescent="0.25">
      <c r="A541" t="s">
        <v>60</v>
      </c>
      <c r="B541" t="str">
        <f t="shared" si="16"/>
        <v>2012</v>
      </c>
      <c r="C541" t="s">
        <v>11</v>
      </c>
      <c r="D541" t="s">
        <v>12</v>
      </c>
      <c r="E541" t="s">
        <v>15</v>
      </c>
      <c r="F541">
        <v>22695</v>
      </c>
      <c r="G541">
        <v>0</v>
      </c>
      <c r="H541">
        <v>0</v>
      </c>
      <c r="I541">
        <v>0</v>
      </c>
      <c r="J541">
        <v>771.71370400000001</v>
      </c>
      <c r="K541">
        <v>0.96711400000000003</v>
      </c>
      <c r="M541" t="str">
        <f t="shared" si="17"/>
        <v>2012Asphalt</v>
      </c>
    </row>
    <row r="542" spans="1:13" x14ac:dyDescent="0.25">
      <c r="A542" t="s">
        <v>60</v>
      </c>
      <c r="B542" t="str">
        <f t="shared" si="16"/>
        <v>2012</v>
      </c>
      <c r="C542" t="s">
        <v>11</v>
      </c>
      <c r="D542" t="s">
        <v>16</v>
      </c>
      <c r="E542" t="s">
        <v>13</v>
      </c>
      <c r="F542">
        <v>6128</v>
      </c>
      <c r="G542">
        <v>0</v>
      </c>
      <c r="H542">
        <v>0</v>
      </c>
      <c r="I542">
        <v>0</v>
      </c>
      <c r="J542">
        <v>25967.485608999999</v>
      </c>
      <c r="K542">
        <v>0.19092999999999999</v>
      </c>
      <c r="M542" t="str">
        <f t="shared" si="17"/>
        <v>2012Bricks</v>
      </c>
    </row>
    <row r="543" spans="1:13" x14ac:dyDescent="0.25">
      <c r="A543" t="s">
        <v>60</v>
      </c>
      <c r="B543" t="str">
        <f t="shared" si="16"/>
        <v>2012</v>
      </c>
      <c r="C543" t="s">
        <v>11</v>
      </c>
      <c r="D543" t="s">
        <v>16</v>
      </c>
      <c r="E543" t="s">
        <v>14</v>
      </c>
      <c r="F543">
        <v>341469</v>
      </c>
      <c r="G543">
        <v>0</v>
      </c>
      <c r="H543">
        <v>0</v>
      </c>
      <c r="I543">
        <v>0</v>
      </c>
      <c r="J543">
        <v>27546.758798999999</v>
      </c>
      <c r="K543">
        <v>0.92535000000000001</v>
      </c>
      <c r="M543" t="str">
        <f t="shared" si="17"/>
        <v>2012Bricks</v>
      </c>
    </row>
    <row r="544" spans="1:13" x14ac:dyDescent="0.25">
      <c r="A544" t="s">
        <v>60</v>
      </c>
      <c r="B544" t="str">
        <f t="shared" si="16"/>
        <v>2012</v>
      </c>
      <c r="C544" t="s">
        <v>11</v>
      </c>
      <c r="D544" t="s">
        <v>16</v>
      </c>
      <c r="E544" t="s">
        <v>15</v>
      </c>
      <c r="F544">
        <v>2625</v>
      </c>
      <c r="G544">
        <v>0</v>
      </c>
      <c r="H544">
        <v>0</v>
      </c>
      <c r="I544">
        <v>0</v>
      </c>
      <c r="J544">
        <v>50688.939643999998</v>
      </c>
      <c r="K544">
        <v>4.9236000000000002E-2</v>
      </c>
      <c r="M544" t="str">
        <f t="shared" si="17"/>
        <v>2012Bricks</v>
      </c>
    </row>
    <row r="545" spans="1:13" x14ac:dyDescent="0.25">
      <c r="A545" t="s">
        <v>60</v>
      </c>
      <c r="B545" t="str">
        <f t="shared" si="16"/>
        <v>2012</v>
      </c>
      <c r="C545" t="s">
        <v>11</v>
      </c>
      <c r="D545" t="s">
        <v>17</v>
      </c>
      <c r="E545" t="s">
        <v>13</v>
      </c>
      <c r="F545">
        <v>7414</v>
      </c>
      <c r="G545">
        <v>0</v>
      </c>
      <c r="H545">
        <v>0</v>
      </c>
      <c r="I545">
        <v>0</v>
      </c>
      <c r="J545">
        <v>30682.532381000001</v>
      </c>
      <c r="K545">
        <v>0.19461000000000001</v>
      </c>
      <c r="M545" t="str">
        <f t="shared" si="17"/>
        <v>2012Concrete</v>
      </c>
    </row>
    <row r="546" spans="1:13" x14ac:dyDescent="0.25">
      <c r="A546" t="s">
        <v>60</v>
      </c>
      <c r="B546" t="str">
        <f t="shared" si="16"/>
        <v>2012</v>
      </c>
      <c r="C546" t="s">
        <v>11</v>
      </c>
      <c r="D546" t="s">
        <v>17</v>
      </c>
      <c r="E546" t="s">
        <v>14</v>
      </c>
      <c r="F546">
        <v>1798046</v>
      </c>
      <c r="G546">
        <v>0</v>
      </c>
      <c r="H546">
        <v>0</v>
      </c>
      <c r="I546">
        <v>0</v>
      </c>
      <c r="J546">
        <v>25057.921165</v>
      </c>
      <c r="K546">
        <v>0.98625499999999999</v>
      </c>
      <c r="M546" t="str">
        <f t="shared" si="17"/>
        <v>2012Concrete</v>
      </c>
    </row>
    <row r="547" spans="1:13" x14ac:dyDescent="0.25">
      <c r="A547" t="s">
        <v>60</v>
      </c>
      <c r="B547" t="str">
        <f t="shared" si="16"/>
        <v>2012</v>
      </c>
      <c r="C547" t="s">
        <v>11</v>
      </c>
      <c r="D547" t="s">
        <v>17</v>
      </c>
      <c r="E547" t="s">
        <v>15</v>
      </c>
      <c r="F547">
        <v>23413</v>
      </c>
      <c r="G547">
        <v>0</v>
      </c>
      <c r="H547">
        <v>0</v>
      </c>
      <c r="I547">
        <v>0</v>
      </c>
      <c r="J547">
        <v>411.54120799999998</v>
      </c>
      <c r="K547">
        <v>0.98272599999999999</v>
      </c>
      <c r="M547" t="str">
        <f t="shared" si="17"/>
        <v>2012Concrete</v>
      </c>
    </row>
    <row r="548" spans="1:13" x14ac:dyDescent="0.25">
      <c r="A548" t="s">
        <v>60</v>
      </c>
      <c r="B548" t="str">
        <f t="shared" si="16"/>
        <v>2012</v>
      </c>
      <c r="C548" t="s">
        <v>11</v>
      </c>
      <c r="D548" t="s">
        <v>18</v>
      </c>
      <c r="E548" t="s">
        <v>13</v>
      </c>
      <c r="F548">
        <v>0</v>
      </c>
      <c r="G548">
        <v>0</v>
      </c>
      <c r="H548">
        <v>0</v>
      </c>
      <c r="I548">
        <v>0</v>
      </c>
      <c r="J548">
        <v>21418.417795000001</v>
      </c>
      <c r="K548">
        <v>0</v>
      </c>
      <c r="M548" t="str">
        <f t="shared" si="17"/>
        <v>2012Plaster</v>
      </c>
    </row>
    <row r="549" spans="1:13" x14ac:dyDescent="0.25">
      <c r="A549" t="s">
        <v>60</v>
      </c>
      <c r="B549" t="str">
        <f t="shared" si="16"/>
        <v>2012</v>
      </c>
      <c r="C549" t="s">
        <v>11</v>
      </c>
      <c r="D549" t="s">
        <v>18</v>
      </c>
      <c r="E549" t="s">
        <v>14</v>
      </c>
      <c r="F549">
        <v>34000</v>
      </c>
      <c r="G549">
        <v>0</v>
      </c>
      <c r="H549">
        <v>0</v>
      </c>
      <c r="I549">
        <v>0</v>
      </c>
      <c r="J549">
        <v>14894.305335999999</v>
      </c>
      <c r="K549">
        <v>0.69537700000000002</v>
      </c>
      <c r="M549" t="str">
        <f t="shared" si="17"/>
        <v>2012Plaster</v>
      </c>
    </row>
    <row r="550" spans="1:13" x14ac:dyDescent="0.25">
      <c r="A550" t="s">
        <v>60</v>
      </c>
      <c r="B550" t="str">
        <f t="shared" si="16"/>
        <v>2012</v>
      </c>
      <c r="C550" t="s">
        <v>11</v>
      </c>
      <c r="D550" t="s">
        <v>18</v>
      </c>
      <c r="E550" t="s">
        <v>15</v>
      </c>
      <c r="F550">
        <v>58</v>
      </c>
      <c r="G550">
        <v>0</v>
      </c>
      <c r="H550">
        <v>0</v>
      </c>
      <c r="I550">
        <v>0</v>
      </c>
      <c r="J550">
        <v>4570.976858</v>
      </c>
      <c r="K550">
        <v>1.2529E-2</v>
      </c>
      <c r="M550" t="str">
        <f t="shared" si="17"/>
        <v>2012Plaster</v>
      </c>
    </row>
    <row r="551" spans="1:13" x14ac:dyDescent="0.25">
      <c r="A551" t="s">
        <v>60</v>
      </c>
      <c r="B551" t="str">
        <f t="shared" si="16"/>
        <v>2012</v>
      </c>
      <c r="C551" t="s">
        <v>11</v>
      </c>
      <c r="D551" t="s">
        <v>45</v>
      </c>
      <c r="E551" t="s">
        <v>13</v>
      </c>
      <c r="F551">
        <v>0</v>
      </c>
      <c r="G551">
        <v>0</v>
      </c>
      <c r="H551">
        <v>0</v>
      </c>
      <c r="I551">
        <v>0</v>
      </c>
      <c r="J551">
        <v>13548.594308</v>
      </c>
      <c r="K551">
        <v>0</v>
      </c>
      <c r="M551" t="str">
        <f t="shared" si="17"/>
        <v>2012Rubble</v>
      </c>
    </row>
    <row r="552" spans="1:13" x14ac:dyDescent="0.25">
      <c r="A552" t="s">
        <v>60</v>
      </c>
      <c r="B552" t="str">
        <f t="shared" si="16"/>
        <v>2012</v>
      </c>
      <c r="C552" t="s">
        <v>11</v>
      </c>
      <c r="D552" t="s">
        <v>45</v>
      </c>
      <c r="E552" t="s">
        <v>14</v>
      </c>
      <c r="F552">
        <v>243419</v>
      </c>
      <c r="G552">
        <v>0</v>
      </c>
      <c r="H552">
        <v>0</v>
      </c>
      <c r="I552">
        <v>0</v>
      </c>
      <c r="J552">
        <v>9481.4132140000002</v>
      </c>
      <c r="K552">
        <v>0.96250899999999995</v>
      </c>
      <c r="M552" t="str">
        <f t="shared" si="17"/>
        <v>2012Rubble</v>
      </c>
    </row>
    <row r="553" spans="1:13" x14ac:dyDescent="0.25">
      <c r="A553" t="s">
        <v>60</v>
      </c>
      <c r="B553" t="str">
        <f t="shared" si="16"/>
        <v>2012</v>
      </c>
      <c r="C553" t="s">
        <v>11</v>
      </c>
      <c r="D553" t="s">
        <v>45</v>
      </c>
      <c r="E553" t="s">
        <v>15</v>
      </c>
      <c r="F553">
        <v>0</v>
      </c>
      <c r="G553">
        <v>0</v>
      </c>
      <c r="H553">
        <v>0</v>
      </c>
      <c r="I553">
        <v>0</v>
      </c>
      <c r="J553">
        <v>3087.6525710000001</v>
      </c>
      <c r="K553">
        <v>0</v>
      </c>
      <c r="M553" t="str">
        <f t="shared" si="17"/>
        <v>2012Rubble</v>
      </c>
    </row>
    <row r="554" spans="1:13" x14ac:dyDescent="0.25">
      <c r="A554" t="s">
        <v>60</v>
      </c>
      <c r="B554" t="str">
        <f t="shared" si="16"/>
        <v>2012</v>
      </c>
      <c r="C554" t="s">
        <v>11</v>
      </c>
      <c r="D554" t="s">
        <v>19</v>
      </c>
      <c r="E554" t="s">
        <v>13</v>
      </c>
      <c r="F554">
        <v>44041</v>
      </c>
      <c r="G554">
        <v>0</v>
      </c>
      <c r="H554">
        <v>0</v>
      </c>
      <c r="I554">
        <v>0</v>
      </c>
      <c r="J554">
        <v>103049.580847</v>
      </c>
      <c r="K554">
        <v>0.29941400000000001</v>
      </c>
      <c r="M554" t="str">
        <f t="shared" si="17"/>
        <v>2012Soil and natural materials</v>
      </c>
    </row>
    <row r="555" spans="1:13" x14ac:dyDescent="0.25">
      <c r="A555" t="s">
        <v>60</v>
      </c>
      <c r="B555" t="str">
        <f t="shared" si="16"/>
        <v>2012</v>
      </c>
      <c r="C555" t="s">
        <v>11</v>
      </c>
      <c r="D555" t="s">
        <v>19</v>
      </c>
      <c r="E555" t="s">
        <v>14</v>
      </c>
      <c r="F555">
        <v>747359</v>
      </c>
      <c r="G555">
        <v>0</v>
      </c>
      <c r="H555">
        <v>0</v>
      </c>
      <c r="I555">
        <v>0</v>
      </c>
      <c r="J555">
        <v>706416.33460299997</v>
      </c>
      <c r="K555">
        <v>0.51408100000000001</v>
      </c>
      <c r="M555" t="str">
        <f t="shared" si="17"/>
        <v>2012Soil and natural materials</v>
      </c>
    </row>
    <row r="556" spans="1:13" x14ac:dyDescent="0.25">
      <c r="A556" t="s">
        <v>60</v>
      </c>
      <c r="B556" t="str">
        <f t="shared" si="16"/>
        <v>2012</v>
      </c>
      <c r="C556" t="s">
        <v>11</v>
      </c>
      <c r="D556" t="s">
        <v>19</v>
      </c>
      <c r="E556" t="s">
        <v>15</v>
      </c>
      <c r="F556">
        <v>25121</v>
      </c>
      <c r="G556">
        <v>0</v>
      </c>
      <c r="H556">
        <v>0</v>
      </c>
      <c r="I556">
        <v>0</v>
      </c>
      <c r="J556">
        <v>16089.642379000001</v>
      </c>
      <c r="K556">
        <v>0.60957499999999998</v>
      </c>
      <c r="M556" t="str">
        <f t="shared" si="17"/>
        <v>2012Soil and natural materials</v>
      </c>
    </row>
    <row r="557" spans="1:13" x14ac:dyDescent="0.25">
      <c r="A557" t="s">
        <v>60</v>
      </c>
      <c r="B557" t="str">
        <f t="shared" si="16"/>
        <v>2012</v>
      </c>
      <c r="C557" t="s">
        <v>20</v>
      </c>
      <c r="D557" t="s">
        <v>21</v>
      </c>
      <c r="E557" t="s">
        <v>13</v>
      </c>
      <c r="F557">
        <v>42359</v>
      </c>
      <c r="G557">
        <v>0</v>
      </c>
      <c r="H557">
        <v>0</v>
      </c>
      <c r="I557">
        <v>0</v>
      </c>
      <c r="J557">
        <v>27038.525756999999</v>
      </c>
      <c r="K557">
        <v>0.61038099999999995</v>
      </c>
      <c r="M557" t="str">
        <f t="shared" si="17"/>
        <v>2012Container glass</v>
      </c>
    </row>
    <row r="558" spans="1:13" x14ac:dyDescent="0.25">
      <c r="A558" t="s">
        <v>60</v>
      </c>
      <c r="B558" t="str">
        <f t="shared" si="16"/>
        <v>2012</v>
      </c>
      <c r="C558" t="s">
        <v>20</v>
      </c>
      <c r="D558" t="s">
        <v>21</v>
      </c>
      <c r="E558" t="s">
        <v>14</v>
      </c>
      <c r="F558">
        <v>0</v>
      </c>
      <c r="G558">
        <v>0</v>
      </c>
      <c r="H558">
        <v>0</v>
      </c>
      <c r="I558">
        <v>0</v>
      </c>
      <c r="J558">
        <v>655.22706900000003</v>
      </c>
      <c r="K558">
        <v>0</v>
      </c>
      <c r="M558" t="str">
        <f t="shared" si="17"/>
        <v>2012Container glass</v>
      </c>
    </row>
    <row r="559" spans="1:13" x14ac:dyDescent="0.25">
      <c r="A559" t="s">
        <v>60</v>
      </c>
      <c r="B559" t="str">
        <f t="shared" si="16"/>
        <v>2012</v>
      </c>
      <c r="C559" t="s">
        <v>20</v>
      </c>
      <c r="D559" t="s">
        <v>21</v>
      </c>
      <c r="E559" t="s">
        <v>15</v>
      </c>
      <c r="F559">
        <v>136249</v>
      </c>
      <c r="G559">
        <v>0</v>
      </c>
      <c r="H559">
        <v>0</v>
      </c>
      <c r="I559">
        <v>0</v>
      </c>
      <c r="J559">
        <v>40455.063776000003</v>
      </c>
      <c r="K559">
        <v>0.77105699999999999</v>
      </c>
      <c r="M559" t="str">
        <f t="shared" si="17"/>
        <v>2012Container glass</v>
      </c>
    </row>
    <row r="560" spans="1:13" x14ac:dyDescent="0.25">
      <c r="A560" t="s">
        <v>60</v>
      </c>
      <c r="B560" t="str">
        <f t="shared" si="16"/>
        <v>2012</v>
      </c>
      <c r="C560" t="s">
        <v>20</v>
      </c>
      <c r="D560" t="s">
        <v>22</v>
      </c>
      <c r="E560" t="s">
        <v>13</v>
      </c>
      <c r="F560">
        <v>16420</v>
      </c>
      <c r="G560">
        <v>0</v>
      </c>
      <c r="H560">
        <v>0</v>
      </c>
      <c r="I560">
        <v>0</v>
      </c>
      <c r="J560">
        <v>13270.438328</v>
      </c>
      <c r="K560">
        <v>0.55303899999999995</v>
      </c>
      <c r="M560" t="str">
        <f t="shared" si="17"/>
        <v>2012Other glass</v>
      </c>
    </row>
    <row r="561" spans="1:13" x14ac:dyDescent="0.25">
      <c r="A561" t="s">
        <v>60</v>
      </c>
      <c r="B561" t="str">
        <f t="shared" si="16"/>
        <v>2012</v>
      </c>
      <c r="C561" t="s">
        <v>20</v>
      </c>
      <c r="D561" t="s">
        <v>22</v>
      </c>
      <c r="E561" t="s">
        <v>14</v>
      </c>
      <c r="F561">
        <v>0</v>
      </c>
      <c r="G561">
        <v>0</v>
      </c>
      <c r="H561">
        <v>0</v>
      </c>
      <c r="I561">
        <v>0</v>
      </c>
      <c r="J561">
        <v>3196.7420029999998</v>
      </c>
      <c r="K561">
        <v>0</v>
      </c>
      <c r="M561" t="str">
        <f t="shared" si="17"/>
        <v>2012Other glass</v>
      </c>
    </row>
    <row r="562" spans="1:13" x14ac:dyDescent="0.25">
      <c r="A562" t="s">
        <v>60</v>
      </c>
      <c r="B562" t="str">
        <f t="shared" si="16"/>
        <v>2012</v>
      </c>
      <c r="C562" t="s">
        <v>20</v>
      </c>
      <c r="D562" t="s">
        <v>22</v>
      </c>
      <c r="E562" t="s">
        <v>15</v>
      </c>
      <c r="F562">
        <v>0</v>
      </c>
      <c r="G562">
        <v>0</v>
      </c>
      <c r="H562">
        <v>0</v>
      </c>
      <c r="I562">
        <v>0</v>
      </c>
      <c r="J562">
        <v>40060.007589000001</v>
      </c>
      <c r="K562">
        <v>0</v>
      </c>
      <c r="M562" t="str">
        <f t="shared" si="17"/>
        <v>2012Other glass</v>
      </c>
    </row>
    <row r="563" spans="1:13" x14ac:dyDescent="0.25">
      <c r="A563" t="s">
        <v>60</v>
      </c>
      <c r="B563" t="str">
        <f t="shared" si="16"/>
        <v>2012</v>
      </c>
      <c r="C563" t="s">
        <v>23</v>
      </c>
      <c r="D563" t="s">
        <v>24</v>
      </c>
      <c r="E563" t="s">
        <v>13</v>
      </c>
      <c r="F563">
        <v>4898</v>
      </c>
      <c r="G563">
        <v>0</v>
      </c>
      <c r="H563">
        <v>0</v>
      </c>
      <c r="I563">
        <v>0</v>
      </c>
      <c r="J563">
        <v>16784.581912000001</v>
      </c>
      <c r="K563">
        <v>0.22589500000000001</v>
      </c>
      <c r="M563" t="str">
        <f t="shared" si="17"/>
        <v>2012Aluminium</v>
      </c>
    </row>
    <row r="564" spans="1:13" x14ac:dyDescent="0.25">
      <c r="A564" t="s">
        <v>60</v>
      </c>
      <c r="B564" t="str">
        <f t="shared" si="16"/>
        <v>2012</v>
      </c>
      <c r="C564" t="s">
        <v>23</v>
      </c>
      <c r="D564" t="s">
        <v>24</v>
      </c>
      <c r="E564" t="s">
        <v>14</v>
      </c>
      <c r="F564">
        <v>0</v>
      </c>
      <c r="G564">
        <v>0</v>
      </c>
      <c r="H564">
        <v>0</v>
      </c>
      <c r="I564">
        <v>0</v>
      </c>
      <c r="J564">
        <v>3776.3313549999998</v>
      </c>
      <c r="K564">
        <v>0</v>
      </c>
      <c r="M564" t="str">
        <f t="shared" si="17"/>
        <v>2012Aluminium</v>
      </c>
    </row>
    <row r="565" spans="1:13" x14ac:dyDescent="0.25">
      <c r="A565" t="s">
        <v>60</v>
      </c>
      <c r="B565" t="str">
        <f t="shared" si="16"/>
        <v>2012</v>
      </c>
      <c r="C565" t="s">
        <v>23</v>
      </c>
      <c r="D565" t="s">
        <v>24</v>
      </c>
      <c r="E565" t="s">
        <v>15</v>
      </c>
      <c r="F565">
        <v>0</v>
      </c>
      <c r="G565">
        <v>0</v>
      </c>
      <c r="H565">
        <v>0</v>
      </c>
      <c r="I565">
        <v>0</v>
      </c>
      <c r="J565">
        <v>21839.149856</v>
      </c>
      <c r="K565">
        <v>0</v>
      </c>
      <c r="M565" t="str">
        <f t="shared" si="17"/>
        <v>2012Aluminium</v>
      </c>
    </row>
    <row r="566" spans="1:13" x14ac:dyDescent="0.25">
      <c r="A566" t="s">
        <v>60</v>
      </c>
      <c r="B566" t="str">
        <f t="shared" si="16"/>
        <v>2012</v>
      </c>
      <c r="C566" t="s">
        <v>23</v>
      </c>
      <c r="D566" t="s">
        <v>25</v>
      </c>
      <c r="E566" t="s">
        <v>13</v>
      </c>
      <c r="F566">
        <v>686444</v>
      </c>
      <c r="G566">
        <v>0</v>
      </c>
      <c r="H566">
        <v>0</v>
      </c>
      <c r="I566">
        <v>0</v>
      </c>
      <c r="J566">
        <v>54553.607634</v>
      </c>
      <c r="K566">
        <v>0.92637800000000003</v>
      </c>
      <c r="M566" t="str">
        <f t="shared" si="17"/>
        <v>2012Ferrous</v>
      </c>
    </row>
    <row r="567" spans="1:13" x14ac:dyDescent="0.25">
      <c r="A567" t="s">
        <v>60</v>
      </c>
      <c r="B567" t="str">
        <f t="shared" si="16"/>
        <v>2012</v>
      </c>
      <c r="C567" t="s">
        <v>23</v>
      </c>
      <c r="D567" t="s">
        <v>25</v>
      </c>
      <c r="E567" t="s">
        <v>14</v>
      </c>
      <c r="F567">
        <v>112735</v>
      </c>
      <c r="G567">
        <v>0</v>
      </c>
      <c r="H567">
        <v>0</v>
      </c>
      <c r="I567">
        <v>0</v>
      </c>
      <c r="J567">
        <v>16170.762776</v>
      </c>
      <c r="K567">
        <v>0.87455300000000002</v>
      </c>
      <c r="M567" t="str">
        <f t="shared" si="17"/>
        <v>2012Ferrous</v>
      </c>
    </row>
    <row r="568" spans="1:13" x14ac:dyDescent="0.25">
      <c r="A568" t="s">
        <v>60</v>
      </c>
      <c r="B568" t="str">
        <f t="shared" si="16"/>
        <v>2012</v>
      </c>
      <c r="C568" t="s">
        <v>23</v>
      </c>
      <c r="D568" t="s">
        <v>25</v>
      </c>
      <c r="E568" t="s">
        <v>15</v>
      </c>
      <c r="F568">
        <v>149734.20000000001</v>
      </c>
      <c r="G568">
        <v>0</v>
      </c>
      <c r="H568">
        <v>0</v>
      </c>
      <c r="I568">
        <v>0</v>
      </c>
      <c r="J568">
        <v>36685.362638999999</v>
      </c>
      <c r="K568">
        <v>0.80320999999999998</v>
      </c>
      <c r="M568" t="str">
        <f t="shared" si="17"/>
        <v>2012Ferrous</v>
      </c>
    </row>
    <row r="569" spans="1:13" x14ac:dyDescent="0.25">
      <c r="A569" t="s">
        <v>60</v>
      </c>
      <c r="B569" t="str">
        <f t="shared" si="16"/>
        <v>2012</v>
      </c>
      <c r="C569" t="s">
        <v>23</v>
      </c>
      <c r="D569" t="s">
        <v>26</v>
      </c>
      <c r="E569" t="s">
        <v>13</v>
      </c>
      <c r="F569">
        <v>78032</v>
      </c>
      <c r="G569">
        <v>0</v>
      </c>
      <c r="H569">
        <v>0</v>
      </c>
      <c r="I569">
        <v>0</v>
      </c>
      <c r="J569">
        <v>0</v>
      </c>
      <c r="K569">
        <v>1</v>
      </c>
      <c r="M569" t="str">
        <f t="shared" si="17"/>
        <v>2012Other metals</v>
      </c>
    </row>
    <row r="570" spans="1:13" x14ac:dyDescent="0.25">
      <c r="A570" t="s">
        <v>60</v>
      </c>
      <c r="B570" t="str">
        <f t="shared" si="16"/>
        <v>2012</v>
      </c>
      <c r="C570" t="s">
        <v>23</v>
      </c>
      <c r="D570" t="s">
        <v>26</v>
      </c>
      <c r="E570" t="s">
        <v>14</v>
      </c>
      <c r="F570">
        <v>8321</v>
      </c>
      <c r="G570">
        <v>0</v>
      </c>
      <c r="H570">
        <v>0</v>
      </c>
      <c r="I570">
        <v>0</v>
      </c>
      <c r="J570">
        <v>0</v>
      </c>
      <c r="K570">
        <v>1</v>
      </c>
      <c r="M570" t="str">
        <f t="shared" si="17"/>
        <v>2012Other metals</v>
      </c>
    </row>
    <row r="571" spans="1:13" x14ac:dyDescent="0.25">
      <c r="A571" t="s">
        <v>60</v>
      </c>
      <c r="B571" t="str">
        <f t="shared" si="16"/>
        <v>2012</v>
      </c>
      <c r="C571" t="s">
        <v>23</v>
      </c>
      <c r="D571" t="s">
        <v>26</v>
      </c>
      <c r="E571" t="s">
        <v>15</v>
      </c>
      <c r="F571">
        <v>13271</v>
      </c>
      <c r="G571">
        <v>0</v>
      </c>
      <c r="H571">
        <v>0</v>
      </c>
      <c r="I571">
        <v>0</v>
      </c>
      <c r="J571">
        <v>0</v>
      </c>
      <c r="K571">
        <v>1</v>
      </c>
      <c r="M571" t="str">
        <f t="shared" si="17"/>
        <v>2012Other metals</v>
      </c>
    </row>
    <row r="572" spans="1:13" x14ac:dyDescent="0.25">
      <c r="A572" t="s">
        <v>60</v>
      </c>
      <c r="B572" t="str">
        <f t="shared" si="16"/>
        <v>2012</v>
      </c>
      <c r="C572" t="s">
        <v>27</v>
      </c>
      <c r="D572" t="s">
        <v>28</v>
      </c>
      <c r="E572" t="s">
        <v>13</v>
      </c>
      <c r="F572">
        <v>30696</v>
      </c>
      <c r="G572">
        <v>0</v>
      </c>
      <c r="H572">
        <v>0</v>
      </c>
      <c r="I572">
        <v>0</v>
      </c>
      <c r="J572">
        <v>238225.13782199999</v>
      </c>
      <c r="K572">
        <v>0.114144</v>
      </c>
      <c r="M572" t="str">
        <f t="shared" si="17"/>
        <v>2012Food organics</v>
      </c>
    </row>
    <row r="573" spans="1:13" x14ac:dyDescent="0.25">
      <c r="A573" t="s">
        <v>60</v>
      </c>
      <c r="B573" t="str">
        <f t="shared" si="16"/>
        <v>2012</v>
      </c>
      <c r="C573" t="s">
        <v>27</v>
      </c>
      <c r="D573" t="s">
        <v>28</v>
      </c>
      <c r="E573" t="s">
        <v>14</v>
      </c>
      <c r="F573">
        <v>0</v>
      </c>
      <c r="G573">
        <v>0</v>
      </c>
      <c r="H573">
        <v>0</v>
      </c>
      <c r="I573">
        <v>0</v>
      </c>
      <c r="J573">
        <v>2916.6108859999999</v>
      </c>
      <c r="K573">
        <v>0</v>
      </c>
      <c r="M573" t="str">
        <f t="shared" si="17"/>
        <v>2012Food organics</v>
      </c>
    </row>
    <row r="574" spans="1:13" x14ac:dyDescent="0.25">
      <c r="A574" t="s">
        <v>60</v>
      </c>
      <c r="B574" t="str">
        <f t="shared" si="16"/>
        <v>2012</v>
      </c>
      <c r="C574" t="s">
        <v>27</v>
      </c>
      <c r="D574" t="s">
        <v>28</v>
      </c>
      <c r="E574" t="s">
        <v>15</v>
      </c>
      <c r="F574">
        <v>0</v>
      </c>
      <c r="G574">
        <v>0</v>
      </c>
      <c r="H574">
        <v>0</v>
      </c>
      <c r="I574">
        <v>0</v>
      </c>
      <c r="J574">
        <v>663670.64884299994</v>
      </c>
      <c r="K574">
        <v>0</v>
      </c>
      <c r="M574" t="str">
        <f t="shared" si="17"/>
        <v>2012Food organics</v>
      </c>
    </row>
    <row r="575" spans="1:13" x14ac:dyDescent="0.25">
      <c r="A575" t="s">
        <v>60</v>
      </c>
      <c r="B575" t="str">
        <f t="shared" si="16"/>
        <v>2012</v>
      </c>
      <c r="C575" t="s">
        <v>27</v>
      </c>
      <c r="D575" t="s">
        <v>29</v>
      </c>
      <c r="E575" t="s">
        <v>13</v>
      </c>
      <c r="F575">
        <v>39646</v>
      </c>
      <c r="G575">
        <v>0</v>
      </c>
      <c r="H575">
        <v>0</v>
      </c>
      <c r="I575">
        <v>0</v>
      </c>
      <c r="J575">
        <v>60044.690481999998</v>
      </c>
      <c r="K575">
        <v>0.39768999999999999</v>
      </c>
      <c r="M575" t="str">
        <f t="shared" si="17"/>
        <v>2012Garden organics</v>
      </c>
    </row>
    <row r="576" spans="1:13" x14ac:dyDescent="0.25">
      <c r="A576" t="s">
        <v>60</v>
      </c>
      <c r="B576" t="str">
        <f t="shared" si="16"/>
        <v>2012</v>
      </c>
      <c r="C576" t="s">
        <v>27</v>
      </c>
      <c r="D576" t="s">
        <v>29</v>
      </c>
      <c r="E576" t="s">
        <v>14</v>
      </c>
      <c r="F576">
        <v>3600</v>
      </c>
      <c r="G576">
        <v>0</v>
      </c>
      <c r="H576">
        <v>0</v>
      </c>
      <c r="I576">
        <v>0</v>
      </c>
      <c r="J576">
        <v>21024.474502000001</v>
      </c>
      <c r="K576">
        <v>0.14619599999999999</v>
      </c>
      <c r="M576" t="str">
        <f t="shared" si="17"/>
        <v>2012Garden organics</v>
      </c>
    </row>
    <row r="577" spans="1:13" x14ac:dyDescent="0.25">
      <c r="A577" t="s">
        <v>60</v>
      </c>
      <c r="B577" t="str">
        <f t="shared" si="16"/>
        <v>2012</v>
      </c>
      <c r="C577" t="s">
        <v>27</v>
      </c>
      <c r="D577" t="s">
        <v>29</v>
      </c>
      <c r="E577" t="s">
        <v>15</v>
      </c>
      <c r="F577">
        <v>456732</v>
      </c>
      <c r="G577">
        <v>0</v>
      </c>
      <c r="H577">
        <v>0</v>
      </c>
      <c r="I577">
        <v>0</v>
      </c>
      <c r="J577">
        <v>105163.309417</v>
      </c>
      <c r="K577">
        <v>0.81284100000000004</v>
      </c>
      <c r="M577" t="str">
        <f t="shared" si="17"/>
        <v>2012Garden organics</v>
      </c>
    </row>
    <row r="578" spans="1:13" x14ac:dyDescent="0.25">
      <c r="A578" t="s">
        <v>60</v>
      </c>
      <c r="B578" t="str">
        <f t="shared" si="16"/>
        <v>2012</v>
      </c>
      <c r="C578" t="s">
        <v>27</v>
      </c>
      <c r="D578" t="s">
        <v>30</v>
      </c>
      <c r="E578" t="s">
        <v>13</v>
      </c>
      <c r="F578">
        <v>114470</v>
      </c>
      <c r="G578">
        <v>0</v>
      </c>
      <c r="H578">
        <v>0</v>
      </c>
      <c r="I578">
        <v>0</v>
      </c>
      <c r="J578">
        <v>29640.014041999999</v>
      </c>
      <c r="K578">
        <v>0.794323</v>
      </c>
      <c r="M578" t="str">
        <f t="shared" si="17"/>
        <v>2012Other organics</v>
      </c>
    </row>
    <row r="579" spans="1:13" x14ac:dyDescent="0.25">
      <c r="A579" t="s">
        <v>60</v>
      </c>
      <c r="B579" t="str">
        <f t="shared" ref="B579:B642" si="18">RIGHT(A579,4)</f>
        <v>2012</v>
      </c>
      <c r="C579" t="s">
        <v>27</v>
      </c>
      <c r="D579" t="s">
        <v>30</v>
      </c>
      <c r="E579" t="s">
        <v>14</v>
      </c>
      <c r="F579">
        <v>11</v>
      </c>
      <c r="G579">
        <v>0</v>
      </c>
      <c r="H579">
        <v>0</v>
      </c>
      <c r="I579">
        <v>0</v>
      </c>
      <c r="J579">
        <v>510.61084699999998</v>
      </c>
      <c r="K579">
        <v>2.1087999999999999E-2</v>
      </c>
      <c r="M579" t="str">
        <f t="shared" ref="M579:M642" si="19">_xlfn.TEXTJOIN("",FALSE,B579,D579)</f>
        <v>2012Other organics</v>
      </c>
    </row>
    <row r="580" spans="1:13" x14ac:dyDescent="0.25">
      <c r="A580" t="s">
        <v>60</v>
      </c>
      <c r="B580" t="str">
        <f t="shared" si="18"/>
        <v>2012</v>
      </c>
      <c r="C580" t="s">
        <v>27</v>
      </c>
      <c r="D580" t="s">
        <v>30</v>
      </c>
      <c r="E580" t="s">
        <v>15</v>
      </c>
      <c r="F580">
        <v>70331</v>
      </c>
      <c r="G580">
        <v>0</v>
      </c>
      <c r="H580">
        <v>0</v>
      </c>
      <c r="I580">
        <v>0</v>
      </c>
      <c r="J580">
        <v>104894.94835399999</v>
      </c>
      <c r="K580">
        <v>0.40137299999999998</v>
      </c>
      <c r="M580" t="str">
        <f t="shared" si="19"/>
        <v>2012Other organics</v>
      </c>
    </row>
    <row r="581" spans="1:13" x14ac:dyDescent="0.25">
      <c r="A581" t="s">
        <v>60</v>
      </c>
      <c r="B581" t="str">
        <f t="shared" si="18"/>
        <v>2012</v>
      </c>
      <c r="C581" t="s">
        <v>27</v>
      </c>
      <c r="D581" t="s">
        <v>31</v>
      </c>
      <c r="E581" t="s">
        <v>13</v>
      </c>
      <c r="F581">
        <v>76350</v>
      </c>
      <c r="G581">
        <v>0</v>
      </c>
      <c r="H581">
        <v>0</v>
      </c>
      <c r="I581">
        <v>0</v>
      </c>
      <c r="J581">
        <v>231548.18099200001</v>
      </c>
      <c r="K581">
        <v>0.247971</v>
      </c>
      <c r="M581" t="str">
        <f t="shared" si="19"/>
        <v>2012Wood /timber</v>
      </c>
    </row>
    <row r="582" spans="1:13" x14ac:dyDescent="0.25">
      <c r="A582" t="s">
        <v>60</v>
      </c>
      <c r="B582" t="str">
        <f t="shared" si="18"/>
        <v>2012</v>
      </c>
      <c r="C582" t="s">
        <v>27</v>
      </c>
      <c r="D582" t="s">
        <v>31</v>
      </c>
      <c r="E582" t="s">
        <v>14</v>
      </c>
      <c r="F582">
        <v>15795</v>
      </c>
      <c r="G582">
        <v>0</v>
      </c>
      <c r="H582">
        <v>0</v>
      </c>
      <c r="I582">
        <v>0</v>
      </c>
      <c r="J582">
        <v>114657.207087</v>
      </c>
      <c r="K582">
        <v>0.12107800000000001</v>
      </c>
      <c r="M582" t="str">
        <f t="shared" si="19"/>
        <v>2012Wood /timber</v>
      </c>
    </row>
    <row r="583" spans="1:13" x14ac:dyDescent="0.25">
      <c r="A583" t="s">
        <v>60</v>
      </c>
      <c r="B583" t="str">
        <f t="shared" si="18"/>
        <v>2012</v>
      </c>
      <c r="C583" t="s">
        <v>27</v>
      </c>
      <c r="D583" t="s">
        <v>31</v>
      </c>
      <c r="E583" t="s">
        <v>15</v>
      </c>
      <c r="F583">
        <v>20391</v>
      </c>
      <c r="G583">
        <v>0</v>
      </c>
      <c r="H583">
        <v>0</v>
      </c>
      <c r="I583">
        <v>0</v>
      </c>
      <c r="J583">
        <v>29351.520950999999</v>
      </c>
      <c r="K583">
        <v>0.40993000000000002</v>
      </c>
      <c r="M583" t="str">
        <f t="shared" si="19"/>
        <v>2012Wood /timber</v>
      </c>
    </row>
    <row r="584" spans="1:13" x14ac:dyDescent="0.25">
      <c r="A584" t="s">
        <v>60</v>
      </c>
      <c r="B584" t="str">
        <f t="shared" si="18"/>
        <v>2012</v>
      </c>
      <c r="C584" t="s">
        <v>32</v>
      </c>
      <c r="D584" t="s">
        <v>33</v>
      </c>
      <c r="E584" t="s">
        <v>13</v>
      </c>
      <c r="F584">
        <v>254891</v>
      </c>
      <c r="G584">
        <v>0</v>
      </c>
      <c r="H584">
        <v>0</v>
      </c>
      <c r="I584">
        <v>0</v>
      </c>
      <c r="J584">
        <v>77229.930280999994</v>
      </c>
      <c r="K584">
        <v>0.76746400000000004</v>
      </c>
      <c r="M584" t="str">
        <f t="shared" si="19"/>
        <v>2012Cardboard</v>
      </c>
    </row>
    <row r="585" spans="1:13" x14ac:dyDescent="0.25">
      <c r="A585" t="s">
        <v>60</v>
      </c>
      <c r="B585" t="str">
        <f t="shared" si="18"/>
        <v>2012</v>
      </c>
      <c r="C585" t="s">
        <v>32</v>
      </c>
      <c r="D585" t="s">
        <v>33</v>
      </c>
      <c r="E585" t="s">
        <v>14</v>
      </c>
      <c r="F585">
        <v>0</v>
      </c>
      <c r="G585">
        <v>0</v>
      </c>
      <c r="H585">
        <v>0</v>
      </c>
      <c r="I585">
        <v>0</v>
      </c>
      <c r="J585">
        <v>4198.5082089999996</v>
      </c>
      <c r="K585">
        <v>0</v>
      </c>
      <c r="M585" t="str">
        <f t="shared" si="19"/>
        <v>2012Cardboard</v>
      </c>
    </row>
    <row r="586" spans="1:13" x14ac:dyDescent="0.25">
      <c r="A586" t="s">
        <v>60</v>
      </c>
      <c r="B586" t="str">
        <f t="shared" si="18"/>
        <v>2012</v>
      </c>
      <c r="C586" t="s">
        <v>32</v>
      </c>
      <c r="D586" t="s">
        <v>33</v>
      </c>
      <c r="E586" t="s">
        <v>15</v>
      </c>
      <c r="F586">
        <v>22771.200000000001</v>
      </c>
      <c r="G586">
        <v>0</v>
      </c>
      <c r="H586">
        <v>0</v>
      </c>
      <c r="I586">
        <v>0</v>
      </c>
      <c r="J586">
        <v>38551.665647000002</v>
      </c>
      <c r="K586">
        <v>0.371332</v>
      </c>
      <c r="M586" t="str">
        <f t="shared" si="19"/>
        <v>2012Cardboard</v>
      </c>
    </row>
    <row r="587" spans="1:13" x14ac:dyDescent="0.25">
      <c r="A587" t="s">
        <v>60</v>
      </c>
      <c r="B587" t="str">
        <f t="shared" si="18"/>
        <v>2012</v>
      </c>
      <c r="C587" t="s">
        <v>32</v>
      </c>
      <c r="D587" t="s">
        <v>46</v>
      </c>
      <c r="E587" t="s">
        <v>13</v>
      </c>
      <c r="F587">
        <v>0</v>
      </c>
      <c r="G587">
        <v>0</v>
      </c>
      <c r="H587">
        <v>0</v>
      </c>
      <c r="I587">
        <v>0</v>
      </c>
      <c r="J587">
        <v>27896.976537999999</v>
      </c>
      <c r="K587">
        <v>0</v>
      </c>
      <c r="M587" t="str">
        <f t="shared" si="19"/>
        <v>2012Liquidpaperboard</v>
      </c>
    </row>
    <row r="588" spans="1:13" x14ac:dyDescent="0.25">
      <c r="A588" t="s">
        <v>60</v>
      </c>
      <c r="B588" t="str">
        <f t="shared" si="18"/>
        <v>2012</v>
      </c>
      <c r="C588" t="s">
        <v>32</v>
      </c>
      <c r="D588" t="s">
        <v>46</v>
      </c>
      <c r="E588" t="s">
        <v>14</v>
      </c>
      <c r="F588">
        <v>0</v>
      </c>
      <c r="G588">
        <v>0</v>
      </c>
      <c r="H588">
        <v>0</v>
      </c>
      <c r="I588">
        <v>0</v>
      </c>
      <c r="J588">
        <v>521.27632700000004</v>
      </c>
      <c r="K588">
        <v>0</v>
      </c>
      <c r="M588" t="str">
        <f t="shared" si="19"/>
        <v>2012Liquidpaperboard</v>
      </c>
    </row>
    <row r="589" spans="1:13" x14ac:dyDescent="0.25">
      <c r="A589" t="s">
        <v>60</v>
      </c>
      <c r="B589" t="str">
        <f t="shared" si="18"/>
        <v>2012</v>
      </c>
      <c r="C589" t="s">
        <v>32</v>
      </c>
      <c r="D589" t="s">
        <v>46</v>
      </c>
      <c r="E589" t="s">
        <v>15</v>
      </c>
      <c r="F589">
        <v>0</v>
      </c>
      <c r="G589">
        <v>0</v>
      </c>
      <c r="H589">
        <v>0</v>
      </c>
      <c r="I589">
        <v>0</v>
      </c>
      <c r="J589">
        <v>29271.233225</v>
      </c>
      <c r="K589">
        <v>0</v>
      </c>
      <c r="M589" t="str">
        <f t="shared" si="19"/>
        <v>2012Liquidpaperboard</v>
      </c>
    </row>
    <row r="590" spans="1:13" x14ac:dyDescent="0.25">
      <c r="A590" t="s">
        <v>60</v>
      </c>
      <c r="B590" t="str">
        <f t="shared" si="18"/>
        <v>2012</v>
      </c>
      <c r="C590" t="s">
        <v>32</v>
      </c>
      <c r="D590" t="s">
        <v>34</v>
      </c>
      <c r="E590" t="s">
        <v>13</v>
      </c>
      <c r="F590">
        <v>0</v>
      </c>
      <c r="G590">
        <v>0</v>
      </c>
      <c r="H590">
        <v>0</v>
      </c>
      <c r="I590">
        <v>0</v>
      </c>
      <c r="J590">
        <v>0</v>
      </c>
      <c r="M590" t="str">
        <f t="shared" si="19"/>
        <v>2012Newsprint and magazines</v>
      </c>
    </row>
    <row r="591" spans="1:13" x14ac:dyDescent="0.25">
      <c r="A591" t="s">
        <v>60</v>
      </c>
      <c r="B591" t="str">
        <f t="shared" si="18"/>
        <v>2012</v>
      </c>
      <c r="C591" t="s">
        <v>32</v>
      </c>
      <c r="D591" t="s">
        <v>34</v>
      </c>
      <c r="E591" t="s">
        <v>14</v>
      </c>
      <c r="F591">
        <v>0</v>
      </c>
      <c r="G591">
        <v>0</v>
      </c>
      <c r="H591">
        <v>0</v>
      </c>
      <c r="I591">
        <v>0</v>
      </c>
      <c r="J591">
        <v>0</v>
      </c>
      <c r="M591" t="str">
        <f t="shared" si="19"/>
        <v>2012Newsprint and magazines</v>
      </c>
    </row>
    <row r="592" spans="1:13" x14ac:dyDescent="0.25">
      <c r="A592" t="s">
        <v>60</v>
      </c>
      <c r="B592" t="str">
        <f t="shared" si="18"/>
        <v>2012</v>
      </c>
      <c r="C592" t="s">
        <v>32</v>
      </c>
      <c r="D592" t="s">
        <v>34</v>
      </c>
      <c r="E592" t="s">
        <v>15</v>
      </c>
      <c r="F592">
        <v>9381</v>
      </c>
      <c r="G592">
        <v>0</v>
      </c>
      <c r="H592">
        <v>0</v>
      </c>
      <c r="I592">
        <v>0</v>
      </c>
      <c r="J592">
        <v>0</v>
      </c>
      <c r="K592">
        <v>1</v>
      </c>
      <c r="M592" t="str">
        <f t="shared" si="19"/>
        <v>2012Newsprint and magazines</v>
      </c>
    </row>
    <row r="593" spans="1:13" x14ac:dyDescent="0.25">
      <c r="A593" t="s">
        <v>60</v>
      </c>
      <c r="B593" t="str">
        <f t="shared" si="18"/>
        <v>2012</v>
      </c>
      <c r="C593" t="s">
        <v>32</v>
      </c>
      <c r="D593" t="s">
        <v>35</v>
      </c>
      <c r="E593" t="s">
        <v>13</v>
      </c>
      <c r="F593">
        <v>423298</v>
      </c>
      <c r="G593">
        <v>0</v>
      </c>
      <c r="H593">
        <v>0</v>
      </c>
      <c r="I593">
        <v>0</v>
      </c>
      <c r="J593">
        <v>83281.214397000003</v>
      </c>
      <c r="K593">
        <v>0.83560000000000001</v>
      </c>
      <c r="M593" t="str">
        <f t="shared" si="19"/>
        <v>2012Other paper</v>
      </c>
    </row>
    <row r="594" spans="1:13" x14ac:dyDescent="0.25">
      <c r="A594" t="s">
        <v>60</v>
      </c>
      <c r="B594" t="str">
        <f t="shared" si="18"/>
        <v>2012</v>
      </c>
      <c r="C594" t="s">
        <v>32</v>
      </c>
      <c r="D594" t="s">
        <v>35</v>
      </c>
      <c r="E594" t="s">
        <v>14</v>
      </c>
      <c r="F594">
        <v>0</v>
      </c>
      <c r="G594">
        <v>0</v>
      </c>
      <c r="H594">
        <v>0</v>
      </c>
      <c r="I594">
        <v>0</v>
      </c>
      <c r="J594">
        <v>1590.0103079999999</v>
      </c>
      <c r="K594">
        <v>0</v>
      </c>
      <c r="M594" t="str">
        <f t="shared" si="19"/>
        <v>2012Other paper</v>
      </c>
    </row>
    <row r="595" spans="1:13" x14ac:dyDescent="0.25">
      <c r="A595" t="s">
        <v>60</v>
      </c>
      <c r="B595" t="str">
        <f t="shared" si="18"/>
        <v>2012</v>
      </c>
      <c r="C595" t="s">
        <v>32</v>
      </c>
      <c r="D595" t="s">
        <v>35</v>
      </c>
      <c r="E595" t="s">
        <v>15</v>
      </c>
      <c r="F595">
        <v>259023</v>
      </c>
      <c r="G595">
        <v>0</v>
      </c>
      <c r="H595">
        <v>0</v>
      </c>
      <c r="I595">
        <v>0</v>
      </c>
      <c r="J595">
        <v>131715.839461</v>
      </c>
      <c r="K595">
        <v>0.66290499999999997</v>
      </c>
      <c r="M595" t="str">
        <f t="shared" si="19"/>
        <v>2012Other paper</v>
      </c>
    </row>
    <row r="596" spans="1:13" x14ac:dyDescent="0.25">
      <c r="A596" t="s">
        <v>60</v>
      </c>
      <c r="B596" t="str">
        <f t="shared" si="18"/>
        <v>2012</v>
      </c>
      <c r="C596" t="s">
        <v>32</v>
      </c>
      <c r="D596" t="s">
        <v>36</v>
      </c>
      <c r="E596" t="s">
        <v>13</v>
      </c>
      <c r="F596">
        <v>49936</v>
      </c>
      <c r="G596">
        <v>0</v>
      </c>
      <c r="H596">
        <v>0</v>
      </c>
      <c r="I596">
        <v>0</v>
      </c>
      <c r="J596">
        <v>80069.282691</v>
      </c>
      <c r="K596">
        <v>0.38410699999999998</v>
      </c>
      <c r="M596" t="str">
        <f t="shared" si="19"/>
        <v>2012Printing and writing paper</v>
      </c>
    </row>
    <row r="597" spans="1:13" x14ac:dyDescent="0.25">
      <c r="A597" t="s">
        <v>60</v>
      </c>
      <c r="B597" t="str">
        <f t="shared" si="18"/>
        <v>2012</v>
      </c>
      <c r="C597" t="s">
        <v>32</v>
      </c>
      <c r="D597" t="s">
        <v>36</v>
      </c>
      <c r="E597" t="s">
        <v>14</v>
      </c>
      <c r="F597">
        <v>0</v>
      </c>
      <c r="G597">
        <v>0</v>
      </c>
      <c r="H597">
        <v>0</v>
      </c>
      <c r="I597">
        <v>0</v>
      </c>
      <c r="J597">
        <v>1624.663153</v>
      </c>
      <c r="K597">
        <v>0</v>
      </c>
      <c r="M597" t="str">
        <f t="shared" si="19"/>
        <v>2012Printing and writing paper</v>
      </c>
    </row>
    <row r="598" spans="1:13" x14ac:dyDescent="0.25">
      <c r="A598" t="s">
        <v>60</v>
      </c>
      <c r="B598" t="str">
        <f t="shared" si="18"/>
        <v>2012</v>
      </c>
      <c r="C598" t="s">
        <v>32</v>
      </c>
      <c r="D598" t="s">
        <v>36</v>
      </c>
      <c r="E598" t="s">
        <v>15</v>
      </c>
      <c r="F598">
        <v>0</v>
      </c>
      <c r="G598">
        <v>0</v>
      </c>
      <c r="H598">
        <v>0</v>
      </c>
      <c r="I598">
        <v>0</v>
      </c>
      <c r="J598">
        <v>87931.046635000006</v>
      </c>
      <c r="K598">
        <v>0</v>
      </c>
      <c r="M598" t="str">
        <f t="shared" si="19"/>
        <v>2012Printing and writing paper</v>
      </c>
    </row>
    <row r="599" spans="1:13" x14ac:dyDescent="0.25">
      <c r="A599" t="s">
        <v>60</v>
      </c>
      <c r="B599" t="str">
        <f t="shared" si="18"/>
        <v>2012</v>
      </c>
      <c r="C599" t="s">
        <v>49</v>
      </c>
      <c r="D599" t="s">
        <v>50</v>
      </c>
      <c r="E599" t="s">
        <v>13</v>
      </c>
      <c r="F599">
        <v>9891.6599380890493</v>
      </c>
      <c r="G599">
        <v>0</v>
      </c>
      <c r="H599">
        <v>117.312672846948</v>
      </c>
      <c r="I599">
        <v>0</v>
      </c>
      <c r="J599">
        <v>53088.309823000003</v>
      </c>
      <c r="K599">
        <v>0.15862699999999999</v>
      </c>
      <c r="M599" t="str">
        <f t="shared" si="19"/>
        <v>2012HDPE (2)</v>
      </c>
    </row>
    <row r="600" spans="1:13" x14ac:dyDescent="0.25">
      <c r="A600" t="s">
        <v>60</v>
      </c>
      <c r="B600" t="str">
        <f t="shared" si="18"/>
        <v>2012</v>
      </c>
      <c r="C600" t="s">
        <v>49</v>
      </c>
      <c r="D600" t="s">
        <v>50</v>
      </c>
      <c r="E600" t="s">
        <v>14</v>
      </c>
      <c r="F600">
        <v>1535.9616598489499</v>
      </c>
      <c r="G600">
        <v>0</v>
      </c>
      <c r="H600">
        <v>18.2161304407038</v>
      </c>
      <c r="I600">
        <v>0</v>
      </c>
      <c r="J600">
        <v>4249.4234040000001</v>
      </c>
      <c r="K600">
        <v>0.26779500000000001</v>
      </c>
      <c r="M600" t="str">
        <f t="shared" si="19"/>
        <v>2012HDPE (2)</v>
      </c>
    </row>
    <row r="601" spans="1:13" x14ac:dyDescent="0.25">
      <c r="A601" t="s">
        <v>60</v>
      </c>
      <c r="B601" t="str">
        <f t="shared" si="18"/>
        <v>2012</v>
      </c>
      <c r="C601" t="s">
        <v>49</v>
      </c>
      <c r="D601" t="s">
        <v>50</v>
      </c>
      <c r="E601" t="s">
        <v>15</v>
      </c>
      <c r="F601">
        <v>32418.137287097401</v>
      </c>
      <c r="G601">
        <v>0</v>
      </c>
      <c r="H601">
        <v>384.47119671234799</v>
      </c>
      <c r="I601">
        <v>0</v>
      </c>
      <c r="J601">
        <v>74930.349870999999</v>
      </c>
      <c r="K601">
        <v>0.30447999999999997</v>
      </c>
      <c r="M601" t="str">
        <f t="shared" si="19"/>
        <v>2012HDPE (2)</v>
      </c>
    </row>
    <row r="602" spans="1:13" x14ac:dyDescent="0.25">
      <c r="A602" t="s">
        <v>60</v>
      </c>
      <c r="B602" t="str">
        <f t="shared" si="18"/>
        <v>2012</v>
      </c>
      <c r="C602" t="s">
        <v>49</v>
      </c>
      <c r="D602" t="s">
        <v>51</v>
      </c>
      <c r="E602" t="s">
        <v>13</v>
      </c>
      <c r="F602">
        <v>17572.002700035799</v>
      </c>
      <c r="G602">
        <v>0</v>
      </c>
      <c r="H602">
        <v>76.046062573678597</v>
      </c>
      <c r="I602">
        <v>0</v>
      </c>
      <c r="J602">
        <v>39760.700662000003</v>
      </c>
      <c r="K602">
        <v>0.30741000000000002</v>
      </c>
      <c r="M602" t="str">
        <f t="shared" si="19"/>
        <v>2012LDPE (4)</v>
      </c>
    </row>
    <row r="603" spans="1:13" x14ac:dyDescent="0.25">
      <c r="A603" t="s">
        <v>60</v>
      </c>
      <c r="B603" t="str">
        <f t="shared" si="18"/>
        <v>2012</v>
      </c>
      <c r="C603" t="s">
        <v>49</v>
      </c>
      <c r="D603" t="s">
        <v>51</v>
      </c>
      <c r="E603" t="s">
        <v>14</v>
      </c>
      <c r="F603">
        <v>77.535983468734798</v>
      </c>
      <c r="G603">
        <v>0</v>
      </c>
      <c r="H603">
        <v>0.33555118054717298</v>
      </c>
      <c r="I603">
        <v>0</v>
      </c>
      <c r="J603">
        <v>3182.62255</v>
      </c>
      <c r="K603">
        <v>2.3883000000000001E-2</v>
      </c>
      <c r="M603" t="str">
        <f t="shared" si="19"/>
        <v>2012LDPE (4)</v>
      </c>
    </row>
    <row r="604" spans="1:13" x14ac:dyDescent="0.25">
      <c r="A604" t="s">
        <v>60</v>
      </c>
      <c r="B604" t="str">
        <f t="shared" si="18"/>
        <v>2012</v>
      </c>
      <c r="C604" t="s">
        <v>49</v>
      </c>
      <c r="D604" t="s">
        <v>51</v>
      </c>
      <c r="E604" t="s">
        <v>15</v>
      </c>
      <c r="F604">
        <v>19321.743416495501</v>
      </c>
      <c r="G604">
        <v>0</v>
      </c>
      <c r="H604">
        <v>83.618386245774204</v>
      </c>
      <c r="I604">
        <v>0</v>
      </c>
      <c r="J604">
        <v>35740.089702999998</v>
      </c>
      <c r="K604">
        <v>0.35189399999999998</v>
      </c>
      <c r="M604" t="str">
        <f t="shared" si="19"/>
        <v>2012LDPE (4)</v>
      </c>
    </row>
    <row r="605" spans="1:13" x14ac:dyDescent="0.25">
      <c r="A605" t="s">
        <v>60</v>
      </c>
      <c r="B605" t="str">
        <f t="shared" si="18"/>
        <v>2012</v>
      </c>
      <c r="C605" t="s">
        <v>49</v>
      </c>
      <c r="D605" t="s">
        <v>52</v>
      </c>
      <c r="E605" t="s">
        <v>13</v>
      </c>
      <c r="F605">
        <v>7020.7803523205303</v>
      </c>
      <c r="G605">
        <v>0</v>
      </c>
      <c r="H605">
        <v>0</v>
      </c>
      <c r="I605">
        <v>0</v>
      </c>
      <c r="J605">
        <v>29830.297159000002</v>
      </c>
      <c r="K605">
        <v>0.19051699999999999</v>
      </c>
      <c r="M605" t="str">
        <f t="shared" si="19"/>
        <v>2012Other plastics (7)</v>
      </c>
    </row>
    <row r="606" spans="1:13" x14ac:dyDescent="0.25">
      <c r="A606" t="s">
        <v>60</v>
      </c>
      <c r="B606" t="str">
        <f t="shared" si="18"/>
        <v>2012</v>
      </c>
      <c r="C606" t="s">
        <v>49</v>
      </c>
      <c r="D606" t="s">
        <v>52</v>
      </c>
      <c r="E606" t="s">
        <v>14</v>
      </c>
      <c r="F606">
        <v>18.607262562077299</v>
      </c>
      <c r="G606">
        <v>0</v>
      </c>
      <c r="H606">
        <v>0</v>
      </c>
      <c r="I606">
        <v>0</v>
      </c>
      <c r="J606">
        <v>2278.4956350000002</v>
      </c>
      <c r="K606">
        <v>8.0999999999999996E-3</v>
      </c>
      <c r="M606" t="str">
        <f t="shared" si="19"/>
        <v>2012Other plastics (7)</v>
      </c>
    </row>
    <row r="607" spans="1:13" x14ac:dyDescent="0.25">
      <c r="A607" t="s">
        <v>60</v>
      </c>
      <c r="B607" t="str">
        <f t="shared" si="18"/>
        <v>2012</v>
      </c>
      <c r="C607" t="s">
        <v>49</v>
      </c>
      <c r="D607" t="s">
        <v>52</v>
      </c>
      <c r="E607" t="s">
        <v>15</v>
      </c>
      <c r="F607">
        <v>2307.6123851174002</v>
      </c>
      <c r="G607">
        <v>0</v>
      </c>
      <c r="H607">
        <v>0</v>
      </c>
      <c r="I607">
        <v>0</v>
      </c>
      <c r="J607">
        <v>88365.327778999999</v>
      </c>
      <c r="K607">
        <v>2.5448999999999999E-2</v>
      </c>
      <c r="M607" t="str">
        <f t="shared" si="19"/>
        <v>2012Other plastics (7)</v>
      </c>
    </row>
    <row r="608" spans="1:13" x14ac:dyDescent="0.25">
      <c r="A608" t="s">
        <v>60</v>
      </c>
      <c r="B608" t="str">
        <f t="shared" si="18"/>
        <v>2012</v>
      </c>
      <c r="C608" t="s">
        <v>49</v>
      </c>
      <c r="D608" t="s">
        <v>53</v>
      </c>
      <c r="E608" t="s">
        <v>13</v>
      </c>
      <c r="F608">
        <v>2175.8436405387001</v>
      </c>
      <c r="G608">
        <v>0</v>
      </c>
      <c r="H608">
        <v>0</v>
      </c>
      <c r="I608">
        <v>0</v>
      </c>
      <c r="J608">
        <v>21990.555114999999</v>
      </c>
      <c r="K608">
        <v>9.0035000000000004E-2</v>
      </c>
      <c r="M608" t="str">
        <f t="shared" si="19"/>
        <v>2012PET (1)</v>
      </c>
    </row>
    <row r="609" spans="1:13" x14ac:dyDescent="0.25">
      <c r="A609" t="s">
        <v>60</v>
      </c>
      <c r="B609" t="str">
        <f t="shared" si="18"/>
        <v>2012</v>
      </c>
      <c r="C609" t="s">
        <v>49</v>
      </c>
      <c r="D609" t="s">
        <v>53</v>
      </c>
      <c r="E609" t="s">
        <v>14</v>
      </c>
      <c r="F609">
        <v>65.078745632351399</v>
      </c>
      <c r="G609">
        <v>0</v>
      </c>
      <c r="H609">
        <v>0</v>
      </c>
      <c r="I609">
        <v>0</v>
      </c>
      <c r="J609">
        <v>1760.2214100000001</v>
      </c>
      <c r="K609">
        <v>3.5652999999999997E-2</v>
      </c>
      <c r="M609" t="str">
        <f t="shared" si="19"/>
        <v>2012PET (1)</v>
      </c>
    </row>
    <row r="610" spans="1:13" x14ac:dyDescent="0.25">
      <c r="A610" t="s">
        <v>60</v>
      </c>
      <c r="B610" t="str">
        <f t="shared" si="18"/>
        <v>2012</v>
      </c>
      <c r="C610" t="s">
        <v>49</v>
      </c>
      <c r="D610" t="s">
        <v>53</v>
      </c>
      <c r="E610" t="s">
        <v>15</v>
      </c>
      <c r="F610">
        <v>25874.604813828901</v>
      </c>
      <c r="G610">
        <v>0</v>
      </c>
      <c r="H610">
        <v>0</v>
      </c>
      <c r="I610">
        <v>0</v>
      </c>
      <c r="J610">
        <v>50000.578400999999</v>
      </c>
      <c r="K610">
        <v>0.34101500000000001</v>
      </c>
      <c r="M610" t="str">
        <f t="shared" si="19"/>
        <v>2012PET (1)</v>
      </c>
    </row>
    <row r="611" spans="1:13" x14ac:dyDescent="0.25">
      <c r="A611" t="s">
        <v>60</v>
      </c>
      <c r="B611" t="str">
        <f t="shared" si="18"/>
        <v>2012</v>
      </c>
      <c r="C611" t="s">
        <v>49</v>
      </c>
      <c r="D611" t="s">
        <v>54</v>
      </c>
      <c r="E611" t="s">
        <v>13</v>
      </c>
      <c r="F611">
        <v>9230.5472360648291</v>
      </c>
      <c r="G611">
        <v>0</v>
      </c>
      <c r="H611">
        <v>82.024961002176894</v>
      </c>
      <c r="I611">
        <v>0</v>
      </c>
      <c r="J611">
        <v>42648.349313999999</v>
      </c>
      <c r="K611">
        <v>0.17922199999999999</v>
      </c>
      <c r="M611" t="str">
        <f t="shared" si="19"/>
        <v>2012PP (5)</v>
      </c>
    </row>
    <row r="612" spans="1:13" x14ac:dyDescent="0.25">
      <c r="A612" t="s">
        <v>60</v>
      </c>
      <c r="B612" t="str">
        <f t="shared" si="18"/>
        <v>2012</v>
      </c>
      <c r="C612" t="s">
        <v>49</v>
      </c>
      <c r="D612" t="s">
        <v>54</v>
      </c>
      <c r="E612" t="s">
        <v>14</v>
      </c>
      <c r="F612">
        <v>32.278986596432901</v>
      </c>
      <c r="G612">
        <v>0</v>
      </c>
      <c r="H612">
        <v>0.28683918180033702</v>
      </c>
      <c r="I612">
        <v>0</v>
      </c>
      <c r="J612">
        <v>3413.7627339999999</v>
      </c>
      <c r="K612">
        <v>9.4490000000000008E-3</v>
      </c>
      <c r="M612" t="str">
        <f t="shared" si="19"/>
        <v>2012PP (5)</v>
      </c>
    </row>
    <row r="613" spans="1:13" x14ac:dyDescent="0.25">
      <c r="A613" t="s">
        <v>60</v>
      </c>
      <c r="B613" t="str">
        <f t="shared" si="18"/>
        <v>2012</v>
      </c>
      <c r="C613" t="s">
        <v>49</v>
      </c>
      <c r="D613" t="s">
        <v>54</v>
      </c>
      <c r="E613" t="s">
        <v>15</v>
      </c>
      <c r="F613">
        <v>10993.184657338699</v>
      </c>
      <c r="G613">
        <v>0</v>
      </c>
      <c r="H613">
        <v>97.688199816022802</v>
      </c>
      <c r="I613">
        <v>0</v>
      </c>
      <c r="J613">
        <v>38335.738676000001</v>
      </c>
      <c r="K613">
        <v>0.22439000000000001</v>
      </c>
      <c r="M613" t="str">
        <f t="shared" si="19"/>
        <v>2012PP (5)</v>
      </c>
    </row>
    <row r="614" spans="1:13" x14ac:dyDescent="0.25">
      <c r="A614" t="s">
        <v>60</v>
      </c>
      <c r="B614" t="str">
        <f t="shared" si="18"/>
        <v>2012</v>
      </c>
      <c r="C614" t="s">
        <v>49</v>
      </c>
      <c r="D614" t="s">
        <v>55</v>
      </c>
      <c r="E614" t="s">
        <v>13</v>
      </c>
      <c r="F614">
        <v>2536.0148150168102</v>
      </c>
      <c r="G614">
        <v>0</v>
      </c>
      <c r="H614">
        <v>392.18605959913498</v>
      </c>
      <c r="I614">
        <v>0</v>
      </c>
      <c r="J614">
        <v>11106.340967</v>
      </c>
      <c r="K614">
        <v>0.20864199999999999</v>
      </c>
      <c r="M614" t="str">
        <f t="shared" si="19"/>
        <v>2012PS (6)</v>
      </c>
    </row>
    <row r="615" spans="1:13" x14ac:dyDescent="0.25">
      <c r="A615" t="s">
        <v>60</v>
      </c>
      <c r="B615" t="str">
        <f t="shared" si="18"/>
        <v>2012</v>
      </c>
      <c r="C615" t="s">
        <v>49</v>
      </c>
      <c r="D615" t="s">
        <v>55</v>
      </c>
      <c r="E615" t="s">
        <v>14</v>
      </c>
      <c r="F615">
        <v>802.86262221881395</v>
      </c>
      <c r="G615">
        <v>0</v>
      </c>
      <c r="H615">
        <v>123.053081695366</v>
      </c>
      <c r="I615">
        <v>0</v>
      </c>
      <c r="J615">
        <v>889.00071100000002</v>
      </c>
      <c r="K615">
        <v>0.51016899999999998</v>
      </c>
      <c r="M615" t="str">
        <f t="shared" si="19"/>
        <v>2012PS (6)</v>
      </c>
    </row>
    <row r="616" spans="1:13" x14ac:dyDescent="0.25">
      <c r="A616" t="s">
        <v>60</v>
      </c>
      <c r="B616" t="str">
        <f t="shared" si="18"/>
        <v>2012</v>
      </c>
      <c r="C616" t="s">
        <v>49</v>
      </c>
      <c r="D616" t="s">
        <v>55</v>
      </c>
      <c r="E616" t="s">
        <v>15</v>
      </c>
      <c r="F616">
        <v>2684.2382827643801</v>
      </c>
      <c r="G616">
        <v>0</v>
      </c>
      <c r="H616">
        <v>286.760858705499</v>
      </c>
      <c r="I616">
        <v>0</v>
      </c>
      <c r="J616">
        <v>9983.265281</v>
      </c>
      <c r="K616">
        <v>0.22934499999999999</v>
      </c>
      <c r="M616" t="str">
        <f t="shared" si="19"/>
        <v>2012PS (6)</v>
      </c>
    </row>
    <row r="617" spans="1:13" x14ac:dyDescent="0.25">
      <c r="A617" t="s">
        <v>60</v>
      </c>
      <c r="B617" t="str">
        <f t="shared" si="18"/>
        <v>2012</v>
      </c>
      <c r="C617" t="s">
        <v>49</v>
      </c>
      <c r="D617" t="s">
        <v>56</v>
      </c>
      <c r="E617" t="s">
        <v>13</v>
      </c>
      <c r="F617">
        <v>2874.41017784826</v>
      </c>
      <c r="G617">
        <v>0</v>
      </c>
      <c r="H617">
        <v>0</v>
      </c>
      <c r="I617">
        <v>0</v>
      </c>
      <c r="J617">
        <v>27987.979237</v>
      </c>
      <c r="K617">
        <v>9.3135999999999997E-2</v>
      </c>
      <c r="M617" t="str">
        <f t="shared" si="19"/>
        <v>2012PVC (3)</v>
      </c>
    </row>
    <row r="618" spans="1:13" x14ac:dyDescent="0.25">
      <c r="A618" t="s">
        <v>60</v>
      </c>
      <c r="B618" t="str">
        <f t="shared" si="18"/>
        <v>2012</v>
      </c>
      <c r="C618" t="s">
        <v>49</v>
      </c>
      <c r="D618" t="s">
        <v>56</v>
      </c>
      <c r="E618" t="s">
        <v>14</v>
      </c>
      <c r="F618">
        <v>318.44582400532897</v>
      </c>
      <c r="G618">
        <v>0</v>
      </c>
      <c r="H618">
        <v>0</v>
      </c>
      <c r="I618">
        <v>0</v>
      </c>
      <c r="J618">
        <v>2240.281794</v>
      </c>
      <c r="K618">
        <v>0.124454</v>
      </c>
      <c r="M618" t="str">
        <f t="shared" si="19"/>
        <v>2012PVC (3)</v>
      </c>
    </row>
    <row r="619" spans="1:13" x14ac:dyDescent="0.25">
      <c r="A619" t="s">
        <v>60</v>
      </c>
      <c r="B619" t="str">
        <f t="shared" si="18"/>
        <v>2012</v>
      </c>
      <c r="C619" t="s">
        <v>49</v>
      </c>
      <c r="D619" t="s">
        <v>56</v>
      </c>
      <c r="E619" t="s">
        <v>15</v>
      </c>
      <c r="F619">
        <v>1704.0332131110499</v>
      </c>
      <c r="G619">
        <v>0</v>
      </c>
      <c r="H619">
        <v>0</v>
      </c>
      <c r="I619">
        <v>0</v>
      </c>
      <c r="J619">
        <v>25157.828506000002</v>
      </c>
      <c r="K619">
        <v>6.3436000000000006E-2</v>
      </c>
      <c r="M619" t="str">
        <f t="shared" si="19"/>
        <v>2012PVC (3)</v>
      </c>
    </row>
    <row r="620" spans="1:13" x14ac:dyDescent="0.25">
      <c r="A620" t="s">
        <v>60</v>
      </c>
      <c r="B620" t="str">
        <f t="shared" si="18"/>
        <v>2012</v>
      </c>
      <c r="C620" t="s">
        <v>37</v>
      </c>
      <c r="D620" t="s">
        <v>38</v>
      </c>
      <c r="E620" t="s">
        <v>13</v>
      </c>
      <c r="F620">
        <v>0</v>
      </c>
      <c r="G620">
        <v>0</v>
      </c>
      <c r="H620">
        <v>0</v>
      </c>
      <c r="I620">
        <v>0</v>
      </c>
      <c r="J620">
        <v>37270.706157000001</v>
      </c>
      <c r="K620">
        <v>0</v>
      </c>
      <c r="M620" t="str">
        <f t="shared" si="19"/>
        <v>2012Clothing</v>
      </c>
    </row>
    <row r="621" spans="1:13" x14ac:dyDescent="0.25">
      <c r="A621" t="s">
        <v>60</v>
      </c>
      <c r="B621" t="str">
        <f t="shared" si="18"/>
        <v>2012</v>
      </c>
      <c r="C621" t="s">
        <v>37</v>
      </c>
      <c r="D621" t="s">
        <v>38</v>
      </c>
      <c r="E621" t="s">
        <v>14</v>
      </c>
      <c r="F621">
        <v>0</v>
      </c>
      <c r="G621">
        <v>0</v>
      </c>
      <c r="H621">
        <v>0</v>
      </c>
      <c r="I621">
        <v>0</v>
      </c>
      <c r="J621">
        <v>3599.178793</v>
      </c>
      <c r="K621">
        <v>0</v>
      </c>
      <c r="M621" t="str">
        <f t="shared" si="19"/>
        <v>2012Clothing</v>
      </c>
    </row>
    <row r="622" spans="1:13" x14ac:dyDescent="0.25">
      <c r="A622" t="s">
        <v>60</v>
      </c>
      <c r="B622" t="str">
        <f t="shared" si="18"/>
        <v>2012</v>
      </c>
      <c r="C622" t="s">
        <v>37</v>
      </c>
      <c r="D622" t="s">
        <v>38</v>
      </c>
      <c r="E622" t="s">
        <v>15</v>
      </c>
      <c r="F622">
        <v>0</v>
      </c>
      <c r="G622">
        <v>0</v>
      </c>
      <c r="H622">
        <v>0</v>
      </c>
      <c r="I622">
        <v>0</v>
      </c>
      <c r="J622">
        <v>65293.148767999999</v>
      </c>
      <c r="K622">
        <v>0</v>
      </c>
      <c r="M622" t="str">
        <f t="shared" si="19"/>
        <v>2012Clothing</v>
      </c>
    </row>
    <row r="623" spans="1:13" x14ac:dyDescent="0.25">
      <c r="A623" t="s">
        <v>60</v>
      </c>
      <c r="B623" t="str">
        <f t="shared" si="18"/>
        <v>2012</v>
      </c>
      <c r="C623" t="s">
        <v>37</v>
      </c>
      <c r="D623" t="s">
        <v>39</v>
      </c>
      <c r="E623" t="s">
        <v>13</v>
      </c>
      <c r="F623">
        <v>0</v>
      </c>
      <c r="G623">
        <v>0</v>
      </c>
      <c r="H623">
        <v>0</v>
      </c>
      <c r="I623">
        <v>0</v>
      </c>
      <c r="J623">
        <v>57247.059939999999</v>
      </c>
      <c r="K623">
        <v>0</v>
      </c>
      <c r="M623" t="str">
        <f t="shared" si="19"/>
        <v>2012Other textiles</v>
      </c>
    </row>
    <row r="624" spans="1:13" x14ac:dyDescent="0.25">
      <c r="A624" t="s">
        <v>60</v>
      </c>
      <c r="B624" t="str">
        <f t="shared" si="18"/>
        <v>2012</v>
      </c>
      <c r="C624" t="s">
        <v>37</v>
      </c>
      <c r="D624" t="s">
        <v>39</v>
      </c>
      <c r="E624" t="s">
        <v>14</v>
      </c>
      <c r="F624">
        <v>0</v>
      </c>
      <c r="G624">
        <v>0</v>
      </c>
      <c r="H624">
        <v>0</v>
      </c>
      <c r="I624">
        <v>0</v>
      </c>
      <c r="J624">
        <v>6415.4274059999998</v>
      </c>
      <c r="K624">
        <v>0</v>
      </c>
      <c r="M624" t="str">
        <f t="shared" si="19"/>
        <v>2012Other textiles</v>
      </c>
    </row>
    <row r="625" spans="1:13" x14ac:dyDescent="0.25">
      <c r="A625" t="s">
        <v>60</v>
      </c>
      <c r="B625" t="str">
        <f t="shared" si="18"/>
        <v>2012</v>
      </c>
      <c r="C625" t="s">
        <v>37</v>
      </c>
      <c r="D625" t="s">
        <v>39</v>
      </c>
      <c r="E625" t="s">
        <v>15</v>
      </c>
      <c r="F625">
        <v>1184</v>
      </c>
      <c r="G625">
        <v>0</v>
      </c>
      <c r="H625">
        <v>0</v>
      </c>
      <c r="I625">
        <v>0</v>
      </c>
      <c r="J625">
        <v>21380.394909999999</v>
      </c>
      <c r="K625">
        <v>5.2471999999999998E-2</v>
      </c>
      <c r="M625" t="str">
        <f t="shared" si="19"/>
        <v>2012Other textiles</v>
      </c>
    </row>
    <row r="626" spans="1:13" x14ac:dyDescent="0.25">
      <c r="A626" t="s">
        <v>60</v>
      </c>
      <c r="B626" t="str">
        <f t="shared" si="18"/>
        <v>2012</v>
      </c>
      <c r="C626" t="s">
        <v>40</v>
      </c>
      <c r="D626" t="s">
        <v>41</v>
      </c>
      <c r="E626" t="s">
        <v>13</v>
      </c>
      <c r="F626">
        <v>8783</v>
      </c>
      <c r="G626">
        <v>0</v>
      </c>
      <c r="H626">
        <v>0</v>
      </c>
      <c r="I626">
        <v>0</v>
      </c>
      <c r="J626">
        <v>8015.1466360000004</v>
      </c>
      <c r="K626">
        <v>0.52285499999999996</v>
      </c>
      <c r="M626" t="str">
        <f t="shared" si="19"/>
        <v>2012Other rubber</v>
      </c>
    </row>
    <row r="627" spans="1:13" x14ac:dyDescent="0.25">
      <c r="A627" t="s">
        <v>60</v>
      </c>
      <c r="B627" t="str">
        <f t="shared" si="18"/>
        <v>2012</v>
      </c>
      <c r="C627" t="s">
        <v>40</v>
      </c>
      <c r="D627" t="s">
        <v>41</v>
      </c>
      <c r="E627" t="s">
        <v>14</v>
      </c>
      <c r="F627">
        <v>0</v>
      </c>
      <c r="G627">
        <v>0</v>
      </c>
      <c r="H627">
        <v>0</v>
      </c>
      <c r="I627">
        <v>0</v>
      </c>
      <c r="J627">
        <v>174.25552500000001</v>
      </c>
      <c r="K627">
        <v>0</v>
      </c>
      <c r="M627" t="str">
        <f t="shared" si="19"/>
        <v>2012Other rubber</v>
      </c>
    </row>
    <row r="628" spans="1:13" x14ac:dyDescent="0.25">
      <c r="A628" t="s">
        <v>60</v>
      </c>
      <c r="B628" t="str">
        <f t="shared" si="18"/>
        <v>2012</v>
      </c>
      <c r="C628" t="s">
        <v>40</v>
      </c>
      <c r="D628" t="s">
        <v>41</v>
      </c>
      <c r="E628" t="s">
        <v>15</v>
      </c>
      <c r="F628">
        <v>0</v>
      </c>
      <c r="G628">
        <v>0</v>
      </c>
      <c r="H628">
        <v>0</v>
      </c>
      <c r="I628">
        <v>0</v>
      </c>
      <c r="J628">
        <v>2565.1705350000002</v>
      </c>
      <c r="K628">
        <v>0</v>
      </c>
      <c r="M628" t="str">
        <f t="shared" si="19"/>
        <v>2012Other rubber</v>
      </c>
    </row>
    <row r="629" spans="1:13" x14ac:dyDescent="0.25">
      <c r="A629" t="s">
        <v>60</v>
      </c>
      <c r="B629" t="str">
        <f t="shared" si="18"/>
        <v>2012</v>
      </c>
      <c r="C629" t="s">
        <v>40</v>
      </c>
      <c r="D629" t="s">
        <v>42</v>
      </c>
      <c r="E629" t="s">
        <v>13</v>
      </c>
      <c r="F629">
        <v>25247</v>
      </c>
      <c r="G629">
        <v>0</v>
      </c>
      <c r="H629">
        <v>0</v>
      </c>
      <c r="I629">
        <v>0</v>
      </c>
      <c r="J629">
        <v>872.46282299999996</v>
      </c>
      <c r="K629">
        <v>0.96659700000000004</v>
      </c>
      <c r="M629" t="str">
        <f t="shared" si="19"/>
        <v>2012Passenger tyres</v>
      </c>
    </row>
    <row r="630" spans="1:13" x14ac:dyDescent="0.25">
      <c r="A630" t="s">
        <v>60</v>
      </c>
      <c r="B630" t="str">
        <f t="shared" si="18"/>
        <v>2012</v>
      </c>
      <c r="C630" t="s">
        <v>40</v>
      </c>
      <c r="D630" t="s">
        <v>42</v>
      </c>
      <c r="E630" t="s">
        <v>14</v>
      </c>
      <c r="F630">
        <v>268</v>
      </c>
      <c r="G630">
        <v>0</v>
      </c>
      <c r="H630">
        <v>0</v>
      </c>
      <c r="I630">
        <v>0</v>
      </c>
      <c r="J630">
        <v>124.97738200000001</v>
      </c>
      <c r="K630">
        <v>0.68197300000000005</v>
      </c>
      <c r="M630" t="str">
        <f t="shared" si="19"/>
        <v>2012Passenger tyres</v>
      </c>
    </row>
    <row r="631" spans="1:13" x14ac:dyDescent="0.25">
      <c r="A631" t="s">
        <v>60</v>
      </c>
      <c r="B631" t="str">
        <f t="shared" si="18"/>
        <v>2012</v>
      </c>
      <c r="C631" t="s">
        <v>40</v>
      </c>
      <c r="D631" t="s">
        <v>42</v>
      </c>
      <c r="E631" t="s">
        <v>15</v>
      </c>
      <c r="F631">
        <v>1343</v>
      </c>
      <c r="G631">
        <v>0</v>
      </c>
      <c r="H631">
        <v>0</v>
      </c>
      <c r="I631">
        <v>0</v>
      </c>
      <c r="J631">
        <v>0</v>
      </c>
      <c r="K631">
        <v>1</v>
      </c>
      <c r="M631" t="str">
        <f t="shared" si="19"/>
        <v>2012Passenger tyres</v>
      </c>
    </row>
    <row r="632" spans="1:13" x14ac:dyDescent="0.25">
      <c r="A632" t="s">
        <v>61</v>
      </c>
      <c r="B632" t="str">
        <f t="shared" si="18"/>
        <v>2013</v>
      </c>
      <c r="C632" t="s">
        <v>11</v>
      </c>
      <c r="D632" t="s">
        <v>12</v>
      </c>
      <c r="E632" t="s">
        <v>13</v>
      </c>
      <c r="F632">
        <v>6290</v>
      </c>
      <c r="G632">
        <v>0</v>
      </c>
      <c r="H632">
        <v>0</v>
      </c>
      <c r="I632">
        <v>0</v>
      </c>
      <c r="J632">
        <v>2802.4421139999999</v>
      </c>
      <c r="K632">
        <v>0.69178300000000004</v>
      </c>
      <c r="M632" t="str">
        <f t="shared" si="19"/>
        <v>2013Asphalt</v>
      </c>
    </row>
    <row r="633" spans="1:13" x14ac:dyDescent="0.25">
      <c r="A633" t="s">
        <v>61</v>
      </c>
      <c r="B633" t="str">
        <f t="shared" si="18"/>
        <v>2013</v>
      </c>
      <c r="C633" t="s">
        <v>11</v>
      </c>
      <c r="D633" t="s">
        <v>12</v>
      </c>
      <c r="E633" t="s">
        <v>14</v>
      </c>
      <c r="F633">
        <v>249150</v>
      </c>
      <c r="G633">
        <v>0</v>
      </c>
      <c r="H633">
        <v>0</v>
      </c>
      <c r="I633">
        <v>0</v>
      </c>
      <c r="J633">
        <v>900.54655700000001</v>
      </c>
      <c r="K633">
        <v>0.99639800000000001</v>
      </c>
      <c r="M633" t="str">
        <f t="shared" si="19"/>
        <v>2013Asphalt</v>
      </c>
    </row>
    <row r="634" spans="1:13" x14ac:dyDescent="0.25">
      <c r="A634" t="s">
        <v>61</v>
      </c>
      <c r="B634" t="str">
        <f t="shared" si="18"/>
        <v>2013</v>
      </c>
      <c r="C634" t="s">
        <v>11</v>
      </c>
      <c r="D634" t="s">
        <v>12</v>
      </c>
      <c r="E634" t="s">
        <v>15</v>
      </c>
      <c r="F634">
        <v>2395</v>
      </c>
      <c r="G634">
        <v>0</v>
      </c>
      <c r="H634">
        <v>0</v>
      </c>
      <c r="I634">
        <v>0</v>
      </c>
      <c r="J634">
        <v>724.487619</v>
      </c>
      <c r="K634">
        <v>0.76775400000000005</v>
      </c>
      <c r="M634" t="str">
        <f t="shared" si="19"/>
        <v>2013Asphalt</v>
      </c>
    </row>
    <row r="635" spans="1:13" x14ac:dyDescent="0.25">
      <c r="A635" t="s">
        <v>61</v>
      </c>
      <c r="B635" t="str">
        <f t="shared" si="18"/>
        <v>2013</v>
      </c>
      <c r="C635" t="s">
        <v>11</v>
      </c>
      <c r="D635" t="s">
        <v>16</v>
      </c>
      <c r="E635" t="s">
        <v>13</v>
      </c>
      <c r="F635">
        <v>6208</v>
      </c>
      <c r="G635">
        <v>0</v>
      </c>
      <c r="H635">
        <v>0</v>
      </c>
      <c r="I635">
        <v>0</v>
      </c>
      <c r="J635">
        <v>23999.673705000001</v>
      </c>
      <c r="K635">
        <v>0.20551</v>
      </c>
      <c r="M635" t="str">
        <f t="shared" si="19"/>
        <v>2013Bricks</v>
      </c>
    </row>
    <row r="636" spans="1:13" x14ac:dyDescent="0.25">
      <c r="A636" t="s">
        <v>61</v>
      </c>
      <c r="B636" t="str">
        <f t="shared" si="18"/>
        <v>2013</v>
      </c>
      <c r="C636" t="s">
        <v>11</v>
      </c>
      <c r="D636" t="s">
        <v>16</v>
      </c>
      <c r="E636" t="s">
        <v>14</v>
      </c>
      <c r="F636">
        <v>361430</v>
      </c>
      <c r="G636">
        <v>0</v>
      </c>
      <c r="H636">
        <v>0</v>
      </c>
      <c r="I636">
        <v>0</v>
      </c>
      <c r="J636">
        <v>25459.269824999999</v>
      </c>
      <c r="K636">
        <v>0.93419399999999997</v>
      </c>
      <c r="M636" t="str">
        <f t="shared" si="19"/>
        <v>2013Bricks</v>
      </c>
    </row>
    <row r="637" spans="1:13" x14ac:dyDescent="0.25">
      <c r="A637" t="s">
        <v>61</v>
      </c>
      <c r="B637" t="str">
        <f t="shared" si="18"/>
        <v>2013</v>
      </c>
      <c r="C637" t="s">
        <v>11</v>
      </c>
      <c r="D637" t="s">
        <v>16</v>
      </c>
      <c r="E637" t="s">
        <v>15</v>
      </c>
      <c r="F637">
        <v>2083</v>
      </c>
      <c r="G637">
        <v>0</v>
      </c>
      <c r="H637">
        <v>0</v>
      </c>
      <c r="I637">
        <v>0</v>
      </c>
      <c r="J637">
        <v>47586.960068</v>
      </c>
      <c r="K637">
        <v>4.1936000000000001E-2</v>
      </c>
      <c r="M637" t="str">
        <f t="shared" si="19"/>
        <v>2013Bricks</v>
      </c>
    </row>
    <row r="638" spans="1:13" x14ac:dyDescent="0.25">
      <c r="A638" t="s">
        <v>61</v>
      </c>
      <c r="B638" t="str">
        <f t="shared" si="18"/>
        <v>2013</v>
      </c>
      <c r="C638" t="s">
        <v>11</v>
      </c>
      <c r="D638" t="s">
        <v>17</v>
      </c>
      <c r="E638" t="s">
        <v>13</v>
      </c>
      <c r="F638">
        <v>8436</v>
      </c>
      <c r="G638">
        <v>0</v>
      </c>
      <c r="H638">
        <v>0</v>
      </c>
      <c r="I638">
        <v>0</v>
      </c>
      <c r="J638">
        <v>28357.414987</v>
      </c>
      <c r="K638">
        <v>0.22928000000000001</v>
      </c>
      <c r="M638" t="str">
        <f t="shared" si="19"/>
        <v>2013Concrete</v>
      </c>
    </row>
    <row r="639" spans="1:13" x14ac:dyDescent="0.25">
      <c r="A639" t="s">
        <v>61</v>
      </c>
      <c r="B639" t="str">
        <f t="shared" si="18"/>
        <v>2013</v>
      </c>
      <c r="C639" t="s">
        <v>11</v>
      </c>
      <c r="D639" t="s">
        <v>17</v>
      </c>
      <c r="E639" t="s">
        <v>14</v>
      </c>
      <c r="F639">
        <v>1958709</v>
      </c>
      <c r="G639">
        <v>0</v>
      </c>
      <c r="H639">
        <v>0</v>
      </c>
      <c r="I639">
        <v>0</v>
      </c>
      <c r="J639">
        <v>23159.035908999998</v>
      </c>
      <c r="K639">
        <v>0.98831400000000003</v>
      </c>
      <c r="M639" t="str">
        <f t="shared" si="19"/>
        <v>2013Concrete</v>
      </c>
    </row>
    <row r="640" spans="1:13" x14ac:dyDescent="0.25">
      <c r="A640" t="s">
        <v>61</v>
      </c>
      <c r="B640" t="str">
        <f t="shared" si="18"/>
        <v>2013</v>
      </c>
      <c r="C640" t="s">
        <v>11</v>
      </c>
      <c r="D640" t="s">
        <v>17</v>
      </c>
      <c r="E640" t="s">
        <v>15</v>
      </c>
      <c r="F640">
        <v>17528</v>
      </c>
      <c r="G640">
        <v>0</v>
      </c>
      <c r="H640">
        <v>0</v>
      </c>
      <c r="I640">
        <v>0</v>
      </c>
      <c r="J640">
        <v>386.35637600000001</v>
      </c>
      <c r="K640">
        <v>0.978433</v>
      </c>
      <c r="M640" t="str">
        <f t="shared" si="19"/>
        <v>2013Concrete</v>
      </c>
    </row>
    <row r="641" spans="1:13" x14ac:dyDescent="0.25">
      <c r="A641" t="s">
        <v>61</v>
      </c>
      <c r="B641" t="str">
        <f t="shared" si="18"/>
        <v>2013</v>
      </c>
      <c r="C641" t="s">
        <v>11</v>
      </c>
      <c r="D641" t="s">
        <v>18</v>
      </c>
      <c r="E641" t="s">
        <v>13</v>
      </c>
      <c r="F641">
        <v>0</v>
      </c>
      <c r="G641">
        <v>0</v>
      </c>
      <c r="H641">
        <v>0</v>
      </c>
      <c r="I641">
        <v>0</v>
      </c>
      <c r="J641">
        <v>19795.333522000001</v>
      </c>
      <c r="K641">
        <v>0</v>
      </c>
      <c r="M641" t="str">
        <f t="shared" si="19"/>
        <v>2013Plaster</v>
      </c>
    </row>
    <row r="642" spans="1:13" x14ac:dyDescent="0.25">
      <c r="A642" t="s">
        <v>61</v>
      </c>
      <c r="B642" t="str">
        <f t="shared" si="18"/>
        <v>2013</v>
      </c>
      <c r="C642" t="s">
        <v>11</v>
      </c>
      <c r="D642" t="s">
        <v>18</v>
      </c>
      <c r="E642" t="s">
        <v>14</v>
      </c>
      <c r="F642">
        <v>38838</v>
      </c>
      <c r="G642">
        <v>0</v>
      </c>
      <c r="H642">
        <v>0</v>
      </c>
      <c r="I642">
        <v>0</v>
      </c>
      <c r="J642">
        <v>13765.617260999999</v>
      </c>
      <c r="K642">
        <v>0.73831400000000003</v>
      </c>
      <c r="M642" t="str">
        <f t="shared" si="19"/>
        <v>2013Plaster</v>
      </c>
    </row>
    <row r="643" spans="1:13" x14ac:dyDescent="0.25">
      <c r="A643" t="s">
        <v>61</v>
      </c>
      <c r="B643" t="str">
        <f t="shared" ref="B643:B706" si="20">RIGHT(A643,4)</f>
        <v>2013</v>
      </c>
      <c r="C643" t="s">
        <v>11</v>
      </c>
      <c r="D643" t="s">
        <v>18</v>
      </c>
      <c r="E643" t="s">
        <v>15</v>
      </c>
      <c r="F643">
        <v>0</v>
      </c>
      <c r="G643">
        <v>0</v>
      </c>
      <c r="H643">
        <v>0</v>
      </c>
      <c r="I643">
        <v>0</v>
      </c>
      <c r="J643">
        <v>4291.249624</v>
      </c>
      <c r="K643">
        <v>0</v>
      </c>
      <c r="M643" t="str">
        <f t="shared" ref="M643:M706" si="21">_xlfn.TEXTJOIN("",FALSE,B643,D643)</f>
        <v>2013Plaster</v>
      </c>
    </row>
    <row r="644" spans="1:13" x14ac:dyDescent="0.25">
      <c r="A644" t="s">
        <v>61</v>
      </c>
      <c r="B644" t="str">
        <f t="shared" si="20"/>
        <v>2013</v>
      </c>
      <c r="C644" t="s">
        <v>11</v>
      </c>
      <c r="D644" t="s">
        <v>45</v>
      </c>
      <c r="E644" t="s">
        <v>13</v>
      </c>
      <c r="F644">
        <v>0</v>
      </c>
      <c r="G644">
        <v>0</v>
      </c>
      <c r="H644">
        <v>0</v>
      </c>
      <c r="I644">
        <v>0</v>
      </c>
      <c r="J644">
        <v>12521.883999</v>
      </c>
      <c r="K644">
        <v>0</v>
      </c>
      <c r="M644" t="str">
        <f t="shared" si="21"/>
        <v>2013Rubble</v>
      </c>
    </row>
    <row r="645" spans="1:13" x14ac:dyDescent="0.25">
      <c r="A645" t="s">
        <v>61</v>
      </c>
      <c r="B645" t="str">
        <f t="shared" si="20"/>
        <v>2013</v>
      </c>
      <c r="C645" t="s">
        <v>11</v>
      </c>
      <c r="D645" t="s">
        <v>45</v>
      </c>
      <c r="E645" t="s">
        <v>14</v>
      </c>
      <c r="F645">
        <v>494574</v>
      </c>
      <c r="G645">
        <v>0</v>
      </c>
      <c r="H645">
        <v>0</v>
      </c>
      <c r="I645">
        <v>0</v>
      </c>
      <c r="J645">
        <v>8762.9132389999995</v>
      </c>
      <c r="K645">
        <v>0.98258999999999996</v>
      </c>
      <c r="M645" t="str">
        <f t="shared" si="21"/>
        <v>2013Rubble</v>
      </c>
    </row>
    <row r="646" spans="1:13" x14ac:dyDescent="0.25">
      <c r="A646" t="s">
        <v>61</v>
      </c>
      <c r="B646" t="str">
        <f t="shared" si="20"/>
        <v>2013</v>
      </c>
      <c r="C646" t="s">
        <v>11</v>
      </c>
      <c r="D646" t="s">
        <v>45</v>
      </c>
      <c r="E646" t="s">
        <v>15</v>
      </c>
      <c r="F646">
        <v>0</v>
      </c>
      <c r="G646">
        <v>0</v>
      </c>
      <c r="H646">
        <v>0</v>
      </c>
      <c r="I646">
        <v>0</v>
      </c>
      <c r="J646">
        <v>2898.6994129999998</v>
      </c>
      <c r="K646">
        <v>0</v>
      </c>
      <c r="M646" t="str">
        <f t="shared" si="21"/>
        <v>2013Rubble</v>
      </c>
    </row>
    <row r="647" spans="1:13" x14ac:dyDescent="0.25">
      <c r="A647" t="s">
        <v>61</v>
      </c>
      <c r="B647" t="str">
        <f t="shared" si="20"/>
        <v>2013</v>
      </c>
      <c r="C647" t="s">
        <v>11</v>
      </c>
      <c r="D647" t="s">
        <v>19</v>
      </c>
      <c r="E647" t="s">
        <v>13</v>
      </c>
      <c r="F647">
        <v>39027</v>
      </c>
      <c r="G647">
        <v>0</v>
      </c>
      <c r="H647">
        <v>0</v>
      </c>
      <c r="I647">
        <v>0</v>
      </c>
      <c r="J647">
        <v>95240.500100999998</v>
      </c>
      <c r="K647">
        <v>0.29066599999999998</v>
      </c>
      <c r="M647" t="str">
        <f t="shared" si="21"/>
        <v>2013Soil and natural materials</v>
      </c>
    </row>
    <row r="648" spans="1:13" x14ac:dyDescent="0.25">
      <c r="A648" t="s">
        <v>61</v>
      </c>
      <c r="B648" t="str">
        <f t="shared" si="20"/>
        <v>2013</v>
      </c>
      <c r="C648" t="s">
        <v>11</v>
      </c>
      <c r="D648" t="s">
        <v>19</v>
      </c>
      <c r="E648" t="s">
        <v>14</v>
      </c>
      <c r="F648">
        <v>800006</v>
      </c>
      <c r="G648">
        <v>0</v>
      </c>
      <c r="H648">
        <v>0</v>
      </c>
      <c r="I648">
        <v>0</v>
      </c>
      <c r="J648">
        <v>652884.21781099995</v>
      </c>
      <c r="K648">
        <v>0.55062999999999995</v>
      </c>
      <c r="M648" t="str">
        <f t="shared" si="21"/>
        <v>2013Soil and natural materials</v>
      </c>
    </row>
    <row r="649" spans="1:13" x14ac:dyDescent="0.25">
      <c r="A649" t="s">
        <v>61</v>
      </c>
      <c r="B649" t="str">
        <f t="shared" si="20"/>
        <v>2013</v>
      </c>
      <c r="C649" t="s">
        <v>11</v>
      </c>
      <c r="D649" t="s">
        <v>19</v>
      </c>
      <c r="E649" t="s">
        <v>15</v>
      </c>
      <c r="F649">
        <v>546</v>
      </c>
      <c r="G649">
        <v>0</v>
      </c>
      <c r="H649">
        <v>0</v>
      </c>
      <c r="I649">
        <v>0</v>
      </c>
      <c r="J649">
        <v>15105.014520999999</v>
      </c>
      <c r="K649">
        <v>3.4884999999999999E-2</v>
      </c>
      <c r="M649" t="str">
        <f t="shared" si="21"/>
        <v>2013Soil and natural materials</v>
      </c>
    </row>
    <row r="650" spans="1:13" x14ac:dyDescent="0.25">
      <c r="A650" t="s">
        <v>61</v>
      </c>
      <c r="B650" t="str">
        <f t="shared" si="20"/>
        <v>2013</v>
      </c>
      <c r="C650" t="s">
        <v>20</v>
      </c>
      <c r="D650" t="s">
        <v>21</v>
      </c>
      <c r="E650" t="s">
        <v>13</v>
      </c>
      <c r="F650">
        <v>30207</v>
      </c>
      <c r="G650">
        <v>0</v>
      </c>
      <c r="H650">
        <v>0</v>
      </c>
      <c r="I650">
        <v>0</v>
      </c>
      <c r="J650">
        <v>24989.550601999999</v>
      </c>
      <c r="K650">
        <v>0.54726200000000003</v>
      </c>
      <c r="M650" t="str">
        <f t="shared" si="21"/>
        <v>2013Container glass</v>
      </c>
    </row>
    <row r="651" spans="1:13" x14ac:dyDescent="0.25">
      <c r="A651" t="s">
        <v>61</v>
      </c>
      <c r="B651" t="str">
        <f t="shared" si="20"/>
        <v>2013</v>
      </c>
      <c r="C651" t="s">
        <v>20</v>
      </c>
      <c r="D651" t="s">
        <v>21</v>
      </c>
      <c r="E651" t="s">
        <v>14</v>
      </c>
      <c r="F651">
        <v>3195</v>
      </c>
      <c r="G651">
        <v>0</v>
      </c>
      <c r="H651">
        <v>0</v>
      </c>
      <c r="I651">
        <v>0</v>
      </c>
      <c r="J651">
        <v>605.57406600000002</v>
      </c>
      <c r="K651">
        <v>0.84066200000000002</v>
      </c>
      <c r="M651" t="str">
        <f t="shared" si="21"/>
        <v>2013Container glass</v>
      </c>
    </row>
    <row r="652" spans="1:13" x14ac:dyDescent="0.25">
      <c r="A652" t="s">
        <v>61</v>
      </c>
      <c r="B652" t="str">
        <f t="shared" si="20"/>
        <v>2013</v>
      </c>
      <c r="C652" t="s">
        <v>20</v>
      </c>
      <c r="D652" t="s">
        <v>21</v>
      </c>
      <c r="E652" t="s">
        <v>15</v>
      </c>
      <c r="F652">
        <v>110078</v>
      </c>
      <c r="G652">
        <v>0</v>
      </c>
      <c r="H652">
        <v>0</v>
      </c>
      <c r="I652">
        <v>0</v>
      </c>
      <c r="J652">
        <v>37979.360349000002</v>
      </c>
      <c r="K652">
        <v>0.74348199999999998</v>
      </c>
      <c r="M652" t="str">
        <f t="shared" si="21"/>
        <v>2013Container glass</v>
      </c>
    </row>
    <row r="653" spans="1:13" x14ac:dyDescent="0.25">
      <c r="A653" t="s">
        <v>61</v>
      </c>
      <c r="B653" t="str">
        <f t="shared" si="20"/>
        <v>2013</v>
      </c>
      <c r="C653" t="s">
        <v>20</v>
      </c>
      <c r="D653" t="s">
        <v>22</v>
      </c>
      <c r="E653" t="s">
        <v>13</v>
      </c>
      <c r="F653">
        <v>18214</v>
      </c>
      <c r="G653">
        <v>0</v>
      </c>
      <c r="H653">
        <v>0</v>
      </c>
      <c r="I653">
        <v>0</v>
      </c>
      <c r="J653">
        <v>12264.806635000001</v>
      </c>
      <c r="K653">
        <v>0.59759499999999999</v>
      </c>
      <c r="M653" t="str">
        <f t="shared" si="21"/>
        <v>2013Other glass</v>
      </c>
    </row>
    <row r="654" spans="1:13" x14ac:dyDescent="0.25">
      <c r="A654" t="s">
        <v>61</v>
      </c>
      <c r="B654" t="str">
        <f t="shared" si="20"/>
        <v>2013</v>
      </c>
      <c r="C654" t="s">
        <v>20</v>
      </c>
      <c r="D654" t="s">
        <v>22</v>
      </c>
      <c r="E654" t="s">
        <v>14</v>
      </c>
      <c r="F654">
        <v>0</v>
      </c>
      <c r="G654">
        <v>0</v>
      </c>
      <c r="H654">
        <v>0</v>
      </c>
      <c r="I654">
        <v>0</v>
      </c>
      <c r="J654">
        <v>2954.4934050000002</v>
      </c>
      <c r="K654">
        <v>0</v>
      </c>
      <c r="M654" t="str">
        <f t="shared" si="21"/>
        <v>2013Other glass</v>
      </c>
    </row>
    <row r="655" spans="1:13" x14ac:dyDescent="0.25">
      <c r="A655" t="s">
        <v>61</v>
      </c>
      <c r="B655" t="str">
        <f t="shared" si="20"/>
        <v>2013</v>
      </c>
      <c r="C655" t="s">
        <v>20</v>
      </c>
      <c r="D655" t="s">
        <v>22</v>
      </c>
      <c r="E655" t="s">
        <v>15</v>
      </c>
      <c r="F655">
        <v>5300</v>
      </c>
      <c r="G655">
        <v>0</v>
      </c>
      <c r="H655">
        <v>0</v>
      </c>
      <c r="I655">
        <v>0</v>
      </c>
      <c r="J655">
        <v>37608.480169000002</v>
      </c>
      <c r="K655">
        <v>0.123518</v>
      </c>
      <c r="M655" t="str">
        <f t="shared" si="21"/>
        <v>2013Other glass</v>
      </c>
    </row>
    <row r="656" spans="1:13" x14ac:dyDescent="0.25">
      <c r="A656" t="s">
        <v>61</v>
      </c>
      <c r="B656" t="str">
        <f t="shared" si="20"/>
        <v>2013</v>
      </c>
      <c r="C656" t="s">
        <v>23</v>
      </c>
      <c r="D656" t="s">
        <v>24</v>
      </c>
      <c r="E656" t="s">
        <v>13</v>
      </c>
      <c r="F656">
        <v>26300</v>
      </c>
      <c r="G656">
        <v>0</v>
      </c>
      <c r="H656">
        <v>0</v>
      </c>
      <c r="I656">
        <v>0</v>
      </c>
      <c r="J656">
        <v>15512.648981</v>
      </c>
      <c r="K656">
        <v>0.628996</v>
      </c>
      <c r="M656" t="str">
        <f t="shared" si="21"/>
        <v>2013Aluminium</v>
      </c>
    </row>
    <row r="657" spans="1:13" x14ac:dyDescent="0.25">
      <c r="A657" t="s">
        <v>61</v>
      </c>
      <c r="B657" t="str">
        <f t="shared" si="20"/>
        <v>2013</v>
      </c>
      <c r="C657" t="s">
        <v>23</v>
      </c>
      <c r="D657" t="s">
        <v>24</v>
      </c>
      <c r="E657" t="s">
        <v>14</v>
      </c>
      <c r="F657">
        <v>0</v>
      </c>
      <c r="G657">
        <v>0</v>
      </c>
      <c r="H657">
        <v>0</v>
      </c>
      <c r="I657">
        <v>0</v>
      </c>
      <c r="J657">
        <v>3490.1615689999999</v>
      </c>
      <c r="K657">
        <v>0</v>
      </c>
      <c r="M657" t="str">
        <f t="shared" si="21"/>
        <v>2013Aluminium</v>
      </c>
    </row>
    <row r="658" spans="1:13" x14ac:dyDescent="0.25">
      <c r="A658" t="s">
        <v>61</v>
      </c>
      <c r="B658" t="str">
        <f t="shared" si="20"/>
        <v>2013</v>
      </c>
      <c r="C658" t="s">
        <v>23</v>
      </c>
      <c r="D658" t="s">
        <v>24</v>
      </c>
      <c r="E658" t="s">
        <v>15</v>
      </c>
      <c r="F658">
        <v>2500</v>
      </c>
      <c r="G658">
        <v>0</v>
      </c>
      <c r="H658">
        <v>0</v>
      </c>
      <c r="I658">
        <v>0</v>
      </c>
      <c r="J658">
        <v>20502.672957999999</v>
      </c>
      <c r="K658">
        <v>0.108683</v>
      </c>
      <c r="M658" t="str">
        <f t="shared" si="21"/>
        <v>2013Aluminium</v>
      </c>
    </row>
    <row r="659" spans="1:13" x14ac:dyDescent="0.25">
      <c r="A659" t="s">
        <v>61</v>
      </c>
      <c r="B659" t="str">
        <f t="shared" si="20"/>
        <v>2013</v>
      </c>
      <c r="C659" t="s">
        <v>23</v>
      </c>
      <c r="D659" t="s">
        <v>25</v>
      </c>
      <c r="E659" t="s">
        <v>13</v>
      </c>
      <c r="F659">
        <v>605968</v>
      </c>
      <c r="G659">
        <v>0</v>
      </c>
      <c r="H659">
        <v>0</v>
      </c>
      <c r="I659">
        <v>0</v>
      </c>
      <c r="J659">
        <v>50419.543978000002</v>
      </c>
      <c r="K659">
        <v>0.92318599999999995</v>
      </c>
      <c r="M659" t="str">
        <f t="shared" si="21"/>
        <v>2013Ferrous</v>
      </c>
    </row>
    <row r="660" spans="1:13" x14ac:dyDescent="0.25">
      <c r="A660" t="s">
        <v>61</v>
      </c>
      <c r="B660" t="str">
        <f t="shared" si="20"/>
        <v>2013</v>
      </c>
      <c r="C660" t="s">
        <v>23</v>
      </c>
      <c r="D660" t="s">
        <v>25</v>
      </c>
      <c r="E660" t="s">
        <v>14</v>
      </c>
      <c r="F660">
        <v>98946</v>
      </c>
      <c r="G660">
        <v>0</v>
      </c>
      <c r="H660">
        <v>0</v>
      </c>
      <c r="I660">
        <v>0</v>
      </c>
      <c r="J660">
        <v>14945.344961000001</v>
      </c>
      <c r="K660">
        <v>0.86877499999999996</v>
      </c>
      <c r="M660" t="str">
        <f t="shared" si="21"/>
        <v>2013Ferrous</v>
      </c>
    </row>
    <row r="661" spans="1:13" x14ac:dyDescent="0.25">
      <c r="A661" t="s">
        <v>61</v>
      </c>
      <c r="B661" t="str">
        <f t="shared" si="20"/>
        <v>2013</v>
      </c>
      <c r="C661" t="s">
        <v>23</v>
      </c>
      <c r="D661" t="s">
        <v>25</v>
      </c>
      <c r="E661" t="s">
        <v>15</v>
      </c>
      <c r="F661">
        <v>191190.44</v>
      </c>
      <c r="G661">
        <v>0</v>
      </c>
      <c r="H661">
        <v>0</v>
      </c>
      <c r="I661">
        <v>0</v>
      </c>
      <c r="J661">
        <v>34440.351271</v>
      </c>
      <c r="K661">
        <v>0.84735899999999997</v>
      </c>
      <c r="M661" t="str">
        <f t="shared" si="21"/>
        <v>2013Ferrous</v>
      </c>
    </row>
    <row r="662" spans="1:13" x14ac:dyDescent="0.25">
      <c r="A662" t="s">
        <v>61</v>
      </c>
      <c r="B662" t="str">
        <f t="shared" si="20"/>
        <v>2013</v>
      </c>
      <c r="C662" t="s">
        <v>23</v>
      </c>
      <c r="D662" t="s">
        <v>26</v>
      </c>
      <c r="E662" t="s">
        <v>13</v>
      </c>
      <c r="F662">
        <v>42961</v>
      </c>
      <c r="G662">
        <v>0</v>
      </c>
      <c r="H662">
        <v>0</v>
      </c>
      <c r="I662">
        <v>0</v>
      </c>
      <c r="J662">
        <v>0</v>
      </c>
      <c r="K662">
        <v>1</v>
      </c>
      <c r="M662" t="str">
        <f t="shared" si="21"/>
        <v>2013Other metals</v>
      </c>
    </row>
    <row r="663" spans="1:13" x14ac:dyDescent="0.25">
      <c r="A663" t="s">
        <v>61</v>
      </c>
      <c r="B663" t="str">
        <f t="shared" si="20"/>
        <v>2013</v>
      </c>
      <c r="C663" t="s">
        <v>23</v>
      </c>
      <c r="D663" t="s">
        <v>26</v>
      </c>
      <c r="E663" t="s">
        <v>14</v>
      </c>
      <c r="F663">
        <v>4351</v>
      </c>
      <c r="G663">
        <v>0</v>
      </c>
      <c r="H663">
        <v>0</v>
      </c>
      <c r="I663">
        <v>0</v>
      </c>
      <c r="J663">
        <v>0</v>
      </c>
      <c r="K663">
        <v>1</v>
      </c>
      <c r="M663" t="str">
        <f t="shared" si="21"/>
        <v>2013Other metals</v>
      </c>
    </row>
    <row r="664" spans="1:13" x14ac:dyDescent="0.25">
      <c r="A664" t="s">
        <v>61</v>
      </c>
      <c r="B664" t="str">
        <f t="shared" si="20"/>
        <v>2013</v>
      </c>
      <c r="C664" t="s">
        <v>23</v>
      </c>
      <c r="D664" t="s">
        <v>26</v>
      </c>
      <c r="E664" t="s">
        <v>15</v>
      </c>
      <c r="F664">
        <v>7895</v>
      </c>
      <c r="G664">
        <v>0</v>
      </c>
      <c r="H664">
        <v>0</v>
      </c>
      <c r="I664">
        <v>0</v>
      </c>
      <c r="J664">
        <v>0</v>
      </c>
      <c r="K664">
        <v>1</v>
      </c>
      <c r="M664" t="str">
        <f t="shared" si="21"/>
        <v>2013Other metals</v>
      </c>
    </row>
    <row r="665" spans="1:13" x14ac:dyDescent="0.25">
      <c r="A665" t="s">
        <v>61</v>
      </c>
      <c r="B665" t="str">
        <f t="shared" si="20"/>
        <v>2013</v>
      </c>
      <c r="C665" t="s">
        <v>27</v>
      </c>
      <c r="D665" t="s">
        <v>28</v>
      </c>
      <c r="E665" t="s">
        <v>13</v>
      </c>
      <c r="F665">
        <v>42366</v>
      </c>
      <c r="G665">
        <v>0</v>
      </c>
      <c r="H665">
        <v>0</v>
      </c>
      <c r="I665">
        <v>0</v>
      </c>
      <c r="J665">
        <v>220172.47500000001</v>
      </c>
      <c r="K665">
        <v>0.16137000000000001</v>
      </c>
      <c r="M665" t="str">
        <f t="shared" si="21"/>
        <v>2013Food organics</v>
      </c>
    </row>
    <row r="666" spans="1:13" x14ac:dyDescent="0.25">
      <c r="A666" t="s">
        <v>61</v>
      </c>
      <c r="B666" t="str">
        <f t="shared" si="20"/>
        <v>2013</v>
      </c>
      <c r="C666" t="s">
        <v>27</v>
      </c>
      <c r="D666" t="s">
        <v>28</v>
      </c>
      <c r="E666" t="s">
        <v>14</v>
      </c>
      <c r="F666">
        <v>0</v>
      </c>
      <c r="G666">
        <v>0</v>
      </c>
      <c r="H666">
        <v>0</v>
      </c>
      <c r="I666">
        <v>0</v>
      </c>
      <c r="J666">
        <v>2695.59058</v>
      </c>
      <c r="K666">
        <v>0</v>
      </c>
      <c r="M666" t="str">
        <f t="shared" si="21"/>
        <v>2013Food organics</v>
      </c>
    </row>
    <row r="667" spans="1:13" x14ac:dyDescent="0.25">
      <c r="A667" t="s">
        <v>61</v>
      </c>
      <c r="B667" t="str">
        <f t="shared" si="20"/>
        <v>2013</v>
      </c>
      <c r="C667" t="s">
        <v>27</v>
      </c>
      <c r="D667" t="s">
        <v>28</v>
      </c>
      <c r="E667" t="s">
        <v>15</v>
      </c>
      <c r="F667">
        <v>0</v>
      </c>
      <c r="G667">
        <v>0</v>
      </c>
      <c r="H667">
        <v>0</v>
      </c>
      <c r="I667">
        <v>0</v>
      </c>
      <c r="J667">
        <v>623056.40809399995</v>
      </c>
      <c r="K667">
        <v>0</v>
      </c>
      <c r="M667" t="str">
        <f t="shared" si="21"/>
        <v>2013Food organics</v>
      </c>
    </row>
    <row r="668" spans="1:13" x14ac:dyDescent="0.25">
      <c r="A668" t="s">
        <v>61</v>
      </c>
      <c r="B668" t="str">
        <f t="shared" si="20"/>
        <v>2013</v>
      </c>
      <c r="C668" t="s">
        <v>27</v>
      </c>
      <c r="D668" t="s">
        <v>29</v>
      </c>
      <c r="E668" t="s">
        <v>13</v>
      </c>
      <c r="F668">
        <v>19087</v>
      </c>
      <c r="G668">
        <v>0</v>
      </c>
      <c r="H668">
        <v>0</v>
      </c>
      <c r="I668">
        <v>0</v>
      </c>
      <c r="J668">
        <v>55494.513445999997</v>
      </c>
      <c r="K668">
        <v>0.25592100000000001</v>
      </c>
      <c r="M668" t="str">
        <f t="shared" si="21"/>
        <v>2013Garden organics</v>
      </c>
    </row>
    <row r="669" spans="1:13" x14ac:dyDescent="0.25">
      <c r="A669" t="s">
        <v>61</v>
      </c>
      <c r="B669" t="str">
        <f t="shared" si="20"/>
        <v>2013</v>
      </c>
      <c r="C669" t="s">
        <v>27</v>
      </c>
      <c r="D669" t="s">
        <v>29</v>
      </c>
      <c r="E669" t="s">
        <v>14</v>
      </c>
      <c r="F669">
        <v>4652</v>
      </c>
      <c r="G669">
        <v>0</v>
      </c>
      <c r="H669">
        <v>0</v>
      </c>
      <c r="I669">
        <v>0</v>
      </c>
      <c r="J669">
        <v>19431.243188</v>
      </c>
      <c r="K669">
        <v>0.193163</v>
      </c>
      <c r="M669" t="str">
        <f t="shared" si="21"/>
        <v>2013Garden organics</v>
      </c>
    </row>
    <row r="670" spans="1:13" x14ac:dyDescent="0.25">
      <c r="A670" t="s">
        <v>61</v>
      </c>
      <c r="B670" t="str">
        <f t="shared" si="20"/>
        <v>2013</v>
      </c>
      <c r="C670" t="s">
        <v>27</v>
      </c>
      <c r="D670" t="s">
        <v>29</v>
      </c>
      <c r="E670" t="s">
        <v>15</v>
      </c>
      <c r="F670">
        <v>378574</v>
      </c>
      <c r="G670">
        <v>0</v>
      </c>
      <c r="H670">
        <v>0</v>
      </c>
      <c r="I670">
        <v>0</v>
      </c>
      <c r="J670">
        <v>98727.695647</v>
      </c>
      <c r="K670">
        <v>0.79315400000000003</v>
      </c>
      <c r="M670" t="str">
        <f t="shared" si="21"/>
        <v>2013Garden organics</v>
      </c>
    </row>
    <row r="671" spans="1:13" x14ac:dyDescent="0.25">
      <c r="A671" t="s">
        <v>61</v>
      </c>
      <c r="B671" t="str">
        <f t="shared" si="20"/>
        <v>2013</v>
      </c>
      <c r="C671" t="s">
        <v>27</v>
      </c>
      <c r="D671" t="s">
        <v>30</v>
      </c>
      <c r="E671" t="s">
        <v>13</v>
      </c>
      <c r="F671">
        <v>114664</v>
      </c>
      <c r="G671">
        <v>0</v>
      </c>
      <c r="H671">
        <v>0</v>
      </c>
      <c r="I671">
        <v>0</v>
      </c>
      <c r="J671">
        <v>27393.898519999999</v>
      </c>
      <c r="K671">
        <v>0.80716299999999996</v>
      </c>
      <c r="M671" t="str">
        <f t="shared" si="21"/>
        <v>2013Other organics</v>
      </c>
    </row>
    <row r="672" spans="1:13" x14ac:dyDescent="0.25">
      <c r="A672" t="s">
        <v>61</v>
      </c>
      <c r="B672" t="str">
        <f t="shared" si="20"/>
        <v>2013</v>
      </c>
      <c r="C672" t="s">
        <v>27</v>
      </c>
      <c r="D672" t="s">
        <v>30</v>
      </c>
      <c r="E672" t="s">
        <v>14</v>
      </c>
      <c r="F672">
        <v>0</v>
      </c>
      <c r="G672">
        <v>0</v>
      </c>
      <c r="H672">
        <v>0</v>
      </c>
      <c r="I672">
        <v>0</v>
      </c>
      <c r="J672">
        <v>471.91683899999998</v>
      </c>
      <c r="K672">
        <v>0</v>
      </c>
      <c r="M672" t="str">
        <f t="shared" si="21"/>
        <v>2013Other organics</v>
      </c>
    </row>
    <row r="673" spans="1:13" x14ac:dyDescent="0.25">
      <c r="A673" t="s">
        <v>61</v>
      </c>
      <c r="B673" t="str">
        <f t="shared" si="20"/>
        <v>2013</v>
      </c>
      <c r="C673" t="s">
        <v>27</v>
      </c>
      <c r="D673" t="s">
        <v>30</v>
      </c>
      <c r="E673" t="s">
        <v>15</v>
      </c>
      <c r="F673">
        <v>12509</v>
      </c>
      <c r="G673">
        <v>0</v>
      </c>
      <c r="H673">
        <v>0</v>
      </c>
      <c r="I673">
        <v>0</v>
      </c>
      <c r="J673">
        <v>98475.757308999993</v>
      </c>
      <c r="K673">
        <v>0.112709</v>
      </c>
      <c r="M673" t="str">
        <f t="shared" si="21"/>
        <v>2013Other organics</v>
      </c>
    </row>
    <row r="674" spans="1:13" x14ac:dyDescent="0.25">
      <c r="A674" t="s">
        <v>61</v>
      </c>
      <c r="B674" t="str">
        <f t="shared" si="20"/>
        <v>2013</v>
      </c>
      <c r="C674" t="s">
        <v>27</v>
      </c>
      <c r="D674" t="s">
        <v>31</v>
      </c>
      <c r="E674" t="s">
        <v>13</v>
      </c>
      <c r="F674">
        <v>87579</v>
      </c>
      <c r="G674">
        <v>0</v>
      </c>
      <c r="H674">
        <v>0</v>
      </c>
      <c r="I674">
        <v>0</v>
      </c>
      <c r="J674">
        <v>214001.49688799999</v>
      </c>
      <c r="K674">
        <v>0.29039999999999999</v>
      </c>
      <c r="M674" t="str">
        <f t="shared" si="21"/>
        <v>2013Wood /timber</v>
      </c>
    </row>
    <row r="675" spans="1:13" x14ac:dyDescent="0.25">
      <c r="A675" t="s">
        <v>61</v>
      </c>
      <c r="B675" t="str">
        <f t="shared" si="20"/>
        <v>2013</v>
      </c>
      <c r="C675" t="s">
        <v>27</v>
      </c>
      <c r="D675" t="s">
        <v>31</v>
      </c>
      <c r="E675" t="s">
        <v>14</v>
      </c>
      <c r="F675">
        <v>23247</v>
      </c>
      <c r="G675">
        <v>0</v>
      </c>
      <c r="H675">
        <v>0</v>
      </c>
      <c r="I675">
        <v>0</v>
      </c>
      <c r="J675">
        <v>105968.50228</v>
      </c>
      <c r="K675">
        <v>0.17990800000000001</v>
      </c>
      <c r="M675" t="str">
        <f t="shared" si="21"/>
        <v>2013Wood /timber</v>
      </c>
    </row>
    <row r="676" spans="1:13" x14ac:dyDescent="0.25">
      <c r="A676" t="s">
        <v>61</v>
      </c>
      <c r="B676" t="str">
        <f t="shared" si="20"/>
        <v>2013</v>
      </c>
      <c r="C676" t="s">
        <v>27</v>
      </c>
      <c r="D676" t="s">
        <v>31</v>
      </c>
      <c r="E676" t="s">
        <v>15</v>
      </c>
      <c r="F676">
        <v>18603.7</v>
      </c>
      <c r="G676">
        <v>0</v>
      </c>
      <c r="H676">
        <v>0</v>
      </c>
      <c r="I676">
        <v>0</v>
      </c>
      <c r="J676">
        <v>27555.314141999999</v>
      </c>
      <c r="K676">
        <v>0.40303499999999998</v>
      </c>
      <c r="M676" t="str">
        <f t="shared" si="21"/>
        <v>2013Wood /timber</v>
      </c>
    </row>
    <row r="677" spans="1:13" x14ac:dyDescent="0.25">
      <c r="A677" t="s">
        <v>61</v>
      </c>
      <c r="B677" t="str">
        <f t="shared" si="20"/>
        <v>2013</v>
      </c>
      <c r="C677" t="s">
        <v>32</v>
      </c>
      <c r="D677" t="s">
        <v>33</v>
      </c>
      <c r="E677" t="s">
        <v>13</v>
      </c>
      <c r="F677">
        <v>485366</v>
      </c>
      <c r="G677">
        <v>0</v>
      </c>
      <c r="H677">
        <v>0</v>
      </c>
      <c r="I677">
        <v>0</v>
      </c>
      <c r="J677">
        <v>71377.458522000001</v>
      </c>
      <c r="K677">
        <v>0.87179399999999996</v>
      </c>
      <c r="M677" t="str">
        <f t="shared" si="21"/>
        <v>2013Cardboard</v>
      </c>
    </row>
    <row r="678" spans="1:13" x14ac:dyDescent="0.25">
      <c r="A678" t="s">
        <v>61</v>
      </c>
      <c r="B678" t="str">
        <f t="shared" si="20"/>
        <v>2013</v>
      </c>
      <c r="C678" t="s">
        <v>32</v>
      </c>
      <c r="D678" t="s">
        <v>33</v>
      </c>
      <c r="E678" t="s">
        <v>14</v>
      </c>
      <c r="F678">
        <v>0</v>
      </c>
      <c r="G678">
        <v>0</v>
      </c>
      <c r="H678">
        <v>0</v>
      </c>
      <c r="I678">
        <v>0</v>
      </c>
      <c r="J678">
        <v>3880.3459290000001</v>
      </c>
      <c r="K678">
        <v>0</v>
      </c>
      <c r="M678" t="str">
        <f t="shared" si="21"/>
        <v>2013Cardboard</v>
      </c>
    </row>
    <row r="679" spans="1:13" x14ac:dyDescent="0.25">
      <c r="A679" t="s">
        <v>61</v>
      </c>
      <c r="B679" t="str">
        <f t="shared" si="20"/>
        <v>2013</v>
      </c>
      <c r="C679" t="s">
        <v>32</v>
      </c>
      <c r="D679" t="s">
        <v>33</v>
      </c>
      <c r="E679" t="s">
        <v>15</v>
      </c>
      <c r="F679">
        <v>149927.14000000001</v>
      </c>
      <c r="G679">
        <v>0</v>
      </c>
      <c r="H679">
        <v>0</v>
      </c>
      <c r="I679">
        <v>0</v>
      </c>
      <c r="J679">
        <v>36192.443294999997</v>
      </c>
      <c r="K679">
        <v>0.80554099999999995</v>
      </c>
      <c r="M679" t="str">
        <f t="shared" si="21"/>
        <v>2013Cardboard</v>
      </c>
    </row>
    <row r="680" spans="1:13" x14ac:dyDescent="0.25">
      <c r="A680" t="s">
        <v>61</v>
      </c>
      <c r="B680" t="str">
        <f t="shared" si="20"/>
        <v>2013</v>
      </c>
      <c r="C680" t="s">
        <v>32</v>
      </c>
      <c r="D680" t="s">
        <v>46</v>
      </c>
      <c r="E680" t="s">
        <v>13</v>
      </c>
      <c r="F680">
        <v>0</v>
      </c>
      <c r="G680">
        <v>0</v>
      </c>
      <c r="H680">
        <v>0</v>
      </c>
      <c r="I680">
        <v>0</v>
      </c>
      <c r="J680">
        <v>25782.948120000001</v>
      </c>
      <c r="K680">
        <v>0</v>
      </c>
      <c r="M680" t="str">
        <f t="shared" si="21"/>
        <v>2013Liquidpaperboard</v>
      </c>
    </row>
    <row r="681" spans="1:13" x14ac:dyDescent="0.25">
      <c r="A681" t="s">
        <v>61</v>
      </c>
      <c r="B681" t="str">
        <f t="shared" si="20"/>
        <v>2013</v>
      </c>
      <c r="C681" t="s">
        <v>32</v>
      </c>
      <c r="D681" t="s">
        <v>46</v>
      </c>
      <c r="E681" t="s">
        <v>14</v>
      </c>
      <c r="F681">
        <v>0</v>
      </c>
      <c r="G681">
        <v>0</v>
      </c>
      <c r="H681">
        <v>0</v>
      </c>
      <c r="I681">
        <v>0</v>
      </c>
      <c r="J681">
        <v>481.77409</v>
      </c>
      <c r="K681">
        <v>0</v>
      </c>
      <c r="M681" t="str">
        <f t="shared" si="21"/>
        <v>2013Liquidpaperboard</v>
      </c>
    </row>
    <row r="682" spans="1:13" x14ac:dyDescent="0.25">
      <c r="A682" t="s">
        <v>61</v>
      </c>
      <c r="B682" t="str">
        <f t="shared" si="20"/>
        <v>2013</v>
      </c>
      <c r="C682" t="s">
        <v>32</v>
      </c>
      <c r="D682" t="s">
        <v>46</v>
      </c>
      <c r="E682" t="s">
        <v>15</v>
      </c>
      <c r="F682">
        <v>0</v>
      </c>
      <c r="G682">
        <v>0</v>
      </c>
      <c r="H682">
        <v>0</v>
      </c>
      <c r="I682">
        <v>0</v>
      </c>
      <c r="J682">
        <v>27479.939734</v>
      </c>
      <c r="K682">
        <v>0</v>
      </c>
      <c r="M682" t="str">
        <f t="shared" si="21"/>
        <v>2013Liquidpaperboard</v>
      </c>
    </row>
    <row r="683" spans="1:13" x14ac:dyDescent="0.25">
      <c r="A683" t="s">
        <v>61</v>
      </c>
      <c r="B683" t="str">
        <f t="shared" si="20"/>
        <v>2013</v>
      </c>
      <c r="C683" t="s">
        <v>32</v>
      </c>
      <c r="D683" t="s">
        <v>34</v>
      </c>
      <c r="E683" t="s">
        <v>13</v>
      </c>
      <c r="F683">
        <v>0</v>
      </c>
      <c r="G683">
        <v>0</v>
      </c>
      <c r="H683">
        <v>0</v>
      </c>
      <c r="I683">
        <v>0</v>
      </c>
      <c r="J683">
        <v>0</v>
      </c>
      <c r="M683" t="str">
        <f t="shared" si="21"/>
        <v>2013Newsprint and magazines</v>
      </c>
    </row>
    <row r="684" spans="1:13" x14ac:dyDescent="0.25">
      <c r="A684" t="s">
        <v>61</v>
      </c>
      <c r="B684" t="str">
        <f t="shared" si="20"/>
        <v>2013</v>
      </c>
      <c r="C684" t="s">
        <v>32</v>
      </c>
      <c r="D684" t="s">
        <v>34</v>
      </c>
      <c r="E684" t="s">
        <v>14</v>
      </c>
      <c r="F684">
        <v>0</v>
      </c>
      <c r="G684">
        <v>0</v>
      </c>
      <c r="H684">
        <v>0</v>
      </c>
      <c r="I684">
        <v>0</v>
      </c>
      <c r="J684">
        <v>0</v>
      </c>
      <c r="M684" t="str">
        <f t="shared" si="21"/>
        <v>2013Newsprint and magazines</v>
      </c>
    </row>
    <row r="685" spans="1:13" x14ac:dyDescent="0.25">
      <c r="A685" t="s">
        <v>61</v>
      </c>
      <c r="B685" t="str">
        <f t="shared" si="20"/>
        <v>2013</v>
      </c>
      <c r="C685" t="s">
        <v>32</v>
      </c>
      <c r="D685" t="s">
        <v>34</v>
      </c>
      <c r="E685" t="s">
        <v>15</v>
      </c>
      <c r="F685">
        <v>31040</v>
      </c>
      <c r="G685">
        <v>0</v>
      </c>
      <c r="H685">
        <v>0</v>
      </c>
      <c r="I685">
        <v>0</v>
      </c>
      <c r="J685">
        <v>0</v>
      </c>
      <c r="K685">
        <v>1</v>
      </c>
      <c r="M685" t="str">
        <f t="shared" si="21"/>
        <v>2013Newsprint and magazines</v>
      </c>
    </row>
    <row r="686" spans="1:13" x14ac:dyDescent="0.25">
      <c r="A686" t="s">
        <v>61</v>
      </c>
      <c r="B686" t="str">
        <f t="shared" si="20"/>
        <v>2013</v>
      </c>
      <c r="C686" t="s">
        <v>32</v>
      </c>
      <c r="D686" t="s">
        <v>35</v>
      </c>
      <c r="E686" t="s">
        <v>13</v>
      </c>
      <c r="F686">
        <v>33641</v>
      </c>
      <c r="G686">
        <v>0</v>
      </c>
      <c r="H686">
        <v>0</v>
      </c>
      <c r="I686">
        <v>0</v>
      </c>
      <c r="J686">
        <v>76970.177297000002</v>
      </c>
      <c r="K686">
        <v>0.30413699999999999</v>
      </c>
      <c r="M686" t="str">
        <f t="shared" si="21"/>
        <v>2013Other paper</v>
      </c>
    </row>
    <row r="687" spans="1:13" x14ac:dyDescent="0.25">
      <c r="A687" t="s">
        <v>61</v>
      </c>
      <c r="B687" t="str">
        <f t="shared" si="20"/>
        <v>2013</v>
      </c>
      <c r="C687" t="s">
        <v>32</v>
      </c>
      <c r="D687" t="s">
        <v>35</v>
      </c>
      <c r="E687" t="s">
        <v>14</v>
      </c>
      <c r="F687">
        <v>0</v>
      </c>
      <c r="G687">
        <v>0</v>
      </c>
      <c r="H687">
        <v>0</v>
      </c>
      <c r="I687">
        <v>0</v>
      </c>
      <c r="J687">
        <v>1469.5195819999999</v>
      </c>
      <c r="K687">
        <v>0</v>
      </c>
      <c r="M687" t="str">
        <f t="shared" si="21"/>
        <v>2013Other paper</v>
      </c>
    </row>
    <row r="688" spans="1:13" x14ac:dyDescent="0.25">
      <c r="A688" t="s">
        <v>61</v>
      </c>
      <c r="B688" t="str">
        <f t="shared" si="20"/>
        <v>2013</v>
      </c>
      <c r="C688" t="s">
        <v>32</v>
      </c>
      <c r="D688" t="s">
        <v>35</v>
      </c>
      <c r="E688" t="s">
        <v>15</v>
      </c>
      <c r="F688">
        <v>51076</v>
      </c>
      <c r="G688">
        <v>0</v>
      </c>
      <c r="H688">
        <v>0</v>
      </c>
      <c r="I688">
        <v>0</v>
      </c>
      <c r="J688">
        <v>123655.306991</v>
      </c>
      <c r="K688">
        <v>0.29231099999999999</v>
      </c>
      <c r="M688" t="str">
        <f t="shared" si="21"/>
        <v>2013Other paper</v>
      </c>
    </row>
    <row r="689" spans="1:13" x14ac:dyDescent="0.25">
      <c r="A689" t="s">
        <v>61</v>
      </c>
      <c r="B689" t="str">
        <f t="shared" si="20"/>
        <v>2013</v>
      </c>
      <c r="C689" t="s">
        <v>32</v>
      </c>
      <c r="D689" t="s">
        <v>36</v>
      </c>
      <c r="E689" t="s">
        <v>13</v>
      </c>
      <c r="F689">
        <v>32415</v>
      </c>
      <c r="G689">
        <v>0</v>
      </c>
      <c r="H689">
        <v>0</v>
      </c>
      <c r="I689">
        <v>0</v>
      </c>
      <c r="J689">
        <v>74001.645262000005</v>
      </c>
      <c r="K689">
        <v>0.30460399999999999</v>
      </c>
      <c r="M689" t="str">
        <f t="shared" si="21"/>
        <v>2013Printing and writing paper</v>
      </c>
    </row>
    <row r="690" spans="1:13" x14ac:dyDescent="0.25">
      <c r="A690" t="s">
        <v>61</v>
      </c>
      <c r="B690" t="str">
        <f t="shared" si="20"/>
        <v>2013</v>
      </c>
      <c r="C690" t="s">
        <v>32</v>
      </c>
      <c r="D690" t="s">
        <v>36</v>
      </c>
      <c r="E690" t="s">
        <v>14</v>
      </c>
      <c r="F690">
        <v>0</v>
      </c>
      <c r="G690">
        <v>0</v>
      </c>
      <c r="H690">
        <v>0</v>
      </c>
      <c r="I690">
        <v>0</v>
      </c>
      <c r="J690">
        <v>1501.5464400000001</v>
      </c>
      <c r="K690">
        <v>0</v>
      </c>
      <c r="M690" t="str">
        <f t="shared" si="21"/>
        <v>2013Printing and writing paper</v>
      </c>
    </row>
    <row r="691" spans="1:13" x14ac:dyDescent="0.25">
      <c r="A691" t="s">
        <v>61</v>
      </c>
      <c r="B691" t="str">
        <f t="shared" si="20"/>
        <v>2013</v>
      </c>
      <c r="C691" t="s">
        <v>32</v>
      </c>
      <c r="D691" t="s">
        <v>36</v>
      </c>
      <c r="E691" t="s">
        <v>15</v>
      </c>
      <c r="F691">
        <v>178</v>
      </c>
      <c r="G691">
        <v>0</v>
      </c>
      <c r="H691">
        <v>0</v>
      </c>
      <c r="I691">
        <v>0</v>
      </c>
      <c r="J691">
        <v>82549.984954</v>
      </c>
      <c r="K691">
        <v>2.1510000000000001E-3</v>
      </c>
      <c r="M691" t="str">
        <f t="shared" si="21"/>
        <v>2013Printing and writing paper</v>
      </c>
    </row>
    <row r="692" spans="1:13" x14ac:dyDescent="0.25">
      <c r="A692" t="s">
        <v>61</v>
      </c>
      <c r="B692" t="str">
        <f t="shared" si="20"/>
        <v>2013</v>
      </c>
      <c r="C692" t="s">
        <v>49</v>
      </c>
      <c r="D692" t="s">
        <v>50</v>
      </c>
      <c r="E692" t="s">
        <v>13</v>
      </c>
      <c r="F692">
        <v>9858.8088938676992</v>
      </c>
      <c r="G692">
        <v>0</v>
      </c>
      <c r="H692">
        <v>303.88494293238199</v>
      </c>
      <c r="I692">
        <v>0</v>
      </c>
      <c r="J692">
        <v>49065.286201000003</v>
      </c>
      <c r="K692">
        <v>0.17158599999999999</v>
      </c>
      <c r="M692" t="str">
        <f t="shared" si="21"/>
        <v>2013HDPE (2)</v>
      </c>
    </row>
    <row r="693" spans="1:13" x14ac:dyDescent="0.25">
      <c r="A693" t="s">
        <v>61</v>
      </c>
      <c r="B693" t="str">
        <f t="shared" si="20"/>
        <v>2013</v>
      </c>
      <c r="C693" t="s">
        <v>49</v>
      </c>
      <c r="D693" t="s">
        <v>50</v>
      </c>
      <c r="E693" t="s">
        <v>14</v>
      </c>
      <c r="F693">
        <v>1530.8606004993701</v>
      </c>
      <c r="G693">
        <v>0</v>
      </c>
      <c r="H693">
        <v>47.1867840454386</v>
      </c>
      <c r="I693">
        <v>0</v>
      </c>
      <c r="J693">
        <v>3927.4027780000001</v>
      </c>
      <c r="K693">
        <v>0.28663300000000003</v>
      </c>
      <c r="M693" t="str">
        <f t="shared" si="21"/>
        <v>2013HDPE (2)</v>
      </c>
    </row>
    <row r="694" spans="1:13" x14ac:dyDescent="0.25">
      <c r="A694" t="s">
        <v>61</v>
      </c>
      <c r="B694" t="str">
        <f t="shared" si="20"/>
        <v>2013</v>
      </c>
      <c r="C694" t="s">
        <v>49</v>
      </c>
      <c r="D694" t="s">
        <v>50</v>
      </c>
      <c r="E694" t="s">
        <v>15</v>
      </c>
      <c r="F694">
        <v>32310.473895082501</v>
      </c>
      <c r="G694">
        <v>0</v>
      </c>
      <c r="H694">
        <v>995.92827302217904</v>
      </c>
      <c r="I694">
        <v>0</v>
      </c>
      <c r="J694">
        <v>70344.883761999998</v>
      </c>
      <c r="K694">
        <v>0.32133099999999998</v>
      </c>
      <c r="M694" t="str">
        <f t="shared" si="21"/>
        <v>2013HDPE (2)</v>
      </c>
    </row>
    <row r="695" spans="1:13" x14ac:dyDescent="0.25">
      <c r="A695" t="s">
        <v>61</v>
      </c>
      <c r="B695" t="str">
        <f t="shared" si="20"/>
        <v>2013</v>
      </c>
      <c r="C695" t="s">
        <v>49</v>
      </c>
      <c r="D695" t="s">
        <v>51</v>
      </c>
      <c r="E695" t="s">
        <v>13</v>
      </c>
      <c r="F695">
        <v>17782.060651207201</v>
      </c>
      <c r="G695">
        <v>0</v>
      </c>
      <c r="H695">
        <v>221.00886935475299</v>
      </c>
      <c r="I695">
        <v>0</v>
      </c>
      <c r="J695">
        <v>36747.641128000003</v>
      </c>
      <c r="K695">
        <v>0.328818</v>
      </c>
      <c r="M695" t="str">
        <f t="shared" si="21"/>
        <v>2013LDPE (4)</v>
      </c>
    </row>
    <row r="696" spans="1:13" x14ac:dyDescent="0.25">
      <c r="A696" t="s">
        <v>61</v>
      </c>
      <c r="B696" t="str">
        <f t="shared" si="20"/>
        <v>2013</v>
      </c>
      <c r="C696" t="s">
        <v>49</v>
      </c>
      <c r="D696" t="s">
        <v>51</v>
      </c>
      <c r="E696" t="s">
        <v>14</v>
      </c>
      <c r="F696">
        <v>78.462858458884298</v>
      </c>
      <c r="G696">
        <v>0</v>
      </c>
      <c r="H696">
        <v>0.97519561846522096</v>
      </c>
      <c r="I696">
        <v>0</v>
      </c>
      <c r="J696">
        <v>2941.443921</v>
      </c>
      <c r="K696">
        <v>2.6296E-2</v>
      </c>
      <c r="M696" t="str">
        <f t="shared" si="21"/>
        <v>2013LDPE (4)</v>
      </c>
    </row>
    <row r="697" spans="1:13" x14ac:dyDescent="0.25">
      <c r="A697" t="s">
        <v>61</v>
      </c>
      <c r="B697" t="str">
        <f t="shared" si="20"/>
        <v>2013</v>
      </c>
      <c r="C697" t="s">
        <v>49</v>
      </c>
      <c r="D697" t="s">
        <v>51</v>
      </c>
      <c r="E697" t="s">
        <v>15</v>
      </c>
      <c r="F697">
        <v>19552.717990333898</v>
      </c>
      <c r="G697">
        <v>0</v>
      </c>
      <c r="H697">
        <v>243.01593502678099</v>
      </c>
      <c r="I697">
        <v>0</v>
      </c>
      <c r="J697">
        <v>33552.925618000001</v>
      </c>
      <c r="K697">
        <v>0.37106299999999998</v>
      </c>
      <c r="M697" t="str">
        <f t="shared" si="21"/>
        <v>2013LDPE (4)</v>
      </c>
    </row>
    <row r="698" spans="1:13" x14ac:dyDescent="0.25">
      <c r="A698" t="s">
        <v>61</v>
      </c>
      <c r="B698" t="str">
        <f t="shared" si="20"/>
        <v>2013</v>
      </c>
      <c r="C698" t="s">
        <v>49</v>
      </c>
      <c r="D698" t="s">
        <v>52</v>
      </c>
      <c r="E698" t="s">
        <v>13</v>
      </c>
      <c r="F698">
        <v>6516.5033426383497</v>
      </c>
      <c r="G698">
        <v>0</v>
      </c>
      <c r="H698">
        <v>0</v>
      </c>
      <c r="I698">
        <v>0</v>
      </c>
      <c r="J698">
        <v>27569.762011999999</v>
      </c>
      <c r="K698">
        <v>0.19117600000000001</v>
      </c>
      <c r="M698" t="str">
        <f t="shared" si="21"/>
        <v>2013Other plastics (7)</v>
      </c>
    </row>
    <row r="699" spans="1:13" x14ac:dyDescent="0.25">
      <c r="A699" t="s">
        <v>61</v>
      </c>
      <c r="B699" t="str">
        <f t="shared" si="20"/>
        <v>2013</v>
      </c>
      <c r="C699" t="s">
        <v>49</v>
      </c>
      <c r="D699" t="s">
        <v>52</v>
      </c>
      <c r="E699" t="s">
        <v>14</v>
      </c>
      <c r="F699">
        <v>19.225795714667601</v>
      </c>
      <c r="G699">
        <v>0</v>
      </c>
      <c r="H699">
        <v>0</v>
      </c>
      <c r="I699">
        <v>0</v>
      </c>
      <c r="J699">
        <v>2105.8316009999999</v>
      </c>
      <c r="K699">
        <v>9.0469999999999995E-3</v>
      </c>
      <c r="M699" t="str">
        <f t="shared" si="21"/>
        <v>2013Other plastics (7)</v>
      </c>
    </row>
    <row r="700" spans="1:13" x14ac:dyDescent="0.25">
      <c r="A700" t="s">
        <v>61</v>
      </c>
      <c r="B700" t="str">
        <f t="shared" si="20"/>
        <v>2013</v>
      </c>
      <c r="C700" t="s">
        <v>49</v>
      </c>
      <c r="D700" t="s">
        <v>52</v>
      </c>
      <c r="E700" t="s">
        <v>15</v>
      </c>
      <c r="F700">
        <v>2384.3208616469901</v>
      </c>
      <c r="G700">
        <v>0</v>
      </c>
      <c r="H700">
        <v>0</v>
      </c>
      <c r="I700">
        <v>0</v>
      </c>
      <c r="J700">
        <v>82957.689664000005</v>
      </c>
      <c r="K700">
        <v>2.7938000000000001E-2</v>
      </c>
      <c r="M700" t="str">
        <f t="shared" si="21"/>
        <v>2013Other plastics (7)</v>
      </c>
    </row>
    <row r="701" spans="1:13" x14ac:dyDescent="0.25">
      <c r="A701" t="s">
        <v>61</v>
      </c>
      <c r="B701" t="str">
        <f t="shared" si="20"/>
        <v>2013</v>
      </c>
      <c r="C701" t="s">
        <v>49</v>
      </c>
      <c r="D701" t="s">
        <v>53</v>
      </c>
      <c r="E701" t="s">
        <v>13</v>
      </c>
      <c r="F701">
        <v>2178.2366444556001</v>
      </c>
      <c r="G701">
        <v>0</v>
      </c>
      <c r="H701">
        <v>0</v>
      </c>
      <c r="I701">
        <v>0</v>
      </c>
      <c r="J701">
        <v>20324.114366999998</v>
      </c>
      <c r="K701">
        <v>9.6799999999999997E-2</v>
      </c>
      <c r="M701" t="str">
        <f t="shared" si="21"/>
        <v>2013PET (1)</v>
      </c>
    </row>
    <row r="702" spans="1:13" x14ac:dyDescent="0.25">
      <c r="A702" t="s">
        <v>61</v>
      </c>
      <c r="B702" t="str">
        <f t="shared" si="20"/>
        <v>2013</v>
      </c>
      <c r="C702" t="s">
        <v>49</v>
      </c>
      <c r="D702" t="s">
        <v>53</v>
      </c>
      <c r="E702" t="s">
        <v>14</v>
      </c>
      <c r="F702">
        <v>65.1503195682279</v>
      </c>
      <c r="G702">
        <v>0</v>
      </c>
      <c r="H702">
        <v>0</v>
      </c>
      <c r="I702">
        <v>0</v>
      </c>
      <c r="J702">
        <v>1626.8321129999999</v>
      </c>
      <c r="K702">
        <v>3.8504999999999998E-2</v>
      </c>
      <c r="M702" t="str">
        <f t="shared" si="21"/>
        <v>2013PET (1)</v>
      </c>
    </row>
    <row r="703" spans="1:13" x14ac:dyDescent="0.25">
      <c r="A703" t="s">
        <v>61</v>
      </c>
      <c r="B703" t="str">
        <f t="shared" si="20"/>
        <v>2013</v>
      </c>
      <c r="C703" t="s">
        <v>49</v>
      </c>
      <c r="D703" t="s">
        <v>53</v>
      </c>
      <c r="E703" t="s">
        <v>15</v>
      </c>
      <c r="F703">
        <v>25903.061835976201</v>
      </c>
      <c r="G703">
        <v>0</v>
      </c>
      <c r="H703">
        <v>0</v>
      </c>
      <c r="I703">
        <v>0</v>
      </c>
      <c r="J703">
        <v>46940.724042000002</v>
      </c>
      <c r="K703">
        <v>0.355597</v>
      </c>
      <c r="M703" t="str">
        <f t="shared" si="21"/>
        <v>2013PET (1)</v>
      </c>
    </row>
    <row r="704" spans="1:13" x14ac:dyDescent="0.25">
      <c r="A704" t="s">
        <v>61</v>
      </c>
      <c r="B704" t="str">
        <f t="shared" si="20"/>
        <v>2013</v>
      </c>
      <c r="C704" t="s">
        <v>49</v>
      </c>
      <c r="D704" t="s">
        <v>54</v>
      </c>
      <c r="E704" t="s">
        <v>13</v>
      </c>
      <c r="F704">
        <v>10843.9707638201</v>
      </c>
      <c r="G704">
        <v>0</v>
      </c>
      <c r="H704">
        <v>187.290327621637</v>
      </c>
      <c r="I704">
        <v>0</v>
      </c>
      <c r="J704">
        <v>39416.464226999997</v>
      </c>
      <c r="K704">
        <v>0.218667</v>
      </c>
      <c r="M704" t="str">
        <f t="shared" si="21"/>
        <v>2013PP (5)</v>
      </c>
    </row>
    <row r="705" spans="1:13" x14ac:dyDescent="0.25">
      <c r="A705" t="s">
        <v>61</v>
      </c>
      <c r="B705" t="str">
        <f t="shared" si="20"/>
        <v>2013</v>
      </c>
      <c r="C705" t="s">
        <v>49</v>
      </c>
      <c r="D705" t="s">
        <v>54</v>
      </c>
      <c r="E705" t="s">
        <v>14</v>
      </c>
      <c r="F705">
        <v>37.921087231950999</v>
      </c>
      <c r="G705">
        <v>0</v>
      </c>
      <c r="H705">
        <v>0.65494946511077001</v>
      </c>
      <c r="I705">
        <v>0</v>
      </c>
      <c r="J705">
        <v>3155.0683410000001</v>
      </c>
      <c r="K705">
        <v>1.2078999999999999E-2</v>
      </c>
      <c r="M705" t="str">
        <f t="shared" si="21"/>
        <v>2013PP (5)</v>
      </c>
    </row>
    <row r="706" spans="1:13" x14ac:dyDescent="0.25">
      <c r="A706" t="s">
        <v>61</v>
      </c>
      <c r="B706" t="str">
        <f t="shared" si="20"/>
        <v>2013</v>
      </c>
      <c r="C706" t="s">
        <v>49</v>
      </c>
      <c r="D706" t="s">
        <v>54</v>
      </c>
      <c r="E706" t="s">
        <v>15</v>
      </c>
      <c r="F706">
        <v>12914.702668948001</v>
      </c>
      <c r="G706">
        <v>0</v>
      </c>
      <c r="H706">
        <v>223.05472291325199</v>
      </c>
      <c r="I706">
        <v>0</v>
      </c>
      <c r="J706">
        <v>35989.730273000001</v>
      </c>
      <c r="K706">
        <v>0.26742100000000002</v>
      </c>
      <c r="M706" t="str">
        <f t="shared" si="21"/>
        <v>2013PP (5)</v>
      </c>
    </row>
    <row r="707" spans="1:13" x14ac:dyDescent="0.25">
      <c r="A707" t="s">
        <v>61</v>
      </c>
      <c r="B707" t="str">
        <f t="shared" ref="B707:B770" si="22">RIGHT(A707,4)</f>
        <v>2013</v>
      </c>
      <c r="C707" t="s">
        <v>49</v>
      </c>
      <c r="D707" t="s">
        <v>55</v>
      </c>
      <c r="E707" t="s">
        <v>13</v>
      </c>
      <c r="F707">
        <v>2382.6041651176802</v>
      </c>
      <c r="G707">
        <v>0</v>
      </c>
      <c r="H707">
        <v>169.51598160254801</v>
      </c>
      <c r="I707">
        <v>0</v>
      </c>
      <c r="J707">
        <v>10264.704226</v>
      </c>
      <c r="K707">
        <v>0.19912199999999999</v>
      </c>
      <c r="M707" t="str">
        <f t="shared" ref="M707:M770" si="23">_xlfn.TEXTJOIN("",FALSE,B707,D707)</f>
        <v>2013PS (6)</v>
      </c>
    </row>
    <row r="708" spans="1:13" x14ac:dyDescent="0.25">
      <c r="A708" t="s">
        <v>61</v>
      </c>
      <c r="B708" t="str">
        <f t="shared" si="22"/>
        <v>2013</v>
      </c>
      <c r="C708" t="s">
        <v>49</v>
      </c>
      <c r="D708" t="s">
        <v>55</v>
      </c>
      <c r="E708" t="s">
        <v>14</v>
      </c>
      <c r="F708">
        <v>758.43724599781399</v>
      </c>
      <c r="G708">
        <v>0</v>
      </c>
      <c r="H708">
        <v>53.276158713253601</v>
      </c>
      <c r="I708">
        <v>0</v>
      </c>
      <c r="J708">
        <v>821.63238100000001</v>
      </c>
      <c r="K708">
        <v>0.49696299999999999</v>
      </c>
      <c r="M708" t="str">
        <f t="shared" si="23"/>
        <v>2013PS (6)</v>
      </c>
    </row>
    <row r="709" spans="1:13" x14ac:dyDescent="0.25">
      <c r="A709" t="s">
        <v>61</v>
      </c>
      <c r="B709" t="str">
        <f t="shared" si="22"/>
        <v>2013</v>
      </c>
      <c r="C709" t="s">
        <v>49</v>
      </c>
      <c r="D709" t="s">
        <v>55</v>
      </c>
      <c r="E709" t="s">
        <v>15</v>
      </c>
      <c r="F709">
        <v>3002.1434688845002</v>
      </c>
      <c r="G709">
        <v>0</v>
      </c>
      <c r="H709">
        <v>134.20785968419801</v>
      </c>
      <c r="I709">
        <v>0</v>
      </c>
      <c r="J709">
        <v>9372.3255919999992</v>
      </c>
      <c r="K709">
        <v>0.25073400000000001</v>
      </c>
      <c r="M709" t="str">
        <f t="shared" si="23"/>
        <v>2013PS (6)</v>
      </c>
    </row>
    <row r="710" spans="1:13" x14ac:dyDescent="0.25">
      <c r="A710" t="s">
        <v>61</v>
      </c>
      <c r="B710" t="str">
        <f t="shared" si="22"/>
        <v>2013</v>
      </c>
      <c r="C710" t="s">
        <v>49</v>
      </c>
      <c r="D710" t="s">
        <v>56</v>
      </c>
      <c r="E710" t="s">
        <v>13</v>
      </c>
      <c r="F710">
        <v>2277.8246150873101</v>
      </c>
      <c r="G710">
        <v>0</v>
      </c>
      <c r="H710">
        <v>0</v>
      </c>
      <c r="I710">
        <v>0</v>
      </c>
      <c r="J710">
        <v>25867.054649000002</v>
      </c>
      <c r="K710">
        <v>8.0932000000000004E-2</v>
      </c>
      <c r="M710" t="str">
        <f t="shared" si="23"/>
        <v>2013PVC (3)</v>
      </c>
    </row>
    <row r="711" spans="1:13" x14ac:dyDescent="0.25">
      <c r="A711" t="s">
        <v>61</v>
      </c>
      <c r="B711" t="str">
        <f t="shared" si="22"/>
        <v>2013</v>
      </c>
      <c r="C711" t="s">
        <v>49</v>
      </c>
      <c r="D711" t="s">
        <v>56</v>
      </c>
      <c r="E711" t="s">
        <v>14</v>
      </c>
      <c r="F711">
        <v>252.352201533775</v>
      </c>
      <c r="G711">
        <v>0</v>
      </c>
      <c r="H711">
        <v>0</v>
      </c>
      <c r="I711">
        <v>0</v>
      </c>
      <c r="J711">
        <v>2070.5135989999999</v>
      </c>
      <c r="K711">
        <v>0.108638</v>
      </c>
      <c r="M711" t="str">
        <f t="shared" si="23"/>
        <v>2013PVC (3)</v>
      </c>
    </row>
    <row r="712" spans="1:13" x14ac:dyDescent="0.25">
      <c r="A712" t="s">
        <v>61</v>
      </c>
      <c r="B712" t="str">
        <f t="shared" si="22"/>
        <v>2013</v>
      </c>
      <c r="C712" t="s">
        <v>49</v>
      </c>
      <c r="D712" t="s">
        <v>56</v>
      </c>
      <c r="E712" t="s">
        <v>15</v>
      </c>
      <c r="F712">
        <v>1350.3600939293599</v>
      </c>
      <c r="G712">
        <v>0</v>
      </c>
      <c r="H712">
        <v>0</v>
      </c>
      <c r="I712">
        <v>0</v>
      </c>
      <c r="J712">
        <v>23618.260491000001</v>
      </c>
      <c r="K712">
        <v>5.4081999999999998E-2</v>
      </c>
      <c r="M712" t="str">
        <f t="shared" si="23"/>
        <v>2013PVC (3)</v>
      </c>
    </row>
    <row r="713" spans="1:13" x14ac:dyDescent="0.25">
      <c r="A713" t="s">
        <v>61</v>
      </c>
      <c r="B713" t="str">
        <f t="shared" si="22"/>
        <v>2013</v>
      </c>
      <c r="C713" t="s">
        <v>37</v>
      </c>
      <c r="D713" t="s">
        <v>38</v>
      </c>
      <c r="E713" t="s">
        <v>13</v>
      </c>
      <c r="F713">
        <v>0</v>
      </c>
      <c r="G713">
        <v>0</v>
      </c>
      <c r="H713">
        <v>0</v>
      </c>
      <c r="I713">
        <v>0</v>
      </c>
      <c r="J713">
        <v>34446.338008999999</v>
      </c>
      <c r="K713">
        <v>0</v>
      </c>
      <c r="M713" t="str">
        <f t="shared" si="23"/>
        <v>2013Clothing</v>
      </c>
    </row>
    <row r="714" spans="1:13" x14ac:dyDescent="0.25">
      <c r="A714" t="s">
        <v>61</v>
      </c>
      <c r="B714" t="str">
        <f t="shared" si="22"/>
        <v>2013</v>
      </c>
      <c r="C714" t="s">
        <v>37</v>
      </c>
      <c r="D714" t="s">
        <v>38</v>
      </c>
      <c r="E714" t="s">
        <v>14</v>
      </c>
      <c r="F714">
        <v>0</v>
      </c>
      <c r="G714">
        <v>0</v>
      </c>
      <c r="H714">
        <v>0</v>
      </c>
      <c r="I714">
        <v>0</v>
      </c>
      <c r="J714">
        <v>3326.4335999999998</v>
      </c>
      <c r="K714">
        <v>0</v>
      </c>
      <c r="M714" t="str">
        <f t="shared" si="23"/>
        <v>2013Clothing</v>
      </c>
    </row>
    <row r="715" spans="1:13" x14ac:dyDescent="0.25">
      <c r="A715" t="s">
        <v>61</v>
      </c>
      <c r="B715" t="str">
        <f t="shared" si="22"/>
        <v>2013</v>
      </c>
      <c r="C715" t="s">
        <v>37</v>
      </c>
      <c r="D715" t="s">
        <v>38</v>
      </c>
      <c r="E715" t="s">
        <v>15</v>
      </c>
      <c r="F715">
        <v>0</v>
      </c>
      <c r="G715">
        <v>0</v>
      </c>
      <c r="H715">
        <v>0</v>
      </c>
      <c r="I715">
        <v>0</v>
      </c>
      <c r="J715">
        <v>61297.444471000003</v>
      </c>
      <c r="K715">
        <v>0</v>
      </c>
      <c r="M715" t="str">
        <f t="shared" si="23"/>
        <v>2013Clothing</v>
      </c>
    </row>
    <row r="716" spans="1:13" x14ac:dyDescent="0.25">
      <c r="A716" t="s">
        <v>61</v>
      </c>
      <c r="B716" t="str">
        <f t="shared" si="22"/>
        <v>2013</v>
      </c>
      <c r="C716" t="s">
        <v>37</v>
      </c>
      <c r="D716" t="s">
        <v>39</v>
      </c>
      <c r="E716" t="s">
        <v>13</v>
      </c>
      <c r="F716">
        <v>320</v>
      </c>
      <c r="G716">
        <v>0</v>
      </c>
      <c r="H716">
        <v>0</v>
      </c>
      <c r="I716">
        <v>0</v>
      </c>
      <c r="J716">
        <v>52908.886897999997</v>
      </c>
      <c r="K716">
        <v>6.0109999999999999E-3</v>
      </c>
      <c r="M716" t="str">
        <f t="shared" si="23"/>
        <v>2013Other textiles</v>
      </c>
    </row>
    <row r="717" spans="1:13" x14ac:dyDescent="0.25">
      <c r="A717" t="s">
        <v>61</v>
      </c>
      <c r="B717" t="str">
        <f t="shared" si="22"/>
        <v>2013</v>
      </c>
      <c r="C717" t="s">
        <v>37</v>
      </c>
      <c r="D717" t="s">
        <v>39</v>
      </c>
      <c r="E717" t="s">
        <v>14</v>
      </c>
      <c r="F717">
        <v>0</v>
      </c>
      <c r="G717">
        <v>0</v>
      </c>
      <c r="H717">
        <v>0</v>
      </c>
      <c r="I717">
        <v>0</v>
      </c>
      <c r="J717">
        <v>5929.2673430000004</v>
      </c>
      <c r="K717">
        <v>0</v>
      </c>
      <c r="M717" t="str">
        <f t="shared" si="23"/>
        <v>2013Other textiles</v>
      </c>
    </row>
    <row r="718" spans="1:13" x14ac:dyDescent="0.25">
      <c r="A718" t="s">
        <v>61</v>
      </c>
      <c r="B718" t="str">
        <f t="shared" si="22"/>
        <v>2013</v>
      </c>
      <c r="C718" t="s">
        <v>37</v>
      </c>
      <c r="D718" t="s">
        <v>39</v>
      </c>
      <c r="E718" t="s">
        <v>15</v>
      </c>
      <c r="F718">
        <v>502.8</v>
      </c>
      <c r="G718">
        <v>0</v>
      </c>
      <c r="H718">
        <v>0</v>
      </c>
      <c r="I718">
        <v>0</v>
      </c>
      <c r="J718">
        <v>20071.992152999999</v>
      </c>
      <c r="K718">
        <v>2.4437E-2</v>
      </c>
      <c r="M718" t="str">
        <f t="shared" si="23"/>
        <v>2013Other textiles</v>
      </c>
    </row>
    <row r="719" spans="1:13" x14ac:dyDescent="0.25">
      <c r="A719" t="s">
        <v>61</v>
      </c>
      <c r="B719" t="str">
        <f t="shared" si="22"/>
        <v>2013</v>
      </c>
      <c r="C719" t="s">
        <v>40</v>
      </c>
      <c r="D719" t="s">
        <v>41</v>
      </c>
      <c r="E719" t="s">
        <v>13</v>
      </c>
      <c r="F719">
        <v>8046</v>
      </c>
      <c r="G719">
        <v>0</v>
      </c>
      <c r="H719">
        <v>0</v>
      </c>
      <c r="I719">
        <v>0</v>
      </c>
      <c r="J719">
        <v>7407.7601059999997</v>
      </c>
      <c r="K719">
        <v>0.52064900000000003</v>
      </c>
      <c r="M719" t="str">
        <f t="shared" si="23"/>
        <v>2013Other rubber</v>
      </c>
    </row>
    <row r="720" spans="1:13" x14ac:dyDescent="0.25">
      <c r="A720" t="s">
        <v>61</v>
      </c>
      <c r="B720" t="str">
        <f t="shared" si="22"/>
        <v>2013</v>
      </c>
      <c r="C720" t="s">
        <v>40</v>
      </c>
      <c r="D720" t="s">
        <v>41</v>
      </c>
      <c r="E720" t="s">
        <v>14</v>
      </c>
      <c r="F720">
        <v>0</v>
      </c>
      <c r="G720">
        <v>0</v>
      </c>
      <c r="H720">
        <v>0</v>
      </c>
      <c r="I720">
        <v>0</v>
      </c>
      <c r="J720">
        <v>161.05046899999999</v>
      </c>
      <c r="K720">
        <v>0</v>
      </c>
      <c r="M720" t="str">
        <f t="shared" si="23"/>
        <v>2013Other rubber</v>
      </c>
    </row>
    <row r="721" spans="1:13" x14ac:dyDescent="0.25">
      <c r="A721" t="s">
        <v>61</v>
      </c>
      <c r="B721" t="str">
        <f t="shared" si="22"/>
        <v>2013</v>
      </c>
      <c r="C721" t="s">
        <v>40</v>
      </c>
      <c r="D721" t="s">
        <v>41</v>
      </c>
      <c r="E721" t="s">
        <v>15</v>
      </c>
      <c r="F721">
        <v>0</v>
      </c>
      <c r="G721">
        <v>0</v>
      </c>
      <c r="H721">
        <v>0</v>
      </c>
      <c r="I721">
        <v>0</v>
      </c>
      <c r="J721">
        <v>2408.191386</v>
      </c>
      <c r="K721">
        <v>0</v>
      </c>
      <c r="M721" t="str">
        <f t="shared" si="23"/>
        <v>2013Other rubber</v>
      </c>
    </row>
    <row r="722" spans="1:13" x14ac:dyDescent="0.25">
      <c r="A722" t="s">
        <v>61</v>
      </c>
      <c r="B722" t="str">
        <f t="shared" si="22"/>
        <v>2013</v>
      </c>
      <c r="C722" t="s">
        <v>40</v>
      </c>
      <c r="D722" t="s">
        <v>42</v>
      </c>
      <c r="E722" t="s">
        <v>13</v>
      </c>
      <c r="F722">
        <v>32510</v>
      </c>
      <c r="G722">
        <v>0</v>
      </c>
      <c r="H722">
        <v>0</v>
      </c>
      <c r="I722">
        <v>0</v>
      </c>
      <c r="J722">
        <v>806.34772999999996</v>
      </c>
      <c r="K722">
        <v>0.97579700000000003</v>
      </c>
      <c r="M722" t="str">
        <f t="shared" si="23"/>
        <v>2013Passenger tyres</v>
      </c>
    </row>
    <row r="723" spans="1:13" x14ac:dyDescent="0.25">
      <c r="A723" t="s">
        <v>61</v>
      </c>
      <c r="B723" t="str">
        <f t="shared" si="22"/>
        <v>2013</v>
      </c>
      <c r="C723" t="s">
        <v>40</v>
      </c>
      <c r="D723" t="s">
        <v>42</v>
      </c>
      <c r="E723" t="s">
        <v>14</v>
      </c>
      <c r="F723">
        <v>0</v>
      </c>
      <c r="G723">
        <v>0</v>
      </c>
      <c r="H723">
        <v>0</v>
      </c>
      <c r="I723">
        <v>0</v>
      </c>
      <c r="J723">
        <v>115.50661599999999</v>
      </c>
      <c r="K723">
        <v>0</v>
      </c>
      <c r="M723" t="str">
        <f t="shared" si="23"/>
        <v>2013Passenger tyres</v>
      </c>
    </row>
    <row r="724" spans="1:13" x14ac:dyDescent="0.25">
      <c r="A724" t="s">
        <v>61</v>
      </c>
      <c r="B724" t="str">
        <f t="shared" si="22"/>
        <v>2013</v>
      </c>
      <c r="C724" t="s">
        <v>40</v>
      </c>
      <c r="D724" t="s">
        <v>42</v>
      </c>
      <c r="E724" t="s">
        <v>15</v>
      </c>
      <c r="F724">
        <v>610</v>
      </c>
      <c r="G724">
        <v>0</v>
      </c>
      <c r="H724">
        <v>0</v>
      </c>
      <c r="I724">
        <v>0</v>
      </c>
      <c r="J724">
        <v>0</v>
      </c>
      <c r="K724">
        <v>1</v>
      </c>
      <c r="M724" t="str">
        <f t="shared" si="23"/>
        <v>2013Passenger tyres</v>
      </c>
    </row>
    <row r="725" spans="1:13" x14ac:dyDescent="0.25">
      <c r="A725" t="s">
        <v>62</v>
      </c>
      <c r="B725" t="str">
        <f t="shared" si="22"/>
        <v>2014</v>
      </c>
      <c r="C725" t="s">
        <v>11</v>
      </c>
      <c r="D725" t="s">
        <v>12</v>
      </c>
      <c r="E725" t="s">
        <v>13</v>
      </c>
      <c r="F725">
        <v>5426</v>
      </c>
      <c r="G725">
        <v>0</v>
      </c>
      <c r="H725">
        <v>0</v>
      </c>
      <c r="I725">
        <v>0</v>
      </c>
      <c r="J725">
        <v>2744.068757</v>
      </c>
      <c r="K725">
        <v>0.66413100000000003</v>
      </c>
      <c r="M725" t="str">
        <f t="shared" si="23"/>
        <v>2014Asphalt</v>
      </c>
    </row>
    <row r="726" spans="1:13" x14ac:dyDescent="0.25">
      <c r="A726" t="s">
        <v>62</v>
      </c>
      <c r="B726" t="str">
        <f t="shared" si="22"/>
        <v>2014</v>
      </c>
      <c r="C726" t="s">
        <v>11</v>
      </c>
      <c r="D726" t="s">
        <v>12</v>
      </c>
      <c r="E726" t="s">
        <v>14</v>
      </c>
      <c r="F726">
        <v>222884</v>
      </c>
      <c r="G726">
        <v>0</v>
      </c>
      <c r="H726">
        <v>0</v>
      </c>
      <c r="I726">
        <v>0</v>
      </c>
      <c r="J726">
        <v>881.78865800000005</v>
      </c>
      <c r="K726">
        <v>0.99605900000000003</v>
      </c>
      <c r="M726" t="str">
        <f t="shared" si="23"/>
        <v>2014Asphalt</v>
      </c>
    </row>
    <row r="727" spans="1:13" x14ac:dyDescent="0.25">
      <c r="A727" t="s">
        <v>62</v>
      </c>
      <c r="B727" t="str">
        <f t="shared" si="22"/>
        <v>2014</v>
      </c>
      <c r="C727" t="s">
        <v>11</v>
      </c>
      <c r="D727" t="s">
        <v>12</v>
      </c>
      <c r="E727" t="s">
        <v>15</v>
      </c>
      <c r="F727">
        <v>4896</v>
      </c>
      <c r="G727">
        <v>0</v>
      </c>
      <c r="H727">
        <v>0</v>
      </c>
      <c r="I727">
        <v>0</v>
      </c>
      <c r="J727">
        <v>757.36566400000004</v>
      </c>
      <c r="K727">
        <v>0.86603200000000002</v>
      </c>
      <c r="M727" t="str">
        <f t="shared" si="23"/>
        <v>2014Asphalt</v>
      </c>
    </row>
    <row r="728" spans="1:13" x14ac:dyDescent="0.25">
      <c r="A728" t="s">
        <v>62</v>
      </c>
      <c r="B728" t="str">
        <f t="shared" si="22"/>
        <v>2014</v>
      </c>
      <c r="C728" t="s">
        <v>11</v>
      </c>
      <c r="D728" t="s">
        <v>16</v>
      </c>
      <c r="E728" t="s">
        <v>13</v>
      </c>
      <c r="F728">
        <v>5863</v>
      </c>
      <c r="G728">
        <v>0</v>
      </c>
      <c r="H728">
        <v>0</v>
      </c>
      <c r="I728">
        <v>0</v>
      </c>
      <c r="J728">
        <v>23499.773452000001</v>
      </c>
      <c r="K728">
        <v>0.19967399999999999</v>
      </c>
      <c r="M728" t="str">
        <f t="shared" si="23"/>
        <v>2014Bricks</v>
      </c>
    </row>
    <row r="729" spans="1:13" x14ac:dyDescent="0.25">
      <c r="A729" t="s">
        <v>62</v>
      </c>
      <c r="B729" t="str">
        <f t="shared" si="22"/>
        <v>2014</v>
      </c>
      <c r="C729" t="s">
        <v>11</v>
      </c>
      <c r="D729" t="s">
        <v>16</v>
      </c>
      <c r="E729" t="s">
        <v>14</v>
      </c>
      <c r="F729">
        <v>358949</v>
      </c>
      <c r="G729">
        <v>0</v>
      </c>
      <c r="H729">
        <v>0</v>
      </c>
      <c r="I729">
        <v>0</v>
      </c>
      <c r="J729">
        <v>24928.966971999998</v>
      </c>
      <c r="K729">
        <v>0.93506</v>
      </c>
      <c r="M729" t="str">
        <f t="shared" si="23"/>
        <v>2014Bricks</v>
      </c>
    </row>
    <row r="730" spans="1:13" x14ac:dyDescent="0.25">
      <c r="A730" t="s">
        <v>62</v>
      </c>
      <c r="B730" t="str">
        <f t="shared" si="22"/>
        <v>2014</v>
      </c>
      <c r="C730" t="s">
        <v>11</v>
      </c>
      <c r="D730" t="s">
        <v>16</v>
      </c>
      <c r="E730" t="s">
        <v>15</v>
      </c>
      <c r="F730">
        <v>2161</v>
      </c>
      <c r="G730">
        <v>0</v>
      </c>
      <c r="H730">
        <v>0</v>
      </c>
      <c r="I730">
        <v>0</v>
      </c>
      <c r="J730">
        <v>49746.508651999997</v>
      </c>
      <c r="K730">
        <v>4.1631000000000001E-2</v>
      </c>
      <c r="M730" t="str">
        <f t="shared" si="23"/>
        <v>2014Bricks</v>
      </c>
    </row>
    <row r="731" spans="1:13" x14ac:dyDescent="0.25">
      <c r="A731" t="s">
        <v>62</v>
      </c>
      <c r="B731" t="str">
        <f t="shared" si="22"/>
        <v>2014</v>
      </c>
      <c r="C731" t="s">
        <v>11</v>
      </c>
      <c r="D731" t="s">
        <v>17</v>
      </c>
      <c r="E731" t="s">
        <v>13</v>
      </c>
      <c r="F731">
        <v>9131</v>
      </c>
      <c r="G731">
        <v>0</v>
      </c>
      <c r="H731">
        <v>0</v>
      </c>
      <c r="I731">
        <v>0</v>
      </c>
      <c r="J731">
        <v>27766.745332999999</v>
      </c>
      <c r="K731">
        <v>0.24746699999999999</v>
      </c>
      <c r="M731" t="str">
        <f t="shared" si="23"/>
        <v>2014Concrete</v>
      </c>
    </row>
    <row r="732" spans="1:13" x14ac:dyDescent="0.25">
      <c r="A732" t="s">
        <v>62</v>
      </c>
      <c r="B732" t="str">
        <f t="shared" si="22"/>
        <v>2014</v>
      </c>
      <c r="C732" t="s">
        <v>11</v>
      </c>
      <c r="D732" t="s">
        <v>17</v>
      </c>
      <c r="E732" t="s">
        <v>14</v>
      </c>
      <c r="F732">
        <v>1938259</v>
      </c>
      <c r="G732">
        <v>0</v>
      </c>
      <c r="H732">
        <v>0</v>
      </c>
      <c r="I732">
        <v>0</v>
      </c>
      <c r="J732">
        <v>22676.645687</v>
      </c>
      <c r="K732">
        <v>0.98843499999999995</v>
      </c>
      <c r="M732" t="str">
        <f t="shared" si="23"/>
        <v>2014Concrete</v>
      </c>
    </row>
    <row r="733" spans="1:13" x14ac:dyDescent="0.25">
      <c r="A733" t="s">
        <v>62</v>
      </c>
      <c r="B733" t="str">
        <f t="shared" si="22"/>
        <v>2014</v>
      </c>
      <c r="C733" t="s">
        <v>11</v>
      </c>
      <c r="D733" t="s">
        <v>17</v>
      </c>
      <c r="E733" t="s">
        <v>15</v>
      </c>
      <c r="F733">
        <v>16844</v>
      </c>
      <c r="G733">
        <v>0</v>
      </c>
      <c r="H733">
        <v>0</v>
      </c>
      <c r="I733">
        <v>0</v>
      </c>
      <c r="J733">
        <v>403.88965300000001</v>
      </c>
      <c r="K733">
        <v>0.97658299999999998</v>
      </c>
      <c r="M733" t="str">
        <f t="shared" si="23"/>
        <v>2014Concrete</v>
      </c>
    </row>
    <row r="734" spans="1:13" x14ac:dyDescent="0.25">
      <c r="A734" t="s">
        <v>62</v>
      </c>
      <c r="B734" t="str">
        <f t="shared" si="22"/>
        <v>2014</v>
      </c>
      <c r="C734" t="s">
        <v>11</v>
      </c>
      <c r="D734" t="s">
        <v>18</v>
      </c>
      <c r="E734" t="s">
        <v>13</v>
      </c>
      <c r="F734">
        <v>33144</v>
      </c>
      <c r="G734">
        <v>0</v>
      </c>
      <c r="H734">
        <v>0</v>
      </c>
      <c r="I734">
        <v>0</v>
      </c>
      <c r="J734">
        <v>19383.007406000001</v>
      </c>
      <c r="K734">
        <v>0.63098900000000002</v>
      </c>
      <c r="M734" t="str">
        <f t="shared" si="23"/>
        <v>2014Plaster</v>
      </c>
    </row>
    <row r="735" spans="1:13" x14ac:dyDescent="0.25">
      <c r="A735" t="s">
        <v>62</v>
      </c>
      <c r="B735" t="str">
        <f t="shared" si="22"/>
        <v>2014</v>
      </c>
      <c r="C735" t="s">
        <v>11</v>
      </c>
      <c r="D735" t="s">
        <v>18</v>
      </c>
      <c r="E735" t="s">
        <v>14</v>
      </c>
      <c r="F735">
        <v>64</v>
      </c>
      <c r="G735">
        <v>0</v>
      </c>
      <c r="H735">
        <v>0</v>
      </c>
      <c r="I735">
        <v>0</v>
      </c>
      <c r="J735">
        <v>13478.886881</v>
      </c>
      <c r="K735">
        <v>4.725E-3</v>
      </c>
      <c r="M735" t="str">
        <f t="shared" si="23"/>
        <v>2014Plaster</v>
      </c>
    </row>
    <row r="736" spans="1:13" x14ac:dyDescent="0.25">
      <c r="A736" t="s">
        <v>62</v>
      </c>
      <c r="B736" t="str">
        <f t="shared" si="22"/>
        <v>2014</v>
      </c>
      <c r="C736" t="s">
        <v>11</v>
      </c>
      <c r="D736" t="s">
        <v>18</v>
      </c>
      <c r="E736" t="s">
        <v>15</v>
      </c>
      <c r="F736">
        <v>0</v>
      </c>
      <c r="G736">
        <v>0</v>
      </c>
      <c r="H736">
        <v>0</v>
      </c>
      <c r="I736">
        <v>0</v>
      </c>
      <c r="J736">
        <v>4485.9912519999998</v>
      </c>
      <c r="K736">
        <v>0</v>
      </c>
      <c r="M736" t="str">
        <f t="shared" si="23"/>
        <v>2014Plaster</v>
      </c>
    </row>
    <row r="737" spans="1:13" x14ac:dyDescent="0.25">
      <c r="A737" t="s">
        <v>62</v>
      </c>
      <c r="B737" t="str">
        <f t="shared" si="22"/>
        <v>2014</v>
      </c>
      <c r="C737" t="s">
        <v>11</v>
      </c>
      <c r="D737" t="s">
        <v>45</v>
      </c>
      <c r="E737" t="s">
        <v>13</v>
      </c>
      <c r="F737">
        <v>2649</v>
      </c>
      <c r="G737">
        <v>0</v>
      </c>
      <c r="H737">
        <v>0</v>
      </c>
      <c r="I737">
        <v>0</v>
      </c>
      <c r="J737">
        <v>12261.059912000001</v>
      </c>
      <c r="K737">
        <v>0.17766499999999999</v>
      </c>
      <c r="M737" t="str">
        <f t="shared" si="23"/>
        <v>2014Rubble</v>
      </c>
    </row>
    <row r="738" spans="1:13" x14ac:dyDescent="0.25">
      <c r="A738" t="s">
        <v>62</v>
      </c>
      <c r="B738" t="str">
        <f t="shared" si="22"/>
        <v>2014</v>
      </c>
      <c r="C738" t="s">
        <v>11</v>
      </c>
      <c r="D738" t="s">
        <v>45</v>
      </c>
      <c r="E738" t="s">
        <v>14</v>
      </c>
      <c r="F738">
        <v>261802</v>
      </c>
      <c r="G738">
        <v>0</v>
      </c>
      <c r="H738">
        <v>0</v>
      </c>
      <c r="I738">
        <v>0</v>
      </c>
      <c r="J738">
        <v>8580.3864840000006</v>
      </c>
      <c r="K738">
        <v>0.96826500000000004</v>
      </c>
      <c r="M738" t="str">
        <f t="shared" si="23"/>
        <v>2014Rubble</v>
      </c>
    </row>
    <row r="739" spans="1:13" x14ac:dyDescent="0.25">
      <c r="A739" t="s">
        <v>62</v>
      </c>
      <c r="B739" t="str">
        <f t="shared" si="22"/>
        <v>2014</v>
      </c>
      <c r="C739" t="s">
        <v>11</v>
      </c>
      <c r="D739" t="s">
        <v>45</v>
      </c>
      <c r="E739" t="s">
        <v>15</v>
      </c>
      <c r="F739">
        <v>475</v>
      </c>
      <c r="G739">
        <v>0</v>
      </c>
      <c r="H739">
        <v>0</v>
      </c>
      <c r="I739">
        <v>0</v>
      </c>
      <c r="J739">
        <v>3030.2455799999998</v>
      </c>
      <c r="K739">
        <v>0.13551099999999999</v>
      </c>
      <c r="M739" t="str">
        <f t="shared" si="23"/>
        <v>2014Rubble</v>
      </c>
    </row>
    <row r="740" spans="1:13" x14ac:dyDescent="0.25">
      <c r="A740" t="s">
        <v>62</v>
      </c>
      <c r="B740" t="str">
        <f t="shared" si="22"/>
        <v>2014</v>
      </c>
      <c r="C740" t="s">
        <v>11</v>
      </c>
      <c r="D740" t="s">
        <v>19</v>
      </c>
      <c r="E740" t="s">
        <v>13</v>
      </c>
      <c r="F740">
        <v>50230</v>
      </c>
      <c r="G740">
        <v>0</v>
      </c>
      <c r="H740">
        <v>0</v>
      </c>
      <c r="I740">
        <v>0</v>
      </c>
      <c r="J740">
        <v>93256.691871999996</v>
      </c>
      <c r="K740">
        <v>0.35006700000000002</v>
      </c>
      <c r="M740" t="str">
        <f t="shared" si="23"/>
        <v>2014Soil and natural materials</v>
      </c>
    </row>
    <row r="741" spans="1:13" x14ac:dyDescent="0.25">
      <c r="A741" t="s">
        <v>62</v>
      </c>
      <c r="B741" t="str">
        <f t="shared" si="22"/>
        <v>2014</v>
      </c>
      <c r="C741" t="s">
        <v>11</v>
      </c>
      <c r="D741" t="s">
        <v>19</v>
      </c>
      <c r="E741" t="s">
        <v>14</v>
      </c>
      <c r="F741">
        <v>660312</v>
      </c>
      <c r="G741">
        <v>0</v>
      </c>
      <c r="H741">
        <v>0</v>
      </c>
      <c r="I741">
        <v>0</v>
      </c>
      <c r="J741">
        <v>639284.99182800006</v>
      </c>
      <c r="K741">
        <v>0.50808900000000001</v>
      </c>
      <c r="M741" t="str">
        <f t="shared" si="23"/>
        <v>2014Soil and natural materials</v>
      </c>
    </row>
    <row r="742" spans="1:13" x14ac:dyDescent="0.25">
      <c r="A742" t="s">
        <v>62</v>
      </c>
      <c r="B742" t="str">
        <f t="shared" si="22"/>
        <v>2014</v>
      </c>
      <c r="C742" t="s">
        <v>11</v>
      </c>
      <c r="D742" t="s">
        <v>19</v>
      </c>
      <c r="E742" t="s">
        <v>15</v>
      </c>
      <c r="F742">
        <v>546</v>
      </c>
      <c r="G742">
        <v>0</v>
      </c>
      <c r="H742">
        <v>0</v>
      </c>
      <c r="I742">
        <v>0</v>
      </c>
      <c r="J742">
        <v>15790.496692999999</v>
      </c>
      <c r="K742">
        <v>3.3422E-2</v>
      </c>
      <c r="M742" t="str">
        <f t="shared" si="23"/>
        <v>2014Soil and natural materials</v>
      </c>
    </row>
    <row r="743" spans="1:13" x14ac:dyDescent="0.25">
      <c r="A743" t="s">
        <v>62</v>
      </c>
      <c r="B743" t="str">
        <f t="shared" si="22"/>
        <v>2014</v>
      </c>
      <c r="C743" t="s">
        <v>20</v>
      </c>
      <c r="D743" t="s">
        <v>21</v>
      </c>
      <c r="E743" t="s">
        <v>13</v>
      </c>
      <c r="F743">
        <v>37815</v>
      </c>
      <c r="G743">
        <v>0</v>
      </c>
      <c r="H743">
        <v>0</v>
      </c>
      <c r="I743">
        <v>21.492090999999999</v>
      </c>
      <c r="J743">
        <v>24469.031746000001</v>
      </c>
      <c r="K743">
        <v>0.60727299999999995</v>
      </c>
      <c r="M743" t="str">
        <f t="shared" si="23"/>
        <v>2014Container glass</v>
      </c>
    </row>
    <row r="744" spans="1:13" x14ac:dyDescent="0.25">
      <c r="A744" t="s">
        <v>62</v>
      </c>
      <c r="B744" t="str">
        <f t="shared" si="22"/>
        <v>2014</v>
      </c>
      <c r="C744" t="s">
        <v>20</v>
      </c>
      <c r="D744" t="s">
        <v>21</v>
      </c>
      <c r="E744" t="s">
        <v>14</v>
      </c>
      <c r="F744">
        <v>2611</v>
      </c>
      <c r="G744">
        <v>0</v>
      </c>
      <c r="H744">
        <v>0</v>
      </c>
      <c r="I744">
        <v>0.81521200000000005</v>
      </c>
      <c r="J744">
        <v>592.960285</v>
      </c>
      <c r="K744">
        <v>0.81497600000000003</v>
      </c>
      <c r="M744" t="str">
        <f t="shared" si="23"/>
        <v>2014Container glass</v>
      </c>
    </row>
    <row r="745" spans="1:13" x14ac:dyDescent="0.25">
      <c r="A745" t="s">
        <v>62</v>
      </c>
      <c r="B745" t="str">
        <f t="shared" si="22"/>
        <v>2014</v>
      </c>
      <c r="C745" t="s">
        <v>20</v>
      </c>
      <c r="D745" t="s">
        <v>21</v>
      </c>
      <c r="E745" t="s">
        <v>15</v>
      </c>
      <c r="F745">
        <v>108743</v>
      </c>
      <c r="G745">
        <v>0</v>
      </c>
      <c r="H745">
        <v>0</v>
      </c>
      <c r="I745">
        <v>574.315697</v>
      </c>
      <c r="J745">
        <v>39702.905490999998</v>
      </c>
      <c r="K745">
        <v>0.73357300000000003</v>
      </c>
      <c r="M745" t="str">
        <f t="shared" si="23"/>
        <v>2014Container glass</v>
      </c>
    </row>
    <row r="746" spans="1:13" x14ac:dyDescent="0.25">
      <c r="A746" t="s">
        <v>62</v>
      </c>
      <c r="B746" t="str">
        <f t="shared" si="22"/>
        <v>2014</v>
      </c>
      <c r="C746" t="s">
        <v>20</v>
      </c>
      <c r="D746" t="s">
        <v>22</v>
      </c>
      <c r="E746" t="s">
        <v>13</v>
      </c>
      <c r="F746">
        <v>0</v>
      </c>
      <c r="G746">
        <v>0</v>
      </c>
      <c r="H746">
        <v>0</v>
      </c>
      <c r="I746">
        <v>0</v>
      </c>
      <c r="J746">
        <v>12009.33733</v>
      </c>
      <c r="K746">
        <v>0</v>
      </c>
      <c r="M746" t="str">
        <f t="shared" si="23"/>
        <v>2014Other glass</v>
      </c>
    </row>
    <row r="747" spans="1:13" x14ac:dyDescent="0.25">
      <c r="A747" t="s">
        <v>62</v>
      </c>
      <c r="B747" t="str">
        <f t="shared" si="22"/>
        <v>2014</v>
      </c>
      <c r="C747" t="s">
        <v>20</v>
      </c>
      <c r="D747" t="s">
        <v>22</v>
      </c>
      <c r="E747" t="s">
        <v>14</v>
      </c>
      <c r="F747">
        <v>14588</v>
      </c>
      <c r="G747">
        <v>0</v>
      </c>
      <c r="H747">
        <v>0</v>
      </c>
      <c r="I747">
        <v>0</v>
      </c>
      <c r="J747">
        <v>2892.952902</v>
      </c>
      <c r="K747">
        <v>0.83450800000000003</v>
      </c>
      <c r="M747" t="str">
        <f t="shared" si="23"/>
        <v>2014Other glass</v>
      </c>
    </row>
    <row r="748" spans="1:13" x14ac:dyDescent="0.25">
      <c r="A748" t="s">
        <v>62</v>
      </c>
      <c r="B748" t="str">
        <f t="shared" si="22"/>
        <v>2014</v>
      </c>
      <c r="C748" t="s">
        <v>20</v>
      </c>
      <c r="D748" t="s">
        <v>22</v>
      </c>
      <c r="E748" t="s">
        <v>15</v>
      </c>
      <c r="F748">
        <v>0</v>
      </c>
      <c r="G748">
        <v>0</v>
      </c>
      <c r="H748">
        <v>0</v>
      </c>
      <c r="I748">
        <v>0</v>
      </c>
      <c r="J748">
        <v>39315.194361000002</v>
      </c>
      <c r="K748">
        <v>0</v>
      </c>
      <c r="M748" t="str">
        <f t="shared" si="23"/>
        <v>2014Other glass</v>
      </c>
    </row>
    <row r="749" spans="1:13" x14ac:dyDescent="0.25">
      <c r="A749" t="s">
        <v>62</v>
      </c>
      <c r="B749" t="str">
        <f t="shared" si="22"/>
        <v>2014</v>
      </c>
      <c r="C749" t="s">
        <v>23</v>
      </c>
      <c r="D749" t="s">
        <v>24</v>
      </c>
      <c r="E749" t="s">
        <v>13</v>
      </c>
      <c r="F749">
        <v>28735</v>
      </c>
      <c r="G749">
        <v>0</v>
      </c>
      <c r="H749">
        <v>0</v>
      </c>
      <c r="I749">
        <v>47.119902000000003</v>
      </c>
      <c r="J749">
        <v>15189.528872999999</v>
      </c>
      <c r="K749">
        <v>0.65456000000000003</v>
      </c>
      <c r="M749" t="str">
        <f t="shared" si="23"/>
        <v>2014Aluminium</v>
      </c>
    </row>
    <row r="750" spans="1:13" x14ac:dyDescent="0.25">
      <c r="A750" t="s">
        <v>62</v>
      </c>
      <c r="B750" t="str">
        <f t="shared" si="22"/>
        <v>2014</v>
      </c>
      <c r="C750" t="s">
        <v>23</v>
      </c>
      <c r="D750" t="s">
        <v>24</v>
      </c>
      <c r="E750" t="s">
        <v>14</v>
      </c>
      <c r="F750">
        <v>0</v>
      </c>
      <c r="G750">
        <v>0</v>
      </c>
      <c r="H750">
        <v>0</v>
      </c>
      <c r="I750">
        <v>5.8698790000000001</v>
      </c>
      <c r="J750">
        <v>3417.4633869999998</v>
      </c>
      <c r="K750">
        <v>1.714E-3</v>
      </c>
      <c r="M750" t="str">
        <f t="shared" si="23"/>
        <v>2014Aluminium</v>
      </c>
    </row>
    <row r="751" spans="1:13" x14ac:dyDescent="0.25">
      <c r="A751" t="s">
        <v>62</v>
      </c>
      <c r="B751" t="str">
        <f t="shared" si="22"/>
        <v>2014</v>
      </c>
      <c r="C751" t="s">
        <v>23</v>
      </c>
      <c r="D751" t="s">
        <v>24</v>
      </c>
      <c r="E751" t="s">
        <v>15</v>
      </c>
      <c r="F751">
        <v>0</v>
      </c>
      <c r="G751">
        <v>0</v>
      </c>
      <c r="H751">
        <v>0</v>
      </c>
      <c r="I751">
        <v>19.677219000000001</v>
      </c>
      <c r="J751">
        <v>21433.106804999999</v>
      </c>
      <c r="K751">
        <v>9.1699999999999995E-4</v>
      </c>
      <c r="M751" t="str">
        <f t="shared" si="23"/>
        <v>2014Aluminium</v>
      </c>
    </row>
    <row r="752" spans="1:13" x14ac:dyDescent="0.25">
      <c r="A752" t="s">
        <v>62</v>
      </c>
      <c r="B752" t="str">
        <f t="shared" si="22"/>
        <v>2014</v>
      </c>
      <c r="C752" t="s">
        <v>23</v>
      </c>
      <c r="D752" t="s">
        <v>25</v>
      </c>
      <c r="E752" t="s">
        <v>13</v>
      </c>
      <c r="F752">
        <v>637891</v>
      </c>
      <c r="G752">
        <v>0</v>
      </c>
      <c r="H752">
        <v>0</v>
      </c>
      <c r="I752">
        <v>234233.795446</v>
      </c>
      <c r="J752">
        <v>49369.332081</v>
      </c>
      <c r="K752">
        <v>0.94642400000000004</v>
      </c>
      <c r="M752" t="str">
        <f t="shared" si="23"/>
        <v>2014Ferrous</v>
      </c>
    </row>
    <row r="753" spans="1:13" x14ac:dyDescent="0.25">
      <c r="A753" t="s">
        <v>62</v>
      </c>
      <c r="B753" t="str">
        <f t="shared" si="22"/>
        <v>2014</v>
      </c>
      <c r="C753" t="s">
        <v>23</v>
      </c>
      <c r="D753" t="s">
        <v>25</v>
      </c>
      <c r="E753" t="s">
        <v>14</v>
      </c>
      <c r="F753">
        <v>56362</v>
      </c>
      <c r="G753">
        <v>0</v>
      </c>
      <c r="H753">
        <v>0</v>
      </c>
      <c r="I753">
        <v>48408.596430999998</v>
      </c>
      <c r="J753">
        <v>14634.041488000001</v>
      </c>
      <c r="K753">
        <v>0.87744100000000003</v>
      </c>
      <c r="M753" t="str">
        <f t="shared" si="23"/>
        <v>2014Ferrous</v>
      </c>
    </row>
    <row r="754" spans="1:13" x14ac:dyDescent="0.25">
      <c r="A754" t="s">
        <v>62</v>
      </c>
      <c r="B754" t="str">
        <f t="shared" si="22"/>
        <v>2014</v>
      </c>
      <c r="C754" t="s">
        <v>23</v>
      </c>
      <c r="D754" t="s">
        <v>25</v>
      </c>
      <c r="E754" t="s">
        <v>15</v>
      </c>
      <c r="F754">
        <v>224738.44</v>
      </c>
      <c r="G754">
        <v>0</v>
      </c>
      <c r="H754">
        <v>0</v>
      </c>
      <c r="I754">
        <v>150154.87412399999</v>
      </c>
      <c r="J754">
        <v>36003.292289999998</v>
      </c>
      <c r="K754">
        <v>0.91237800000000002</v>
      </c>
      <c r="M754" t="str">
        <f t="shared" si="23"/>
        <v>2014Ferrous</v>
      </c>
    </row>
    <row r="755" spans="1:13" x14ac:dyDescent="0.25">
      <c r="A755" t="s">
        <v>62</v>
      </c>
      <c r="B755" t="str">
        <f t="shared" si="22"/>
        <v>2014</v>
      </c>
      <c r="C755" t="s">
        <v>23</v>
      </c>
      <c r="D755" t="s">
        <v>26</v>
      </c>
      <c r="E755" t="s">
        <v>13</v>
      </c>
      <c r="F755">
        <v>48393</v>
      </c>
      <c r="G755">
        <v>0</v>
      </c>
      <c r="H755">
        <v>0</v>
      </c>
      <c r="I755">
        <v>8408.9146679999994</v>
      </c>
      <c r="J755">
        <v>0</v>
      </c>
      <c r="K755">
        <v>1</v>
      </c>
      <c r="M755" t="str">
        <f t="shared" si="23"/>
        <v>2014Other metals</v>
      </c>
    </row>
    <row r="756" spans="1:13" x14ac:dyDescent="0.25">
      <c r="A756" t="s">
        <v>62</v>
      </c>
      <c r="B756" t="str">
        <f t="shared" si="22"/>
        <v>2014</v>
      </c>
      <c r="C756" t="s">
        <v>23</v>
      </c>
      <c r="D756" t="s">
        <v>26</v>
      </c>
      <c r="E756" t="s">
        <v>14</v>
      </c>
      <c r="F756">
        <v>5344</v>
      </c>
      <c r="G756">
        <v>0</v>
      </c>
      <c r="H756">
        <v>0</v>
      </c>
      <c r="I756">
        <v>629.68721700000003</v>
      </c>
      <c r="J756">
        <v>0</v>
      </c>
      <c r="K756">
        <v>1</v>
      </c>
      <c r="M756" t="str">
        <f t="shared" si="23"/>
        <v>2014Other metals</v>
      </c>
    </row>
    <row r="757" spans="1:13" x14ac:dyDescent="0.25">
      <c r="A757" t="s">
        <v>62</v>
      </c>
      <c r="B757" t="str">
        <f t="shared" si="22"/>
        <v>2014</v>
      </c>
      <c r="C757" t="s">
        <v>23</v>
      </c>
      <c r="D757" t="s">
        <v>26</v>
      </c>
      <c r="E757" t="s">
        <v>15</v>
      </c>
      <c r="F757">
        <v>12580</v>
      </c>
      <c r="G757">
        <v>0</v>
      </c>
      <c r="H757">
        <v>0</v>
      </c>
      <c r="I757">
        <v>1298.4981150000001</v>
      </c>
      <c r="J757">
        <v>0</v>
      </c>
      <c r="K757">
        <v>1</v>
      </c>
      <c r="M757" t="str">
        <f t="shared" si="23"/>
        <v>2014Other metals</v>
      </c>
    </row>
    <row r="758" spans="1:13" x14ac:dyDescent="0.25">
      <c r="A758" t="s">
        <v>62</v>
      </c>
      <c r="B758" t="str">
        <f t="shared" si="22"/>
        <v>2014</v>
      </c>
      <c r="C758" t="s">
        <v>27</v>
      </c>
      <c r="D758" t="s">
        <v>28</v>
      </c>
      <c r="E758" t="s">
        <v>13</v>
      </c>
      <c r="F758">
        <v>66890</v>
      </c>
      <c r="G758">
        <v>0</v>
      </c>
      <c r="H758">
        <v>0</v>
      </c>
      <c r="I758">
        <v>5739.663219</v>
      </c>
      <c r="J758">
        <v>215586.401143</v>
      </c>
      <c r="K758">
        <v>0.25199700000000003</v>
      </c>
      <c r="M758" t="str">
        <f t="shared" si="23"/>
        <v>2014Food organics</v>
      </c>
    </row>
    <row r="759" spans="1:13" x14ac:dyDescent="0.25">
      <c r="A759" t="s">
        <v>62</v>
      </c>
      <c r="B759" t="str">
        <f t="shared" si="22"/>
        <v>2014</v>
      </c>
      <c r="C759" t="s">
        <v>27</v>
      </c>
      <c r="D759" t="s">
        <v>28</v>
      </c>
      <c r="E759" t="s">
        <v>14</v>
      </c>
      <c r="F759">
        <v>0</v>
      </c>
      <c r="G759">
        <v>0</v>
      </c>
      <c r="H759">
        <v>0</v>
      </c>
      <c r="I759">
        <v>89.589419000000007</v>
      </c>
      <c r="J759">
        <v>2639.4428819999998</v>
      </c>
      <c r="K759">
        <v>3.2828000000000003E-2</v>
      </c>
      <c r="M759" t="str">
        <f t="shared" si="23"/>
        <v>2014Food organics</v>
      </c>
    </row>
    <row r="760" spans="1:13" x14ac:dyDescent="0.25">
      <c r="A760" t="s">
        <v>62</v>
      </c>
      <c r="B760" t="str">
        <f t="shared" si="22"/>
        <v>2014</v>
      </c>
      <c r="C760" t="s">
        <v>27</v>
      </c>
      <c r="D760" t="s">
        <v>28</v>
      </c>
      <c r="E760" t="s">
        <v>15</v>
      </c>
      <c r="F760">
        <v>0</v>
      </c>
      <c r="G760">
        <v>0</v>
      </c>
      <c r="H760">
        <v>0</v>
      </c>
      <c r="I760">
        <v>5640.1003620000001</v>
      </c>
      <c r="J760">
        <v>651331.393132</v>
      </c>
      <c r="K760">
        <v>8.5850000000000006E-3</v>
      </c>
      <c r="M760" t="str">
        <f t="shared" si="23"/>
        <v>2014Food organics</v>
      </c>
    </row>
    <row r="761" spans="1:13" x14ac:dyDescent="0.25">
      <c r="A761" t="s">
        <v>62</v>
      </c>
      <c r="B761" t="str">
        <f t="shared" si="22"/>
        <v>2014</v>
      </c>
      <c r="C761" t="s">
        <v>27</v>
      </c>
      <c r="D761" t="s">
        <v>29</v>
      </c>
      <c r="E761" t="s">
        <v>13</v>
      </c>
      <c r="F761">
        <v>21949</v>
      </c>
      <c r="G761">
        <v>0</v>
      </c>
      <c r="H761">
        <v>0</v>
      </c>
      <c r="I761">
        <v>0</v>
      </c>
      <c r="J761">
        <v>54338.592674</v>
      </c>
      <c r="K761">
        <v>0.287713</v>
      </c>
      <c r="M761" t="str">
        <f t="shared" si="23"/>
        <v>2014Garden organics</v>
      </c>
    </row>
    <row r="762" spans="1:13" x14ac:dyDescent="0.25">
      <c r="A762" t="s">
        <v>62</v>
      </c>
      <c r="B762" t="str">
        <f t="shared" si="22"/>
        <v>2014</v>
      </c>
      <c r="C762" t="s">
        <v>27</v>
      </c>
      <c r="D762" t="s">
        <v>29</v>
      </c>
      <c r="E762" t="s">
        <v>14</v>
      </c>
      <c r="F762">
        <v>7253</v>
      </c>
      <c r="G762">
        <v>0</v>
      </c>
      <c r="H762">
        <v>0</v>
      </c>
      <c r="I762">
        <v>0</v>
      </c>
      <c r="J762">
        <v>19026.500877999999</v>
      </c>
      <c r="K762">
        <v>0.27599400000000002</v>
      </c>
      <c r="M762" t="str">
        <f t="shared" si="23"/>
        <v>2014Garden organics</v>
      </c>
    </row>
    <row r="763" spans="1:13" x14ac:dyDescent="0.25">
      <c r="A763" t="s">
        <v>62</v>
      </c>
      <c r="B763" t="str">
        <f t="shared" si="22"/>
        <v>2014</v>
      </c>
      <c r="C763" t="s">
        <v>27</v>
      </c>
      <c r="D763" t="s">
        <v>29</v>
      </c>
      <c r="E763" t="s">
        <v>15</v>
      </c>
      <c r="F763">
        <v>329680</v>
      </c>
      <c r="G763">
        <v>0</v>
      </c>
      <c r="H763">
        <v>0</v>
      </c>
      <c r="I763">
        <v>0</v>
      </c>
      <c r="J763">
        <v>103208.06705699999</v>
      </c>
      <c r="K763">
        <v>0.76158199999999998</v>
      </c>
      <c r="M763" t="str">
        <f t="shared" si="23"/>
        <v>2014Garden organics</v>
      </c>
    </row>
    <row r="764" spans="1:13" x14ac:dyDescent="0.25">
      <c r="A764" t="s">
        <v>62</v>
      </c>
      <c r="B764" t="str">
        <f t="shared" si="22"/>
        <v>2014</v>
      </c>
      <c r="C764" t="s">
        <v>27</v>
      </c>
      <c r="D764" t="s">
        <v>30</v>
      </c>
      <c r="E764" t="s">
        <v>13</v>
      </c>
      <c r="F764">
        <v>99407</v>
      </c>
      <c r="G764">
        <v>0</v>
      </c>
      <c r="H764">
        <v>0</v>
      </c>
      <c r="I764">
        <v>47.068905000000001</v>
      </c>
      <c r="J764">
        <v>26823.298395000002</v>
      </c>
      <c r="K764">
        <v>0.78758399999999995</v>
      </c>
      <c r="M764" t="str">
        <f t="shared" si="23"/>
        <v>2014Other organics</v>
      </c>
    </row>
    <row r="765" spans="1:13" x14ac:dyDescent="0.25">
      <c r="A765" t="s">
        <v>62</v>
      </c>
      <c r="B765" t="str">
        <f t="shared" si="22"/>
        <v>2014</v>
      </c>
      <c r="C765" t="s">
        <v>27</v>
      </c>
      <c r="D765" t="s">
        <v>30</v>
      </c>
      <c r="E765" t="s">
        <v>14</v>
      </c>
      <c r="F765">
        <v>238</v>
      </c>
      <c r="G765">
        <v>0</v>
      </c>
      <c r="H765">
        <v>0</v>
      </c>
      <c r="I765">
        <v>0</v>
      </c>
      <c r="J765">
        <v>462.08706599999999</v>
      </c>
      <c r="K765">
        <v>0.33995700000000001</v>
      </c>
      <c r="M765" t="str">
        <f t="shared" si="23"/>
        <v>2014Other organics</v>
      </c>
    </row>
    <row r="766" spans="1:13" x14ac:dyDescent="0.25">
      <c r="A766" t="s">
        <v>62</v>
      </c>
      <c r="B766" t="str">
        <f t="shared" si="22"/>
        <v>2014</v>
      </c>
      <c r="C766" t="s">
        <v>27</v>
      </c>
      <c r="D766" t="s">
        <v>30</v>
      </c>
      <c r="E766" t="s">
        <v>15</v>
      </c>
      <c r="F766">
        <v>41114</v>
      </c>
      <c r="G766">
        <v>0</v>
      </c>
      <c r="H766">
        <v>0</v>
      </c>
      <c r="I766">
        <v>26.106095</v>
      </c>
      <c r="J766">
        <v>102944.695479</v>
      </c>
      <c r="K766">
        <v>0.28552699999999998</v>
      </c>
      <c r="M766" t="str">
        <f t="shared" si="23"/>
        <v>2014Other organics</v>
      </c>
    </row>
    <row r="767" spans="1:13" x14ac:dyDescent="0.25">
      <c r="A767" t="s">
        <v>62</v>
      </c>
      <c r="B767" t="str">
        <f t="shared" si="22"/>
        <v>2014</v>
      </c>
      <c r="C767" t="s">
        <v>27</v>
      </c>
      <c r="D767" t="s">
        <v>31</v>
      </c>
      <c r="E767" t="s">
        <v>13</v>
      </c>
      <c r="F767">
        <v>80529</v>
      </c>
      <c r="G767">
        <v>0</v>
      </c>
      <c r="H767">
        <v>0</v>
      </c>
      <c r="I767">
        <v>4.4828409999999996</v>
      </c>
      <c r="J767">
        <v>209543.961178</v>
      </c>
      <c r="K767">
        <v>0.27762700000000001</v>
      </c>
      <c r="M767" t="str">
        <f t="shared" si="23"/>
        <v>2014Wood /timber</v>
      </c>
    </row>
    <row r="768" spans="1:13" x14ac:dyDescent="0.25">
      <c r="A768" t="s">
        <v>62</v>
      </c>
      <c r="B768" t="str">
        <f t="shared" si="22"/>
        <v>2014</v>
      </c>
      <c r="C768" t="s">
        <v>27</v>
      </c>
      <c r="D768" t="s">
        <v>31</v>
      </c>
      <c r="E768" t="s">
        <v>14</v>
      </c>
      <c r="F768">
        <v>19696</v>
      </c>
      <c r="G768">
        <v>0</v>
      </c>
      <c r="H768">
        <v>0</v>
      </c>
      <c r="I768">
        <v>6.5186279999999996</v>
      </c>
      <c r="J768">
        <v>103761.235556</v>
      </c>
      <c r="K768">
        <v>0.159581</v>
      </c>
      <c r="M768" t="str">
        <f t="shared" si="23"/>
        <v>2014Wood /timber</v>
      </c>
    </row>
    <row r="769" spans="1:13" x14ac:dyDescent="0.25">
      <c r="A769" t="s">
        <v>62</v>
      </c>
      <c r="B769" t="str">
        <f t="shared" si="22"/>
        <v>2014</v>
      </c>
      <c r="C769" t="s">
        <v>27</v>
      </c>
      <c r="D769" t="s">
        <v>31</v>
      </c>
      <c r="E769" t="s">
        <v>15</v>
      </c>
      <c r="F769">
        <v>17728.7</v>
      </c>
      <c r="G769">
        <v>0</v>
      </c>
      <c r="H769">
        <v>0</v>
      </c>
      <c r="I769">
        <v>0.99853099999999995</v>
      </c>
      <c r="J769">
        <v>28805.804602</v>
      </c>
      <c r="K769">
        <v>0.380992</v>
      </c>
      <c r="M769" t="str">
        <f t="shared" si="23"/>
        <v>2014Wood /timber</v>
      </c>
    </row>
    <row r="770" spans="1:13" x14ac:dyDescent="0.25">
      <c r="A770" t="s">
        <v>62</v>
      </c>
      <c r="B770" t="str">
        <f t="shared" si="22"/>
        <v>2014</v>
      </c>
      <c r="C770" t="s">
        <v>32</v>
      </c>
      <c r="D770" t="s">
        <v>33</v>
      </c>
      <c r="E770" t="s">
        <v>13</v>
      </c>
      <c r="F770">
        <v>551833</v>
      </c>
      <c r="G770">
        <v>0</v>
      </c>
      <c r="H770">
        <v>0</v>
      </c>
      <c r="I770">
        <v>197037.2421</v>
      </c>
      <c r="J770">
        <v>69890.704574000003</v>
      </c>
      <c r="K770">
        <v>0.91463799999999995</v>
      </c>
      <c r="M770" t="str">
        <f t="shared" si="23"/>
        <v>2014Cardboard</v>
      </c>
    </row>
    <row r="771" spans="1:13" x14ac:dyDescent="0.25">
      <c r="A771" t="s">
        <v>62</v>
      </c>
      <c r="B771" t="str">
        <f t="shared" ref="B771:B834" si="24">RIGHT(A771,4)</f>
        <v>2014</v>
      </c>
      <c r="C771" t="s">
        <v>32</v>
      </c>
      <c r="D771" t="s">
        <v>33</v>
      </c>
      <c r="E771" t="s">
        <v>14</v>
      </c>
      <c r="F771">
        <v>0</v>
      </c>
      <c r="G771">
        <v>0</v>
      </c>
      <c r="H771">
        <v>0</v>
      </c>
      <c r="I771">
        <v>10946.51345</v>
      </c>
      <c r="J771">
        <v>3799.5204170000002</v>
      </c>
      <c r="K771">
        <v>0.742336</v>
      </c>
      <c r="M771" t="str">
        <f t="shared" ref="M771:M834" si="25">_xlfn.TEXTJOIN("",FALSE,B771,D771)</f>
        <v>2014Cardboard</v>
      </c>
    </row>
    <row r="772" spans="1:13" x14ac:dyDescent="0.25">
      <c r="A772" t="s">
        <v>62</v>
      </c>
      <c r="B772" t="str">
        <f t="shared" si="24"/>
        <v>2014</v>
      </c>
      <c r="C772" t="s">
        <v>32</v>
      </c>
      <c r="D772" t="s">
        <v>33</v>
      </c>
      <c r="E772" t="s">
        <v>15</v>
      </c>
      <c r="F772">
        <v>69218.14</v>
      </c>
      <c r="G772">
        <v>0</v>
      </c>
      <c r="H772">
        <v>0</v>
      </c>
      <c r="I772">
        <v>10946.51345</v>
      </c>
      <c r="J772">
        <v>37834.896175000002</v>
      </c>
      <c r="K772">
        <v>0.67936399999999997</v>
      </c>
      <c r="M772" t="str">
        <f t="shared" si="25"/>
        <v>2014Cardboard</v>
      </c>
    </row>
    <row r="773" spans="1:13" x14ac:dyDescent="0.25">
      <c r="A773" t="s">
        <v>62</v>
      </c>
      <c r="B773" t="str">
        <f t="shared" si="24"/>
        <v>2014</v>
      </c>
      <c r="C773" t="s">
        <v>32</v>
      </c>
      <c r="D773" t="s">
        <v>46</v>
      </c>
      <c r="E773" t="s">
        <v>13</v>
      </c>
      <c r="F773">
        <v>0</v>
      </c>
      <c r="G773">
        <v>0</v>
      </c>
      <c r="H773">
        <v>0</v>
      </c>
      <c r="I773">
        <v>0</v>
      </c>
      <c r="J773">
        <v>25245.903222000001</v>
      </c>
      <c r="K773">
        <v>0</v>
      </c>
      <c r="M773" t="str">
        <f t="shared" si="25"/>
        <v>2014Liquidpaperboard</v>
      </c>
    </row>
    <row r="774" spans="1:13" x14ac:dyDescent="0.25">
      <c r="A774" t="s">
        <v>62</v>
      </c>
      <c r="B774" t="str">
        <f t="shared" si="24"/>
        <v>2014</v>
      </c>
      <c r="C774" t="s">
        <v>32</v>
      </c>
      <c r="D774" t="s">
        <v>46</v>
      </c>
      <c r="E774" t="s">
        <v>14</v>
      </c>
      <c r="F774">
        <v>0</v>
      </c>
      <c r="G774">
        <v>0</v>
      </c>
      <c r="H774">
        <v>0</v>
      </c>
      <c r="I774">
        <v>0</v>
      </c>
      <c r="J774">
        <v>471.73899599999999</v>
      </c>
      <c r="K774">
        <v>0</v>
      </c>
      <c r="M774" t="str">
        <f t="shared" si="25"/>
        <v>2014Liquidpaperboard</v>
      </c>
    </row>
    <row r="775" spans="1:13" x14ac:dyDescent="0.25">
      <c r="A775" t="s">
        <v>62</v>
      </c>
      <c r="B775" t="str">
        <f t="shared" si="24"/>
        <v>2014</v>
      </c>
      <c r="C775" t="s">
        <v>32</v>
      </c>
      <c r="D775" t="s">
        <v>46</v>
      </c>
      <c r="E775" t="s">
        <v>15</v>
      </c>
      <c r="F775">
        <v>0</v>
      </c>
      <c r="G775">
        <v>0</v>
      </c>
      <c r="H775">
        <v>0</v>
      </c>
      <c r="I775">
        <v>0</v>
      </c>
      <c r="J775">
        <v>28727.009622000001</v>
      </c>
      <c r="K775">
        <v>0</v>
      </c>
      <c r="M775" t="str">
        <f t="shared" si="25"/>
        <v>2014Liquidpaperboard</v>
      </c>
    </row>
    <row r="776" spans="1:13" x14ac:dyDescent="0.25">
      <c r="A776" t="s">
        <v>62</v>
      </c>
      <c r="B776" t="str">
        <f t="shared" si="24"/>
        <v>2014</v>
      </c>
      <c r="C776" t="s">
        <v>32</v>
      </c>
      <c r="D776" t="s">
        <v>34</v>
      </c>
      <c r="E776" t="s">
        <v>13</v>
      </c>
      <c r="F776">
        <v>8990</v>
      </c>
      <c r="G776">
        <v>0</v>
      </c>
      <c r="H776">
        <v>0</v>
      </c>
      <c r="I776">
        <v>103377.0451</v>
      </c>
      <c r="J776">
        <v>0</v>
      </c>
      <c r="K776">
        <v>1</v>
      </c>
      <c r="M776" t="str">
        <f t="shared" si="25"/>
        <v>2014Newsprint and magazines</v>
      </c>
    </row>
    <row r="777" spans="1:13" x14ac:dyDescent="0.25">
      <c r="A777" t="s">
        <v>62</v>
      </c>
      <c r="B777" t="str">
        <f t="shared" si="24"/>
        <v>2014</v>
      </c>
      <c r="C777" t="s">
        <v>32</v>
      </c>
      <c r="D777" t="s">
        <v>34</v>
      </c>
      <c r="E777" t="s">
        <v>14</v>
      </c>
      <c r="F777">
        <v>0</v>
      </c>
      <c r="G777">
        <v>0</v>
      </c>
      <c r="H777">
        <v>0</v>
      </c>
      <c r="I777">
        <v>7384.0746499999996</v>
      </c>
      <c r="J777">
        <v>0</v>
      </c>
      <c r="K777">
        <v>1</v>
      </c>
      <c r="M777" t="str">
        <f t="shared" si="25"/>
        <v>2014Newsprint and magazines</v>
      </c>
    </row>
    <row r="778" spans="1:13" x14ac:dyDescent="0.25">
      <c r="A778" t="s">
        <v>62</v>
      </c>
      <c r="B778" t="str">
        <f t="shared" si="24"/>
        <v>2014</v>
      </c>
      <c r="C778" t="s">
        <v>32</v>
      </c>
      <c r="D778" t="s">
        <v>34</v>
      </c>
      <c r="E778" t="s">
        <v>15</v>
      </c>
      <c r="F778">
        <v>14753</v>
      </c>
      <c r="G778">
        <v>0</v>
      </c>
      <c r="H778">
        <v>0</v>
      </c>
      <c r="I778">
        <v>36920.373249999997</v>
      </c>
      <c r="J778">
        <v>0</v>
      </c>
      <c r="K778">
        <v>1</v>
      </c>
      <c r="M778" t="str">
        <f t="shared" si="25"/>
        <v>2014Newsprint and magazines</v>
      </c>
    </row>
    <row r="779" spans="1:13" x14ac:dyDescent="0.25">
      <c r="A779" t="s">
        <v>62</v>
      </c>
      <c r="B779" t="str">
        <f t="shared" si="24"/>
        <v>2014</v>
      </c>
      <c r="C779" t="s">
        <v>32</v>
      </c>
      <c r="D779" t="s">
        <v>35</v>
      </c>
      <c r="E779" t="s">
        <v>13</v>
      </c>
      <c r="F779">
        <v>120600</v>
      </c>
      <c r="G779">
        <v>0</v>
      </c>
      <c r="H779">
        <v>0</v>
      </c>
      <c r="I779">
        <v>141817.43445599999</v>
      </c>
      <c r="J779">
        <v>75366.930034000005</v>
      </c>
      <c r="K779">
        <v>0.77687799999999996</v>
      </c>
      <c r="M779" t="str">
        <f t="shared" si="25"/>
        <v>2014Other paper</v>
      </c>
    </row>
    <row r="780" spans="1:13" x14ac:dyDescent="0.25">
      <c r="A780" t="s">
        <v>62</v>
      </c>
      <c r="B780" t="str">
        <f t="shared" si="24"/>
        <v>2014</v>
      </c>
      <c r="C780" t="s">
        <v>32</v>
      </c>
      <c r="D780" t="s">
        <v>35</v>
      </c>
      <c r="E780" t="s">
        <v>14</v>
      </c>
      <c r="F780">
        <v>0</v>
      </c>
      <c r="G780">
        <v>0</v>
      </c>
      <c r="H780">
        <v>0</v>
      </c>
      <c r="I780">
        <v>27.987279000000001</v>
      </c>
      <c r="J780">
        <v>1438.9102820000001</v>
      </c>
      <c r="K780">
        <v>1.9078999999999999E-2</v>
      </c>
      <c r="M780" t="str">
        <f t="shared" si="25"/>
        <v>2014Other paper</v>
      </c>
    </row>
    <row r="781" spans="1:13" x14ac:dyDescent="0.25">
      <c r="A781" t="s">
        <v>62</v>
      </c>
      <c r="B781" t="str">
        <f t="shared" si="24"/>
        <v>2014</v>
      </c>
      <c r="C781" t="s">
        <v>32</v>
      </c>
      <c r="D781" t="s">
        <v>35</v>
      </c>
      <c r="E781" t="s">
        <v>15</v>
      </c>
      <c r="F781">
        <v>2526</v>
      </c>
      <c r="G781">
        <v>0</v>
      </c>
      <c r="H781">
        <v>0</v>
      </c>
      <c r="I781">
        <v>74198.327265</v>
      </c>
      <c r="J781">
        <v>129266.92081900001</v>
      </c>
      <c r="K781">
        <v>0.37246400000000002</v>
      </c>
      <c r="M781" t="str">
        <f t="shared" si="25"/>
        <v>2014Other paper</v>
      </c>
    </row>
    <row r="782" spans="1:13" x14ac:dyDescent="0.25">
      <c r="A782" t="s">
        <v>62</v>
      </c>
      <c r="B782" t="str">
        <f t="shared" si="24"/>
        <v>2014</v>
      </c>
      <c r="C782" t="s">
        <v>32</v>
      </c>
      <c r="D782" t="s">
        <v>36</v>
      </c>
      <c r="E782" t="s">
        <v>13</v>
      </c>
      <c r="F782">
        <v>0</v>
      </c>
      <c r="G782">
        <v>0</v>
      </c>
      <c r="H782">
        <v>0</v>
      </c>
      <c r="I782">
        <v>0</v>
      </c>
      <c r="J782">
        <v>72460.230920000002</v>
      </c>
      <c r="K782">
        <v>0</v>
      </c>
      <c r="M782" t="str">
        <f t="shared" si="25"/>
        <v>2014Printing and writing paper</v>
      </c>
    </row>
    <row r="783" spans="1:13" x14ac:dyDescent="0.25">
      <c r="A783" t="s">
        <v>62</v>
      </c>
      <c r="B783" t="str">
        <f t="shared" si="24"/>
        <v>2014</v>
      </c>
      <c r="C783" t="s">
        <v>32</v>
      </c>
      <c r="D783" t="s">
        <v>36</v>
      </c>
      <c r="E783" t="s">
        <v>14</v>
      </c>
      <c r="F783">
        <v>0</v>
      </c>
      <c r="G783">
        <v>0</v>
      </c>
      <c r="H783">
        <v>0</v>
      </c>
      <c r="I783">
        <v>0</v>
      </c>
      <c r="J783">
        <v>1470.270037</v>
      </c>
      <c r="K783">
        <v>0</v>
      </c>
      <c r="M783" t="str">
        <f t="shared" si="25"/>
        <v>2014Printing and writing paper</v>
      </c>
    </row>
    <row r="784" spans="1:13" x14ac:dyDescent="0.25">
      <c r="A784" t="s">
        <v>62</v>
      </c>
      <c r="B784" t="str">
        <f t="shared" si="24"/>
        <v>2014</v>
      </c>
      <c r="C784" t="s">
        <v>32</v>
      </c>
      <c r="D784" t="s">
        <v>36</v>
      </c>
      <c r="E784" t="s">
        <v>15</v>
      </c>
      <c r="F784">
        <v>0</v>
      </c>
      <c r="G784">
        <v>0</v>
      </c>
      <c r="H784">
        <v>0</v>
      </c>
      <c r="I784">
        <v>0</v>
      </c>
      <c r="J784">
        <v>86296.194059999994</v>
      </c>
      <c r="K784">
        <v>0</v>
      </c>
      <c r="M784" t="str">
        <f t="shared" si="25"/>
        <v>2014Printing and writing paper</v>
      </c>
    </row>
    <row r="785" spans="1:13" x14ac:dyDescent="0.25">
      <c r="A785" t="s">
        <v>62</v>
      </c>
      <c r="B785" t="str">
        <f t="shared" si="24"/>
        <v>2014</v>
      </c>
      <c r="C785" t="s">
        <v>49</v>
      </c>
      <c r="D785" t="s">
        <v>50</v>
      </c>
      <c r="E785" t="s">
        <v>13</v>
      </c>
      <c r="F785">
        <v>4359.877606</v>
      </c>
      <c r="G785">
        <v>0</v>
      </c>
      <c r="H785">
        <v>275.51401248206997</v>
      </c>
      <c r="I785">
        <v>5876.4598040000001</v>
      </c>
      <c r="J785">
        <v>48043.282763000003</v>
      </c>
      <c r="K785">
        <v>0.17952000000000001</v>
      </c>
      <c r="M785" t="str">
        <f t="shared" si="25"/>
        <v>2014HDPE (2)</v>
      </c>
    </row>
    <row r="786" spans="1:13" x14ac:dyDescent="0.25">
      <c r="A786" t="s">
        <v>62</v>
      </c>
      <c r="B786" t="str">
        <f t="shared" si="24"/>
        <v>2014</v>
      </c>
      <c r="C786" t="s">
        <v>49</v>
      </c>
      <c r="D786" t="s">
        <v>50</v>
      </c>
      <c r="E786" t="s">
        <v>14</v>
      </c>
      <c r="F786">
        <v>615.48378200000002</v>
      </c>
      <c r="G786">
        <v>0</v>
      </c>
      <c r="H786">
        <v>42.781389834693002</v>
      </c>
      <c r="I786">
        <v>973.99886300000003</v>
      </c>
      <c r="J786">
        <v>3845.5970969999998</v>
      </c>
      <c r="K786">
        <v>0.29797400000000002</v>
      </c>
      <c r="M786" t="str">
        <f t="shared" si="25"/>
        <v>2014HDPE (2)</v>
      </c>
    </row>
    <row r="787" spans="1:13" x14ac:dyDescent="0.25">
      <c r="A787" t="s">
        <v>62</v>
      </c>
      <c r="B787" t="str">
        <f t="shared" si="24"/>
        <v>2014</v>
      </c>
      <c r="C787" t="s">
        <v>49</v>
      </c>
      <c r="D787" t="s">
        <v>50</v>
      </c>
      <c r="E787" t="s">
        <v>15</v>
      </c>
      <c r="F787">
        <v>7931.585658</v>
      </c>
      <c r="G787">
        <v>0</v>
      </c>
      <c r="H787">
        <v>902.94764853069501</v>
      </c>
      <c r="I787">
        <v>25616.170084000001</v>
      </c>
      <c r="J787">
        <v>73537.211951999998</v>
      </c>
      <c r="K787">
        <v>0.319023</v>
      </c>
      <c r="M787" t="str">
        <f t="shared" si="25"/>
        <v>2014HDPE (2)</v>
      </c>
    </row>
    <row r="788" spans="1:13" x14ac:dyDescent="0.25">
      <c r="A788" t="s">
        <v>62</v>
      </c>
      <c r="B788" t="str">
        <f t="shared" si="24"/>
        <v>2014</v>
      </c>
      <c r="C788" t="s">
        <v>49</v>
      </c>
      <c r="D788" t="s">
        <v>51</v>
      </c>
      <c r="E788" t="s">
        <v>13</v>
      </c>
      <c r="F788">
        <v>8164.0268880000003</v>
      </c>
      <c r="G788">
        <v>0</v>
      </c>
      <c r="H788">
        <v>194.961336663163</v>
      </c>
      <c r="I788">
        <v>6691.0759500000004</v>
      </c>
      <c r="J788">
        <v>35982.207590999999</v>
      </c>
      <c r="K788">
        <v>0.29491200000000001</v>
      </c>
      <c r="M788" t="str">
        <f t="shared" si="25"/>
        <v>2014LDPE (4)</v>
      </c>
    </row>
    <row r="789" spans="1:13" x14ac:dyDescent="0.25">
      <c r="A789" t="s">
        <v>62</v>
      </c>
      <c r="B789" t="str">
        <f t="shared" si="24"/>
        <v>2014</v>
      </c>
      <c r="C789" t="s">
        <v>49</v>
      </c>
      <c r="D789" t="s">
        <v>51</v>
      </c>
      <c r="E789" t="s">
        <v>14</v>
      </c>
      <c r="F789">
        <v>65.547736999999998</v>
      </c>
      <c r="G789">
        <v>0</v>
      </c>
      <c r="H789">
        <v>0.86026158967791799</v>
      </c>
      <c r="I789">
        <v>0</v>
      </c>
      <c r="J789">
        <v>2880.1752320000001</v>
      </c>
      <c r="K789">
        <v>2.2537000000000001E-2</v>
      </c>
      <c r="M789" t="str">
        <f t="shared" si="25"/>
        <v>2014LDPE (4)</v>
      </c>
    </row>
    <row r="790" spans="1:13" x14ac:dyDescent="0.25">
      <c r="A790" t="s">
        <v>62</v>
      </c>
      <c r="B790" t="str">
        <f t="shared" si="24"/>
        <v>2014</v>
      </c>
      <c r="C790" t="s">
        <v>49</v>
      </c>
      <c r="D790" t="s">
        <v>51</v>
      </c>
      <c r="E790" t="s">
        <v>15</v>
      </c>
      <c r="F790">
        <v>14103.948280000001</v>
      </c>
      <c r="G790">
        <v>0</v>
      </c>
      <c r="H790">
        <v>214.374706597044</v>
      </c>
      <c r="I790">
        <v>2230.3586500000001</v>
      </c>
      <c r="J790">
        <v>35075.594283999999</v>
      </c>
      <c r="K790">
        <v>0.32056000000000001</v>
      </c>
      <c r="M790" t="str">
        <f t="shared" si="25"/>
        <v>2014LDPE (4)</v>
      </c>
    </row>
    <row r="791" spans="1:13" x14ac:dyDescent="0.25">
      <c r="A791" t="s">
        <v>62</v>
      </c>
      <c r="B791" t="str">
        <f t="shared" si="24"/>
        <v>2014</v>
      </c>
      <c r="C791" t="s">
        <v>49</v>
      </c>
      <c r="D791" t="s">
        <v>52</v>
      </c>
      <c r="E791" t="s">
        <v>13</v>
      </c>
      <c r="F791">
        <v>4787.701196</v>
      </c>
      <c r="G791">
        <v>0</v>
      </c>
      <c r="H791">
        <v>0</v>
      </c>
      <c r="I791">
        <v>1988.17985</v>
      </c>
      <c r="J791">
        <v>26995.498746000001</v>
      </c>
      <c r="K791">
        <v>0.20063900000000001</v>
      </c>
      <c r="M791" t="str">
        <f t="shared" si="25"/>
        <v>2014Other plastics (7)</v>
      </c>
    </row>
    <row r="792" spans="1:13" x14ac:dyDescent="0.25">
      <c r="A792" t="s">
        <v>62</v>
      </c>
      <c r="B792" t="str">
        <f t="shared" si="24"/>
        <v>2014</v>
      </c>
      <c r="C792" t="s">
        <v>49</v>
      </c>
      <c r="D792" t="s">
        <v>52</v>
      </c>
      <c r="E792" t="s">
        <v>14</v>
      </c>
      <c r="F792">
        <v>17.640771000000001</v>
      </c>
      <c r="G792">
        <v>0</v>
      </c>
      <c r="H792">
        <v>0</v>
      </c>
      <c r="I792">
        <v>0</v>
      </c>
      <c r="J792">
        <v>2061.968265</v>
      </c>
      <c r="K792">
        <v>8.482E-3</v>
      </c>
      <c r="M792" t="str">
        <f t="shared" si="25"/>
        <v>2014Other plastics (7)</v>
      </c>
    </row>
    <row r="793" spans="1:13" x14ac:dyDescent="0.25">
      <c r="A793" t="s">
        <v>62</v>
      </c>
      <c r="B793" t="str">
        <f t="shared" si="24"/>
        <v>2014</v>
      </c>
      <c r="C793" t="s">
        <v>49</v>
      </c>
      <c r="D793" t="s">
        <v>52</v>
      </c>
      <c r="E793" t="s">
        <v>15</v>
      </c>
      <c r="F793">
        <v>2143.3225830000001</v>
      </c>
      <c r="G793">
        <v>0</v>
      </c>
      <c r="H793">
        <v>0</v>
      </c>
      <c r="I793">
        <v>44.428600000000003</v>
      </c>
      <c r="J793">
        <v>86722.400859999994</v>
      </c>
      <c r="K793">
        <v>2.4605999999999999E-2</v>
      </c>
      <c r="M793" t="str">
        <f t="shared" si="25"/>
        <v>2014Other plastics (7)</v>
      </c>
    </row>
    <row r="794" spans="1:13" x14ac:dyDescent="0.25">
      <c r="A794" t="s">
        <v>62</v>
      </c>
      <c r="B794" t="str">
        <f t="shared" si="24"/>
        <v>2014</v>
      </c>
      <c r="C794" t="s">
        <v>49</v>
      </c>
      <c r="D794" t="s">
        <v>53</v>
      </c>
      <c r="E794" t="s">
        <v>13</v>
      </c>
      <c r="F794">
        <v>414.295661</v>
      </c>
      <c r="G794">
        <v>0</v>
      </c>
      <c r="H794">
        <v>2.2528184057362899</v>
      </c>
      <c r="I794">
        <v>1844.9991950000001</v>
      </c>
      <c r="J794">
        <v>19900.774031000001</v>
      </c>
      <c r="K794">
        <v>0.102044</v>
      </c>
      <c r="M794" t="str">
        <f t="shared" si="25"/>
        <v>2014PET (1)</v>
      </c>
    </row>
    <row r="795" spans="1:13" x14ac:dyDescent="0.25">
      <c r="A795" t="s">
        <v>62</v>
      </c>
      <c r="B795" t="str">
        <f t="shared" si="24"/>
        <v>2014</v>
      </c>
      <c r="C795" t="s">
        <v>49</v>
      </c>
      <c r="D795" t="s">
        <v>53</v>
      </c>
      <c r="E795" t="s">
        <v>14</v>
      </c>
      <c r="F795">
        <v>67.574742999999998</v>
      </c>
      <c r="G795">
        <v>0</v>
      </c>
      <c r="H795">
        <v>6.7381034763368E-2</v>
      </c>
      <c r="I795">
        <v>0</v>
      </c>
      <c r="J795">
        <v>1592.9460779999999</v>
      </c>
      <c r="K795">
        <v>4.0732999999999998E-2</v>
      </c>
      <c r="M795" t="str">
        <f t="shared" si="25"/>
        <v>2014PET (1)</v>
      </c>
    </row>
    <row r="796" spans="1:13" x14ac:dyDescent="0.25">
      <c r="A796" t="s">
        <v>62</v>
      </c>
      <c r="B796" t="str">
        <f t="shared" si="24"/>
        <v>2014</v>
      </c>
      <c r="C796" t="s">
        <v>49</v>
      </c>
      <c r="D796" t="s">
        <v>53</v>
      </c>
      <c r="E796" t="s">
        <v>15</v>
      </c>
      <c r="F796">
        <v>0</v>
      </c>
      <c r="G796">
        <v>0</v>
      </c>
      <c r="H796">
        <v>26.789970051025801</v>
      </c>
      <c r="I796">
        <v>29888.986955</v>
      </c>
      <c r="J796">
        <v>46048.945198000001</v>
      </c>
      <c r="K796">
        <v>0.39381100000000002</v>
      </c>
      <c r="M796" t="str">
        <f t="shared" si="25"/>
        <v>2014PET (1)</v>
      </c>
    </row>
    <row r="797" spans="1:13" x14ac:dyDescent="0.25">
      <c r="A797" t="s">
        <v>62</v>
      </c>
      <c r="B797" t="str">
        <f t="shared" si="24"/>
        <v>2014</v>
      </c>
      <c r="C797" t="s">
        <v>49</v>
      </c>
      <c r="D797" t="s">
        <v>54</v>
      </c>
      <c r="E797" t="s">
        <v>13</v>
      </c>
      <c r="F797">
        <v>6020.8830470000003</v>
      </c>
      <c r="G797">
        <v>0</v>
      </c>
      <c r="H797">
        <v>201.794858783075</v>
      </c>
      <c r="I797">
        <v>6711.9732720000002</v>
      </c>
      <c r="J797">
        <v>38595.440544999998</v>
      </c>
      <c r="K797">
        <v>0.25101099999999998</v>
      </c>
      <c r="M797" t="str">
        <f t="shared" si="25"/>
        <v>2014PP (5)</v>
      </c>
    </row>
    <row r="798" spans="1:13" x14ac:dyDescent="0.25">
      <c r="A798" t="s">
        <v>62</v>
      </c>
      <c r="B798" t="str">
        <f t="shared" si="24"/>
        <v>2014</v>
      </c>
      <c r="C798" t="s">
        <v>49</v>
      </c>
      <c r="D798" t="s">
        <v>54</v>
      </c>
      <c r="E798" t="s">
        <v>14</v>
      </c>
      <c r="F798">
        <v>44.526471999999998</v>
      </c>
      <c r="G798">
        <v>0</v>
      </c>
      <c r="H798">
        <v>0.70567143803110799</v>
      </c>
      <c r="I798">
        <v>0</v>
      </c>
      <c r="J798">
        <v>3089.3499689999999</v>
      </c>
      <c r="K798">
        <v>1.443E-2</v>
      </c>
      <c r="M798" t="str">
        <f t="shared" si="25"/>
        <v>2014PP (5)</v>
      </c>
    </row>
    <row r="799" spans="1:13" x14ac:dyDescent="0.25">
      <c r="A799" t="s">
        <v>62</v>
      </c>
      <c r="B799" t="str">
        <f t="shared" si="24"/>
        <v>2014</v>
      </c>
      <c r="C799" t="s">
        <v>49</v>
      </c>
      <c r="D799" t="s">
        <v>54</v>
      </c>
      <c r="E799" t="s">
        <v>15</v>
      </c>
      <c r="F799">
        <v>11881.786227000001</v>
      </c>
      <c r="G799">
        <v>0</v>
      </c>
      <c r="H799">
        <v>240.32899553739401</v>
      </c>
      <c r="I799">
        <v>3282.4978780000001</v>
      </c>
      <c r="J799">
        <v>37622.983813999999</v>
      </c>
      <c r="K799">
        <v>0.29050100000000001</v>
      </c>
      <c r="M799" t="str">
        <f t="shared" si="25"/>
        <v>2014PP (5)</v>
      </c>
    </row>
    <row r="800" spans="1:13" x14ac:dyDescent="0.25">
      <c r="A800" t="s">
        <v>62</v>
      </c>
      <c r="B800" t="str">
        <f t="shared" si="24"/>
        <v>2014</v>
      </c>
      <c r="C800" t="s">
        <v>49</v>
      </c>
      <c r="D800" t="s">
        <v>55</v>
      </c>
      <c r="E800" t="s">
        <v>13</v>
      </c>
      <c r="F800">
        <v>641.54224999999997</v>
      </c>
      <c r="G800">
        <v>0</v>
      </c>
      <c r="H800">
        <v>187.12034338006501</v>
      </c>
      <c r="I800">
        <v>733.76147600000002</v>
      </c>
      <c r="J800">
        <v>10050.895974999999</v>
      </c>
      <c r="K800">
        <v>0.13453699999999999</v>
      </c>
      <c r="M800" t="str">
        <f t="shared" si="25"/>
        <v>2014PS (6)</v>
      </c>
    </row>
    <row r="801" spans="1:13" x14ac:dyDescent="0.25">
      <c r="A801" t="s">
        <v>62</v>
      </c>
      <c r="B801" t="str">
        <f t="shared" si="24"/>
        <v>2014</v>
      </c>
      <c r="C801" t="s">
        <v>49</v>
      </c>
      <c r="D801" t="s">
        <v>55</v>
      </c>
      <c r="E801" t="s">
        <v>14</v>
      </c>
      <c r="F801">
        <v>164.39118999999999</v>
      </c>
      <c r="G801">
        <v>0</v>
      </c>
      <c r="H801">
        <v>58.7997384402276</v>
      </c>
      <c r="I801">
        <v>279.52818100000002</v>
      </c>
      <c r="J801">
        <v>804.51822100000004</v>
      </c>
      <c r="K801">
        <v>0.38456600000000002</v>
      </c>
      <c r="M801" t="str">
        <f t="shared" si="25"/>
        <v>2014PS (6)</v>
      </c>
    </row>
    <row r="802" spans="1:13" x14ac:dyDescent="0.25">
      <c r="A802" t="s">
        <v>62</v>
      </c>
      <c r="B802" t="str">
        <f t="shared" si="24"/>
        <v>2014</v>
      </c>
      <c r="C802" t="s">
        <v>49</v>
      </c>
      <c r="D802" t="s">
        <v>55</v>
      </c>
      <c r="E802" t="s">
        <v>15</v>
      </c>
      <c r="F802">
        <v>1220.6400799999999</v>
      </c>
      <c r="G802">
        <v>0</v>
      </c>
      <c r="H802">
        <v>147.07991817970699</v>
      </c>
      <c r="I802">
        <v>1222.9357930000001</v>
      </c>
      <c r="J802">
        <v>9797.6520349999992</v>
      </c>
      <c r="K802">
        <v>0.209121</v>
      </c>
      <c r="M802" t="str">
        <f t="shared" si="25"/>
        <v>2014PS (6)</v>
      </c>
    </row>
    <row r="803" spans="1:13" x14ac:dyDescent="0.25">
      <c r="A803" t="s">
        <v>62</v>
      </c>
      <c r="B803" t="str">
        <f t="shared" si="24"/>
        <v>2014</v>
      </c>
      <c r="C803" t="s">
        <v>49</v>
      </c>
      <c r="D803" t="s">
        <v>56</v>
      </c>
      <c r="E803" t="s">
        <v>13</v>
      </c>
      <c r="F803">
        <v>785.76704500000005</v>
      </c>
      <c r="G803">
        <v>0</v>
      </c>
      <c r="H803">
        <v>0</v>
      </c>
      <c r="I803">
        <v>1294.9748999999999</v>
      </c>
      <c r="J803">
        <v>25328.257859000001</v>
      </c>
      <c r="K803">
        <v>7.5913999999999995E-2</v>
      </c>
      <c r="M803" t="str">
        <f t="shared" si="25"/>
        <v>2014PVC (3)</v>
      </c>
    </row>
    <row r="804" spans="1:13" x14ac:dyDescent="0.25">
      <c r="A804" t="s">
        <v>62</v>
      </c>
      <c r="B804" t="str">
        <f t="shared" si="24"/>
        <v>2014</v>
      </c>
      <c r="C804" t="s">
        <v>49</v>
      </c>
      <c r="D804" t="s">
        <v>56</v>
      </c>
      <c r="E804" t="s">
        <v>14</v>
      </c>
      <c r="F804">
        <v>86.632003999999995</v>
      </c>
      <c r="G804">
        <v>0</v>
      </c>
      <c r="H804">
        <v>0</v>
      </c>
      <c r="I804">
        <v>143.8861</v>
      </c>
      <c r="J804">
        <v>2027.3859179999999</v>
      </c>
      <c r="K804">
        <v>0.102093</v>
      </c>
      <c r="M804" t="str">
        <f t="shared" si="25"/>
        <v>2014PVC (3)</v>
      </c>
    </row>
    <row r="805" spans="1:13" x14ac:dyDescent="0.25">
      <c r="A805" t="s">
        <v>62</v>
      </c>
      <c r="B805" t="str">
        <f t="shared" si="24"/>
        <v>2014</v>
      </c>
      <c r="C805" t="s">
        <v>49</v>
      </c>
      <c r="D805" t="s">
        <v>56</v>
      </c>
      <c r="E805" t="s">
        <v>15</v>
      </c>
      <c r="F805">
        <v>586.03635599999996</v>
      </c>
      <c r="G805">
        <v>0</v>
      </c>
      <c r="H805">
        <v>0</v>
      </c>
      <c r="I805">
        <v>647.48744999999997</v>
      </c>
      <c r="J805">
        <v>24690.083127999998</v>
      </c>
      <c r="K805">
        <v>4.7583E-2</v>
      </c>
      <c r="M805" t="str">
        <f t="shared" si="25"/>
        <v>2014PVC (3)</v>
      </c>
    </row>
    <row r="806" spans="1:13" x14ac:dyDescent="0.25">
      <c r="A806" t="s">
        <v>62</v>
      </c>
      <c r="B806" t="str">
        <f t="shared" si="24"/>
        <v>2014</v>
      </c>
      <c r="C806" t="s">
        <v>37</v>
      </c>
      <c r="D806" t="s">
        <v>38</v>
      </c>
      <c r="E806" t="s">
        <v>13</v>
      </c>
      <c r="F806">
        <v>0</v>
      </c>
      <c r="G806">
        <v>0</v>
      </c>
      <c r="H806">
        <v>0</v>
      </c>
      <c r="I806">
        <v>0</v>
      </c>
      <c r="J806">
        <v>33728.839374000003</v>
      </c>
      <c r="K806">
        <v>0</v>
      </c>
      <c r="M806" t="str">
        <f t="shared" si="25"/>
        <v>2014Clothing</v>
      </c>
    </row>
    <row r="807" spans="1:13" x14ac:dyDescent="0.25">
      <c r="A807" t="s">
        <v>62</v>
      </c>
      <c r="B807" t="str">
        <f t="shared" si="24"/>
        <v>2014</v>
      </c>
      <c r="C807" t="s">
        <v>37</v>
      </c>
      <c r="D807" t="s">
        <v>38</v>
      </c>
      <c r="E807" t="s">
        <v>14</v>
      </c>
      <c r="F807">
        <v>0</v>
      </c>
      <c r="G807">
        <v>0</v>
      </c>
      <c r="H807">
        <v>0</v>
      </c>
      <c r="I807">
        <v>0</v>
      </c>
      <c r="J807">
        <v>3257.1457829999999</v>
      </c>
      <c r="K807">
        <v>0</v>
      </c>
      <c r="M807" t="str">
        <f t="shared" si="25"/>
        <v>2014Clothing</v>
      </c>
    </row>
    <row r="808" spans="1:13" x14ac:dyDescent="0.25">
      <c r="A808" t="s">
        <v>62</v>
      </c>
      <c r="B808" t="str">
        <f t="shared" si="24"/>
        <v>2014</v>
      </c>
      <c r="C808" t="s">
        <v>37</v>
      </c>
      <c r="D808" t="s">
        <v>38</v>
      </c>
      <c r="E808" t="s">
        <v>15</v>
      </c>
      <c r="F808">
        <v>0</v>
      </c>
      <c r="G808">
        <v>0</v>
      </c>
      <c r="H808">
        <v>0</v>
      </c>
      <c r="I808">
        <v>0</v>
      </c>
      <c r="J808">
        <v>64079.189916000003</v>
      </c>
      <c r="K808">
        <v>0</v>
      </c>
      <c r="M808" t="str">
        <f t="shared" si="25"/>
        <v>2014Clothing</v>
      </c>
    </row>
    <row r="809" spans="1:13" x14ac:dyDescent="0.25">
      <c r="A809" t="s">
        <v>62</v>
      </c>
      <c r="B809" t="str">
        <f t="shared" si="24"/>
        <v>2014</v>
      </c>
      <c r="C809" t="s">
        <v>37</v>
      </c>
      <c r="D809" t="s">
        <v>39</v>
      </c>
      <c r="E809" t="s">
        <v>13</v>
      </c>
      <c r="F809">
        <v>0</v>
      </c>
      <c r="G809">
        <v>0</v>
      </c>
      <c r="H809">
        <v>0</v>
      </c>
      <c r="I809">
        <v>791.042011</v>
      </c>
      <c r="J809">
        <v>51806.823332</v>
      </c>
      <c r="K809">
        <v>1.5039E-2</v>
      </c>
      <c r="M809" t="str">
        <f t="shared" si="25"/>
        <v>2014Other textiles</v>
      </c>
    </row>
    <row r="810" spans="1:13" x14ac:dyDescent="0.25">
      <c r="A810" t="s">
        <v>62</v>
      </c>
      <c r="B810" t="str">
        <f t="shared" si="24"/>
        <v>2014</v>
      </c>
      <c r="C810" t="s">
        <v>37</v>
      </c>
      <c r="D810" t="s">
        <v>39</v>
      </c>
      <c r="E810" t="s">
        <v>14</v>
      </c>
      <c r="F810">
        <v>0</v>
      </c>
      <c r="G810">
        <v>0</v>
      </c>
      <c r="H810">
        <v>0</v>
      </c>
      <c r="I810">
        <v>0</v>
      </c>
      <c r="J810">
        <v>5805.7639040000004</v>
      </c>
      <c r="K810">
        <v>0</v>
      </c>
      <c r="M810" t="str">
        <f t="shared" si="25"/>
        <v>2014Other textiles</v>
      </c>
    </row>
    <row r="811" spans="1:13" x14ac:dyDescent="0.25">
      <c r="A811" t="s">
        <v>62</v>
      </c>
      <c r="B811" t="str">
        <f t="shared" si="24"/>
        <v>2014</v>
      </c>
      <c r="C811" t="s">
        <v>37</v>
      </c>
      <c r="D811" t="s">
        <v>39</v>
      </c>
      <c r="E811" t="s">
        <v>15</v>
      </c>
      <c r="F811">
        <v>1742.8</v>
      </c>
      <c r="G811">
        <v>0</v>
      </c>
      <c r="H811">
        <v>0</v>
      </c>
      <c r="I811">
        <v>11.568989</v>
      </c>
      <c r="J811">
        <v>20982.881233</v>
      </c>
      <c r="K811">
        <v>7.7158000000000004E-2</v>
      </c>
      <c r="M811" t="str">
        <f t="shared" si="25"/>
        <v>2014Other textiles</v>
      </c>
    </row>
    <row r="812" spans="1:13" x14ac:dyDescent="0.25">
      <c r="A812" t="s">
        <v>62</v>
      </c>
      <c r="B812" t="str">
        <f t="shared" si="24"/>
        <v>2014</v>
      </c>
      <c r="C812" t="s">
        <v>40</v>
      </c>
      <c r="D812" t="s">
        <v>47</v>
      </c>
      <c r="E812" t="s">
        <v>13</v>
      </c>
      <c r="F812">
        <v>0</v>
      </c>
      <c r="G812">
        <v>0</v>
      </c>
      <c r="H812">
        <v>0</v>
      </c>
      <c r="I812">
        <v>4545.8549999999996</v>
      </c>
      <c r="J812">
        <v>0</v>
      </c>
      <c r="K812">
        <v>1</v>
      </c>
      <c r="M812" t="str">
        <f t="shared" si="25"/>
        <v>2014Offroad tyres</v>
      </c>
    </row>
    <row r="813" spans="1:13" x14ac:dyDescent="0.25">
      <c r="A813" t="s">
        <v>62</v>
      </c>
      <c r="B813" t="str">
        <f t="shared" si="24"/>
        <v>2014</v>
      </c>
      <c r="C813" t="s">
        <v>40</v>
      </c>
      <c r="D813" t="s">
        <v>47</v>
      </c>
      <c r="E813" t="s">
        <v>14</v>
      </c>
      <c r="F813">
        <v>0</v>
      </c>
      <c r="G813">
        <v>0</v>
      </c>
      <c r="H813">
        <v>0</v>
      </c>
      <c r="I813">
        <v>0</v>
      </c>
      <c r="J813">
        <v>0</v>
      </c>
      <c r="M813" t="str">
        <f t="shared" si="25"/>
        <v>2014Offroad tyres</v>
      </c>
    </row>
    <row r="814" spans="1:13" x14ac:dyDescent="0.25">
      <c r="A814" t="s">
        <v>62</v>
      </c>
      <c r="B814" t="str">
        <f t="shared" si="24"/>
        <v>2014</v>
      </c>
      <c r="C814" t="s">
        <v>40</v>
      </c>
      <c r="D814" t="s">
        <v>47</v>
      </c>
      <c r="E814" t="s">
        <v>15</v>
      </c>
      <c r="F814">
        <v>0</v>
      </c>
      <c r="G814">
        <v>0</v>
      </c>
      <c r="H814">
        <v>0</v>
      </c>
      <c r="I814">
        <v>0</v>
      </c>
      <c r="J814">
        <v>0</v>
      </c>
      <c r="M814" t="str">
        <f t="shared" si="25"/>
        <v>2014Offroad tyres</v>
      </c>
    </row>
    <row r="815" spans="1:13" x14ac:dyDescent="0.25">
      <c r="A815" t="s">
        <v>62</v>
      </c>
      <c r="B815" t="str">
        <f t="shared" si="24"/>
        <v>2014</v>
      </c>
      <c r="C815" t="s">
        <v>40</v>
      </c>
      <c r="D815" t="s">
        <v>41</v>
      </c>
      <c r="E815" t="s">
        <v>13</v>
      </c>
      <c r="F815">
        <v>7718</v>
      </c>
      <c r="G815">
        <v>0</v>
      </c>
      <c r="H815">
        <v>0</v>
      </c>
      <c r="I815">
        <v>24414.202679999999</v>
      </c>
      <c r="J815">
        <v>7253.4604600000002</v>
      </c>
      <c r="K815">
        <v>0.81583499999999998</v>
      </c>
      <c r="M815" t="str">
        <f t="shared" si="25"/>
        <v>2014Other rubber</v>
      </c>
    </row>
    <row r="816" spans="1:13" x14ac:dyDescent="0.25">
      <c r="A816" t="s">
        <v>62</v>
      </c>
      <c r="B816" t="str">
        <f t="shared" si="24"/>
        <v>2014</v>
      </c>
      <c r="C816" t="s">
        <v>40</v>
      </c>
      <c r="D816" t="s">
        <v>41</v>
      </c>
      <c r="E816" t="s">
        <v>14</v>
      </c>
      <c r="F816">
        <v>0</v>
      </c>
      <c r="G816">
        <v>0</v>
      </c>
      <c r="H816">
        <v>0</v>
      </c>
      <c r="I816">
        <v>0</v>
      </c>
      <c r="J816">
        <v>157.695875</v>
      </c>
      <c r="K816">
        <v>0</v>
      </c>
      <c r="M816" t="str">
        <f t="shared" si="25"/>
        <v>2014Other rubber</v>
      </c>
    </row>
    <row r="817" spans="1:13" x14ac:dyDescent="0.25">
      <c r="A817" t="s">
        <v>62</v>
      </c>
      <c r="B817" t="str">
        <f t="shared" si="24"/>
        <v>2014</v>
      </c>
      <c r="C817" t="s">
        <v>40</v>
      </c>
      <c r="D817" t="s">
        <v>41</v>
      </c>
      <c r="E817" t="s">
        <v>15</v>
      </c>
      <c r="F817">
        <v>0</v>
      </c>
      <c r="G817">
        <v>0</v>
      </c>
      <c r="H817">
        <v>0</v>
      </c>
      <c r="I817">
        <v>2953.63832</v>
      </c>
      <c r="J817">
        <v>2517.4777589999999</v>
      </c>
      <c r="K817">
        <v>0.53986000000000001</v>
      </c>
      <c r="M817" t="str">
        <f t="shared" si="25"/>
        <v>2014Other rubber</v>
      </c>
    </row>
    <row r="818" spans="1:13" x14ac:dyDescent="0.25">
      <c r="A818" t="s">
        <v>62</v>
      </c>
      <c r="B818" t="str">
        <f t="shared" si="24"/>
        <v>2014</v>
      </c>
      <c r="C818" t="s">
        <v>40</v>
      </c>
      <c r="D818" t="s">
        <v>42</v>
      </c>
      <c r="E818" t="s">
        <v>13</v>
      </c>
      <c r="F818">
        <v>19698</v>
      </c>
      <c r="G818">
        <v>0</v>
      </c>
      <c r="H818">
        <v>0</v>
      </c>
      <c r="I818">
        <v>14896.130062</v>
      </c>
      <c r="J818">
        <v>789.55194200000005</v>
      </c>
      <c r="K818">
        <v>0.97768500000000003</v>
      </c>
      <c r="M818" t="str">
        <f t="shared" si="25"/>
        <v>2014Passenger tyres</v>
      </c>
    </row>
    <row r="819" spans="1:13" x14ac:dyDescent="0.25">
      <c r="A819" t="s">
        <v>62</v>
      </c>
      <c r="B819" t="str">
        <f t="shared" si="24"/>
        <v>2014</v>
      </c>
      <c r="C819" t="s">
        <v>40</v>
      </c>
      <c r="D819" t="s">
        <v>42</v>
      </c>
      <c r="E819" t="s">
        <v>14</v>
      </c>
      <c r="F819">
        <v>0</v>
      </c>
      <c r="G819">
        <v>0</v>
      </c>
      <c r="H819">
        <v>0</v>
      </c>
      <c r="I819">
        <v>0</v>
      </c>
      <c r="J819">
        <v>113.100675</v>
      </c>
      <c r="K819">
        <v>0</v>
      </c>
      <c r="M819" t="str">
        <f t="shared" si="25"/>
        <v>2014Passenger tyres</v>
      </c>
    </row>
    <row r="820" spans="1:13" x14ac:dyDescent="0.25">
      <c r="A820" t="s">
        <v>62</v>
      </c>
      <c r="B820" t="str">
        <f t="shared" si="24"/>
        <v>2014</v>
      </c>
      <c r="C820" t="s">
        <v>40</v>
      </c>
      <c r="D820" t="s">
        <v>42</v>
      </c>
      <c r="E820" t="s">
        <v>15</v>
      </c>
      <c r="F820">
        <v>289</v>
      </c>
      <c r="G820">
        <v>0</v>
      </c>
      <c r="H820">
        <v>0</v>
      </c>
      <c r="I820">
        <v>3093.4619379999999</v>
      </c>
      <c r="J820">
        <v>0</v>
      </c>
      <c r="K820">
        <v>1</v>
      </c>
      <c r="M820" t="str">
        <f t="shared" si="25"/>
        <v>2014Passenger tyres</v>
      </c>
    </row>
    <row r="821" spans="1:13" x14ac:dyDescent="0.25">
      <c r="A821" t="s">
        <v>62</v>
      </c>
      <c r="B821" t="str">
        <f t="shared" si="24"/>
        <v>2014</v>
      </c>
      <c r="C821" t="s">
        <v>40</v>
      </c>
      <c r="D821" t="s">
        <v>43</v>
      </c>
      <c r="E821" t="s">
        <v>13</v>
      </c>
      <c r="F821">
        <v>0</v>
      </c>
      <c r="G821">
        <v>0</v>
      </c>
      <c r="H821">
        <v>0</v>
      </c>
      <c r="I821">
        <v>345.53199999999998</v>
      </c>
      <c r="J821">
        <v>0</v>
      </c>
      <c r="K821">
        <v>1</v>
      </c>
      <c r="M821" t="str">
        <f t="shared" si="25"/>
        <v>2014Truck tyres</v>
      </c>
    </row>
    <row r="822" spans="1:13" x14ac:dyDescent="0.25">
      <c r="A822" t="s">
        <v>62</v>
      </c>
      <c r="B822" t="str">
        <f t="shared" si="24"/>
        <v>2014</v>
      </c>
      <c r="C822" t="s">
        <v>40</v>
      </c>
      <c r="D822" t="s">
        <v>43</v>
      </c>
      <c r="E822" t="s">
        <v>14</v>
      </c>
      <c r="F822">
        <v>0</v>
      </c>
      <c r="G822">
        <v>0</v>
      </c>
      <c r="H822">
        <v>0</v>
      </c>
      <c r="I822">
        <v>0</v>
      </c>
      <c r="J822">
        <v>0</v>
      </c>
      <c r="M822" t="str">
        <f t="shared" si="25"/>
        <v>2014Truck tyres</v>
      </c>
    </row>
    <row r="823" spans="1:13" x14ac:dyDescent="0.25">
      <c r="A823" t="s">
        <v>62</v>
      </c>
      <c r="B823" t="str">
        <f t="shared" si="24"/>
        <v>2014</v>
      </c>
      <c r="C823" t="s">
        <v>40</v>
      </c>
      <c r="D823" t="s">
        <v>43</v>
      </c>
      <c r="E823" t="s">
        <v>15</v>
      </c>
      <c r="F823">
        <v>0</v>
      </c>
      <c r="G823">
        <v>0</v>
      </c>
      <c r="H823">
        <v>0</v>
      </c>
      <c r="I823">
        <v>0</v>
      </c>
      <c r="J823">
        <v>0</v>
      </c>
      <c r="M823" t="str">
        <f t="shared" si="25"/>
        <v>2014Truck tyres</v>
      </c>
    </row>
    <row r="824" spans="1:13" x14ac:dyDescent="0.25">
      <c r="A824" t="s">
        <v>63</v>
      </c>
      <c r="B824" t="str">
        <f t="shared" si="24"/>
        <v>2015</v>
      </c>
      <c r="C824" t="s">
        <v>11</v>
      </c>
      <c r="D824" t="s">
        <v>12</v>
      </c>
      <c r="E824" t="s">
        <v>13</v>
      </c>
      <c r="F824">
        <v>0</v>
      </c>
      <c r="G824">
        <v>0</v>
      </c>
      <c r="H824">
        <v>0</v>
      </c>
      <c r="I824">
        <v>0</v>
      </c>
      <c r="J824">
        <v>2808.354167</v>
      </c>
      <c r="K824">
        <v>0</v>
      </c>
      <c r="M824" t="str">
        <f t="shared" si="25"/>
        <v>2015Asphalt</v>
      </c>
    </row>
    <row r="825" spans="1:13" x14ac:dyDescent="0.25">
      <c r="A825" t="s">
        <v>63</v>
      </c>
      <c r="B825" t="str">
        <f t="shared" si="24"/>
        <v>2015</v>
      </c>
      <c r="C825" t="s">
        <v>11</v>
      </c>
      <c r="D825" t="s">
        <v>12</v>
      </c>
      <c r="E825" t="s">
        <v>14</v>
      </c>
      <c r="F825">
        <v>160128</v>
      </c>
      <c r="G825">
        <v>0</v>
      </c>
      <c r="H825">
        <v>0</v>
      </c>
      <c r="I825">
        <v>0</v>
      </c>
      <c r="J825">
        <v>902.44635700000003</v>
      </c>
      <c r="K825">
        <v>0.99439500000000003</v>
      </c>
      <c r="M825" t="str">
        <f t="shared" si="25"/>
        <v>2015Asphalt</v>
      </c>
    </row>
    <row r="826" spans="1:13" x14ac:dyDescent="0.25">
      <c r="A826" t="s">
        <v>63</v>
      </c>
      <c r="B826" t="str">
        <f t="shared" si="24"/>
        <v>2015</v>
      </c>
      <c r="C826" t="s">
        <v>11</v>
      </c>
      <c r="D826" t="s">
        <v>12</v>
      </c>
      <c r="E826" t="s">
        <v>15</v>
      </c>
      <c r="F826">
        <v>0</v>
      </c>
      <c r="G826">
        <v>0</v>
      </c>
      <c r="H826">
        <v>0</v>
      </c>
      <c r="I826">
        <v>0</v>
      </c>
      <c r="J826">
        <v>754.60883799999999</v>
      </c>
      <c r="K826">
        <v>0</v>
      </c>
      <c r="M826" t="str">
        <f t="shared" si="25"/>
        <v>2015Asphalt</v>
      </c>
    </row>
    <row r="827" spans="1:13" x14ac:dyDescent="0.25">
      <c r="A827" t="s">
        <v>63</v>
      </c>
      <c r="B827" t="str">
        <f t="shared" si="24"/>
        <v>2015</v>
      </c>
      <c r="C827" t="s">
        <v>11</v>
      </c>
      <c r="D827" t="s">
        <v>16</v>
      </c>
      <c r="E827" t="s">
        <v>13</v>
      </c>
      <c r="F827">
        <v>514</v>
      </c>
      <c r="G827">
        <v>0</v>
      </c>
      <c r="H827">
        <v>0</v>
      </c>
      <c r="I827">
        <v>0</v>
      </c>
      <c r="J827">
        <v>24050.303596000002</v>
      </c>
      <c r="K827">
        <v>2.0924000000000002E-2</v>
      </c>
      <c r="M827" t="str">
        <f t="shared" si="25"/>
        <v>2015Bricks</v>
      </c>
    </row>
    <row r="828" spans="1:13" x14ac:dyDescent="0.25">
      <c r="A828" t="s">
        <v>63</v>
      </c>
      <c r="B828" t="str">
        <f t="shared" si="24"/>
        <v>2015</v>
      </c>
      <c r="C828" t="s">
        <v>11</v>
      </c>
      <c r="D828" t="s">
        <v>16</v>
      </c>
      <c r="E828" t="s">
        <v>14</v>
      </c>
      <c r="F828">
        <v>330211</v>
      </c>
      <c r="G828">
        <v>0</v>
      </c>
      <c r="H828">
        <v>0</v>
      </c>
      <c r="I828">
        <v>0</v>
      </c>
      <c r="J828">
        <v>25512.978890999999</v>
      </c>
      <c r="K828">
        <v>0.92827800000000005</v>
      </c>
      <c r="M828" t="str">
        <f t="shared" si="25"/>
        <v>2015Bricks</v>
      </c>
    </row>
    <row r="829" spans="1:13" x14ac:dyDescent="0.25">
      <c r="A829" t="s">
        <v>63</v>
      </c>
      <c r="B829" t="str">
        <f t="shared" si="24"/>
        <v>2015</v>
      </c>
      <c r="C829" t="s">
        <v>11</v>
      </c>
      <c r="D829" t="s">
        <v>16</v>
      </c>
      <c r="E829" t="s">
        <v>15</v>
      </c>
      <c r="F829">
        <v>15</v>
      </c>
      <c r="G829">
        <v>0</v>
      </c>
      <c r="H829">
        <v>0</v>
      </c>
      <c r="I829">
        <v>0</v>
      </c>
      <c r="J829">
        <v>49565.430334999997</v>
      </c>
      <c r="K829">
        <v>3.0200000000000002E-4</v>
      </c>
      <c r="M829" t="str">
        <f t="shared" si="25"/>
        <v>2015Bricks</v>
      </c>
    </row>
    <row r="830" spans="1:13" x14ac:dyDescent="0.25">
      <c r="A830" t="s">
        <v>63</v>
      </c>
      <c r="B830" t="str">
        <f t="shared" si="24"/>
        <v>2015</v>
      </c>
      <c r="C830" t="s">
        <v>11</v>
      </c>
      <c r="D830" t="s">
        <v>17</v>
      </c>
      <c r="E830" t="s">
        <v>13</v>
      </c>
      <c r="F830">
        <v>7212</v>
      </c>
      <c r="G830">
        <v>0</v>
      </c>
      <c r="H830">
        <v>0</v>
      </c>
      <c r="I830">
        <v>0</v>
      </c>
      <c r="J830">
        <v>28417.238001000002</v>
      </c>
      <c r="K830">
        <v>0.20241799999999999</v>
      </c>
      <c r="M830" t="str">
        <f t="shared" si="25"/>
        <v>2015Concrete</v>
      </c>
    </row>
    <row r="831" spans="1:13" x14ac:dyDescent="0.25">
      <c r="A831" t="s">
        <v>63</v>
      </c>
      <c r="B831" t="str">
        <f t="shared" si="24"/>
        <v>2015</v>
      </c>
      <c r="C831" t="s">
        <v>11</v>
      </c>
      <c r="D831" t="s">
        <v>17</v>
      </c>
      <c r="E831" t="s">
        <v>14</v>
      </c>
      <c r="F831">
        <v>1729672</v>
      </c>
      <c r="G831">
        <v>0</v>
      </c>
      <c r="H831">
        <v>0</v>
      </c>
      <c r="I831">
        <v>0</v>
      </c>
      <c r="J831">
        <v>23207.892383999999</v>
      </c>
      <c r="K831">
        <v>0.98675999999999997</v>
      </c>
      <c r="M831" t="str">
        <f t="shared" si="25"/>
        <v>2015Concrete</v>
      </c>
    </row>
    <row r="832" spans="1:13" x14ac:dyDescent="0.25">
      <c r="A832" t="s">
        <v>63</v>
      </c>
      <c r="B832" t="str">
        <f t="shared" si="24"/>
        <v>2015</v>
      </c>
      <c r="C832" t="s">
        <v>11</v>
      </c>
      <c r="D832" t="s">
        <v>17</v>
      </c>
      <c r="E832" t="s">
        <v>15</v>
      </c>
      <c r="F832">
        <v>1440</v>
      </c>
      <c r="G832">
        <v>0</v>
      </c>
      <c r="H832">
        <v>0</v>
      </c>
      <c r="I832">
        <v>0</v>
      </c>
      <c r="J832">
        <v>402.419487</v>
      </c>
      <c r="K832">
        <v>0.78158000000000005</v>
      </c>
      <c r="M832" t="str">
        <f t="shared" si="25"/>
        <v>2015Concrete</v>
      </c>
    </row>
    <row r="833" spans="1:13" x14ac:dyDescent="0.25">
      <c r="A833" t="s">
        <v>63</v>
      </c>
      <c r="B833" t="str">
        <f t="shared" si="24"/>
        <v>2015</v>
      </c>
      <c r="C833" t="s">
        <v>11</v>
      </c>
      <c r="D833" t="s">
        <v>18</v>
      </c>
      <c r="E833" t="s">
        <v>13</v>
      </c>
      <c r="F833">
        <v>37971</v>
      </c>
      <c r="G833">
        <v>0</v>
      </c>
      <c r="H833">
        <v>0</v>
      </c>
      <c r="I833">
        <v>0</v>
      </c>
      <c r="J833">
        <v>19837.093905000002</v>
      </c>
      <c r="K833">
        <v>0.65684500000000001</v>
      </c>
      <c r="M833" t="str">
        <f t="shared" si="25"/>
        <v>2015Plaster</v>
      </c>
    </row>
    <row r="834" spans="1:13" x14ac:dyDescent="0.25">
      <c r="A834" t="s">
        <v>63</v>
      </c>
      <c r="B834" t="str">
        <f t="shared" si="24"/>
        <v>2015</v>
      </c>
      <c r="C834" t="s">
        <v>11</v>
      </c>
      <c r="D834" t="s">
        <v>18</v>
      </c>
      <c r="E834" t="s">
        <v>14</v>
      </c>
      <c r="F834">
        <v>90</v>
      </c>
      <c r="G834">
        <v>0</v>
      </c>
      <c r="H834">
        <v>0</v>
      </c>
      <c r="I834">
        <v>0</v>
      </c>
      <c r="J834">
        <v>13794.657309</v>
      </c>
      <c r="K834">
        <v>6.4809999999999998E-3</v>
      </c>
      <c r="M834" t="str">
        <f t="shared" si="25"/>
        <v>2015Plaster</v>
      </c>
    </row>
    <row r="835" spans="1:13" x14ac:dyDescent="0.25">
      <c r="A835" t="s">
        <v>63</v>
      </c>
      <c r="B835" t="str">
        <f t="shared" ref="B835:B898" si="26">RIGHT(A835,4)</f>
        <v>2015</v>
      </c>
      <c r="C835" t="s">
        <v>11</v>
      </c>
      <c r="D835" t="s">
        <v>18</v>
      </c>
      <c r="E835" t="s">
        <v>15</v>
      </c>
      <c r="F835">
        <v>1</v>
      </c>
      <c r="G835">
        <v>0</v>
      </c>
      <c r="H835">
        <v>0</v>
      </c>
      <c r="I835">
        <v>0</v>
      </c>
      <c r="J835">
        <v>4469.6621510000004</v>
      </c>
      <c r="K835">
        <v>2.23E-4</v>
      </c>
      <c r="M835" t="str">
        <f t="shared" ref="M835:M898" si="27">_xlfn.TEXTJOIN("",FALSE,B835,D835)</f>
        <v>2015Plaster</v>
      </c>
    </row>
    <row r="836" spans="1:13" x14ac:dyDescent="0.25">
      <c r="A836" t="s">
        <v>63</v>
      </c>
      <c r="B836" t="str">
        <f t="shared" si="26"/>
        <v>2015</v>
      </c>
      <c r="C836" t="s">
        <v>11</v>
      </c>
      <c r="D836" t="s">
        <v>45</v>
      </c>
      <c r="E836" t="s">
        <v>13</v>
      </c>
      <c r="F836">
        <v>19115</v>
      </c>
      <c r="G836">
        <v>0</v>
      </c>
      <c r="H836">
        <v>0</v>
      </c>
      <c r="I836">
        <v>0</v>
      </c>
      <c r="J836">
        <v>12548.300259</v>
      </c>
      <c r="K836">
        <v>0.60369499999999998</v>
      </c>
      <c r="M836" t="str">
        <f t="shared" si="27"/>
        <v>2015Rubble</v>
      </c>
    </row>
    <row r="837" spans="1:13" x14ac:dyDescent="0.25">
      <c r="A837" t="s">
        <v>63</v>
      </c>
      <c r="B837" t="str">
        <f t="shared" si="26"/>
        <v>2015</v>
      </c>
      <c r="C837" t="s">
        <v>11</v>
      </c>
      <c r="D837" t="s">
        <v>45</v>
      </c>
      <c r="E837" t="s">
        <v>14</v>
      </c>
      <c r="F837">
        <v>846006</v>
      </c>
      <c r="G837">
        <v>0</v>
      </c>
      <c r="H837">
        <v>0</v>
      </c>
      <c r="I837">
        <v>0</v>
      </c>
      <c r="J837">
        <v>8781.3995450000002</v>
      </c>
      <c r="K837">
        <v>0.98972599999999999</v>
      </c>
      <c r="M837" t="str">
        <f t="shared" si="27"/>
        <v>2015Rubble</v>
      </c>
    </row>
    <row r="838" spans="1:13" x14ac:dyDescent="0.25">
      <c r="A838" t="s">
        <v>63</v>
      </c>
      <c r="B838" t="str">
        <f t="shared" si="26"/>
        <v>2015</v>
      </c>
      <c r="C838" t="s">
        <v>11</v>
      </c>
      <c r="D838" t="s">
        <v>45</v>
      </c>
      <c r="E838" t="s">
        <v>15</v>
      </c>
      <c r="F838">
        <v>36</v>
      </c>
      <c r="G838">
        <v>0</v>
      </c>
      <c r="H838">
        <v>0</v>
      </c>
      <c r="I838">
        <v>0</v>
      </c>
      <c r="J838">
        <v>3019.215424</v>
      </c>
      <c r="K838">
        <v>1.1783E-2</v>
      </c>
      <c r="M838" t="str">
        <f t="shared" si="27"/>
        <v>2015Rubble</v>
      </c>
    </row>
    <row r="839" spans="1:13" x14ac:dyDescent="0.25">
      <c r="A839" t="s">
        <v>63</v>
      </c>
      <c r="B839" t="str">
        <f t="shared" si="26"/>
        <v>2015</v>
      </c>
      <c r="C839" t="s">
        <v>11</v>
      </c>
      <c r="D839" t="s">
        <v>19</v>
      </c>
      <c r="E839" t="s">
        <v>13</v>
      </c>
      <c r="F839">
        <v>13112</v>
      </c>
      <c r="G839">
        <v>0</v>
      </c>
      <c r="H839">
        <v>0</v>
      </c>
      <c r="I839">
        <v>0</v>
      </c>
      <c r="J839">
        <v>95441.420169999998</v>
      </c>
      <c r="K839">
        <v>0.12078800000000001</v>
      </c>
      <c r="M839" t="str">
        <f t="shared" si="27"/>
        <v>2015Soil and natural materials</v>
      </c>
    </row>
    <row r="840" spans="1:13" x14ac:dyDescent="0.25">
      <c r="A840" t="s">
        <v>63</v>
      </c>
      <c r="B840" t="str">
        <f t="shared" si="26"/>
        <v>2015</v>
      </c>
      <c r="C840" t="s">
        <v>11</v>
      </c>
      <c r="D840" t="s">
        <v>19</v>
      </c>
      <c r="E840" t="s">
        <v>14</v>
      </c>
      <c r="F840">
        <v>714125</v>
      </c>
      <c r="G840">
        <v>0</v>
      </c>
      <c r="H840">
        <v>0</v>
      </c>
      <c r="I840">
        <v>0</v>
      </c>
      <c r="J840">
        <v>654261.54722399998</v>
      </c>
      <c r="K840">
        <v>0.52187300000000003</v>
      </c>
      <c r="M840" t="str">
        <f t="shared" si="27"/>
        <v>2015Soil and natural materials</v>
      </c>
    </row>
    <row r="841" spans="1:13" x14ac:dyDescent="0.25">
      <c r="A841" t="s">
        <v>63</v>
      </c>
      <c r="B841" t="str">
        <f t="shared" si="26"/>
        <v>2015</v>
      </c>
      <c r="C841" t="s">
        <v>11</v>
      </c>
      <c r="D841" t="s">
        <v>19</v>
      </c>
      <c r="E841" t="s">
        <v>15</v>
      </c>
      <c r="F841">
        <v>0</v>
      </c>
      <c r="G841">
        <v>0</v>
      </c>
      <c r="H841">
        <v>0</v>
      </c>
      <c r="I841">
        <v>0</v>
      </c>
      <c r="J841">
        <v>15733.018959999999</v>
      </c>
      <c r="K841">
        <v>0</v>
      </c>
      <c r="M841" t="str">
        <f t="shared" si="27"/>
        <v>2015Soil and natural materials</v>
      </c>
    </row>
    <row r="842" spans="1:13" x14ac:dyDescent="0.25">
      <c r="A842" t="s">
        <v>63</v>
      </c>
      <c r="B842" t="str">
        <f t="shared" si="26"/>
        <v>2015</v>
      </c>
      <c r="C842" t="s">
        <v>20</v>
      </c>
      <c r="D842" t="s">
        <v>21</v>
      </c>
      <c r="E842" t="s">
        <v>13</v>
      </c>
      <c r="F842">
        <v>30137</v>
      </c>
      <c r="G842">
        <v>0</v>
      </c>
      <c r="H842">
        <v>0</v>
      </c>
      <c r="I842">
        <v>27.937560999999999</v>
      </c>
      <c r="J842">
        <v>25042.268744000001</v>
      </c>
      <c r="K842">
        <v>0.54639400000000005</v>
      </c>
      <c r="M842" t="str">
        <f t="shared" si="27"/>
        <v>2015Container glass</v>
      </c>
    </row>
    <row r="843" spans="1:13" x14ac:dyDescent="0.25">
      <c r="A843" t="s">
        <v>63</v>
      </c>
      <c r="B843" t="str">
        <f t="shared" si="26"/>
        <v>2015</v>
      </c>
      <c r="C843" t="s">
        <v>20</v>
      </c>
      <c r="D843" t="s">
        <v>21</v>
      </c>
      <c r="E843" t="s">
        <v>14</v>
      </c>
      <c r="F843">
        <v>185</v>
      </c>
      <c r="G843">
        <v>0</v>
      </c>
      <c r="H843">
        <v>0</v>
      </c>
      <c r="I843">
        <v>1.059693</v>
      </c>
      <c r="J843">
        <v>606.85158999999999</v>
      </c>
      <c r="K843">
        <v>0.234653</v>
      </c>
      <c r="M843" t="str">
        <f t="shared" si="27"/>
        <v>2015Container glass</v>
      </c>
    </row>
    <row r="844" spans="1:13" x14ac:dyDescent="0.25">
      <c r="A844" t="s">
        <v>63</v>
      </c>
      <c r="B844" t="str">
        <f t="shared" si="26"/>
        <v>2015</v>
      </c>
      <c r="C844" t="s">
        <v>20</v>
      </c>
      <c r="D844" t="s">
        <v>21</v>
      </c>
      <c r="E844" t="s">
        <v>15</v>
      </c>
      <c r="F844">
        <v>165753</v>
      </c>
      <c r="G844">
        <v>0</v>
      </c>
      <c r="H844">
        <v>0</v>
      </c>
      <c r="I844">
        <v>746.55274599999996</v>
      </c>
      <c r="J844">
        <v>39558.386097000002</v>
      </c>
      <c r="K844">
        <v>0.80802200000000002</v>
      </c>
      <c r="M844" t="str">
        <f t="shared" si="27"/>
        <v>2015Container glass</v>
      </c>
    </row>
    <row r="845" spans="1:13" x14ac:dyDescent="0.25">
      <c r="A845" t="s">
        <v>63</v>
      </c>
      <c r="B845" t="str">
        <f t="shared" si="26"/>
        <v>2015</v>
      </c>
      <c r="C845" t="s">
        <v>20</v>
      </c>
      <c r="D845" t="s">
        <v>22</v>
      </c>
      <c r="E845" t="s">
        <v>13</v>
      </c>
      <c r="F845">
        <v>175</v>
      </c>
      <c r="G845">
        <v>0</v>
      </c>
      <c r="H845">
        <v>0</v>
      </c>
      <c r="I845">
        <v>0</v>
      </c>
      <c r="J845">
        <v>12290.680562</v>
      </c>
      <c r="K845">
        <v>1.4038E-2</v>
      </c>
      <c r="M845" t="str">
        <f t="shared" si="27"/>
        <v>2015Other glass</v>
      </c>
    </row>
    <row r="846" spans="1:13" x14ac:dyDescent="0.25">
      <c r="A846" t="s">
        <v>63</v>
      </c>
      <c r="B846" t="str">
        <f t="shared" si="26"/>
        <v>2015</v>
      </c>
      <c r="C846" t="s">
        <v>20</v>
      </c>
      <c r="D846" t="s">
        <v>22</v>
      </c>
      <c r="E846" t="s">
        <v>14</v>
      </c>
      <c r="F846">
        <v>0</v>
      </c>
      <c r="G846">
        <v>0</v>
      </c>
      <c r="H846">
        <v>0</v>
      </c>
      <c r="I846">
        <v>0</v>
      </c>
      <c r="J846">
        <v>2960.7262270000001</v>
      </c>
      <c r="K846">
        <v>0</v>
      </c>
      <c r="M846" t="str">
        <f t="shared" si="27"/>
        <v>2015Other glass</v>
      </c>
    </row>
    <row r="847" spans="1:13" x14ac:dyDescent="0.25">
      <c r="A847" t="s">
        <v>63</v>
      </c>
      <c r="B847" t="str">
        <f t="shared" si="26"/>
        <v>2015</v>
      </c>
      <c r="C847" t="s">
        <v>20</v>
      </c>
      <c r="D847" t="s">
        <v>22</v>
      </c>
      <c r="E847" t="s">
        <v>15</v>
      </c>
      <c r="F847">
        <v>0</v>
      </c>
      <c r="G847">
        <v>0</v>
      </c>
      <c r="H847">
        <v>0</v>
      </c>
      <c r="I847">
        <v>0</v>
      </c>
      <c r="J847">
        <v>39172.086243999998</v>
      </c>
      <c r="K847">
        <v>0</v>
      </c>
      <c r="M847" t="str">
        <f t="shared" si="27"/>
        <v>2015Other glass</v>
      </c>
    </row>
    <row r="848" spans="1:13" x14ac:dyDescent="0.25">
      <c r="A848" t="s">
        <v>63</v>
      </c>
      <c r="B848" t="str">
        <f t="shared" si="26"/>
        <v>2015</v>
      </c>
      <c r="C848" t="s">
        <v>23</v>
      </c>
      <c r="D848" t="s">
        <v>24</v>
      </c>
      <c r="E848" t="s">
        <v>13</v>
      </c>
      <c r="F848">
        <v>28730</v>
      </c>
      <c r="G848">
        <v>0</v>
      </c>
      <c r="H848">
        <v>0</v>
      </c>
      <c r="I848">
        <v>486.57668200000001</v>
      </c>
      <c r="J848">
        <v>15545.374581</v>
      </c>
      <c r="K848">
        <v>0.65271000000000001</v>
      </c>
      <c r="M848" t="str">
        <f t="shared" si="27"/>
        <v>2015Aluminium</v>
      </c>
    </row>
    <row r="849" spans="1:13" x14ac:dyDescent="0.25">
      <c r="A849" t="s">
        <v>63</v>
      </c>
      <c r="B849" t="str">
        <f t="shared" si="26"/>
        <v>2015</v>
      </c>
      <c r="C849" t="s">
        <v>23</v>
      </c>
      <c r="D849" t="s">
        <v>24</v>
      </c>
      <c r="E849" t="s">
        <v>14</v>
      </c>
      <c r="F849">
        <v>1</v>
      </c>
      <c r="G849">
        <v>0</v>
      </c>
      <c r="H849">
        <v>0</v>
      </c>
      <c r="I849">
        <v>60.614432000000001</v>
      </c>
      <c r="J849">
        <v>3497.5244400000001</v>
      </c>
      <c r="K849">
        <v>1.7311E-2</v>
      </c>
      <c r="M849" t="str">
        <f t="shared" si="27"/>
        <v>2015Aluminium</v>
      </c>
    </row>
    <row r="850" spans="1:13" x14ac:dyDescent="0.25">
      <c r="A850" t="s">
        <v>63</v>
      </c>
      <c r="B850" t="str">
        <f t="shared" si="26"/>
        <v>2015</v>
      </c>
      <c r="C850" t="s">
        <v>23</v>
      </c>
      <c r="D850" t="s">
        <v>24</v>
      </c>
      <c r="E850" t="s">
        <v>15</v>
      </c>
      <c r="F850">
        <v>0</v>
      </c>
      <c r="G850">
        <v>0</v>
      </c>
      <c r="H850">
        <v>0</v>
      </c>
      <c r="I850">
        <v>203.19388599999999</v>
      </c>
      <c r="J850">
        <v>21355.089854000002</v>
      </c>
      <c r="K850">
        <v>9.4249999999999994E-3</v>
      </c>
      <c r="M850" t="str">
        <f t="shared" si="27"/>
        <v>2015Aluminium</v>
      </c>
    </row>
    <row r="851" spans="1:13" x14ac:dyDescent="0.25">
      <c r="A851" t="s">
        <v>63</v>
      </c>
      <c r="B851" t="str">
        <f t="shared" si="26"/>
        <v>2015</v>
      </c>
      <c r="C851" t="s">
        <v>23</v>
      </c>
      <c r="D851" t="s">
        <v>25</v>
      </c>
      <c r="E851" t="s">
        <v>13</v>
      </c>
      <c r="F851">
        <v>423199</v>
      </c>
      <c r="G851">
        <v>0</v>
      </c>
      <c r="H851">
        <v>0</v>
      </c>
      <c r="I851">
        <v>205881.51990799999</v>
      </c>
      <c r="J851">
        <v>50525.909423999998</v>
      </c>
      <c r="K851">
        <v>0.92565399999999998</v>
      </c>
      <c r="M851" t="str">
        <f t="shared" si="27"/>
        <v>2015Ferrous</v>
      </c>
    </row>
    <row r="852" spans="1:13" x14ac:dyDescent="0.25">
      <c r="A852" t="s">
        <v>63</v>
      </c>
      <c r="B852" t="str">
        <f t="shared" si="26"/>
        <v>2015</v>
      </c>
      <c r="C852" t="s">
        <v>23</v>
      </c>
      <c r="D852" t="s">
        <v>25</v>
      </c>
      <c r="E852" t="s">
        <v>14</v>
      </c>
      <c r="F852">
        <v>128194.98</v>
      </c>
      <c r="G852">
        <v>0</v>
      </c>
      <c r="H852">
        <v>0</v>
      </c>
      <c r="I852">
        <v>42549.092418</v>
      </c>
      <c r="J852">
        <v>14976.873771</v>
      </c>
      <c r="K852">
        <v>0.91935800000000001</v>
      </c>
      <c r="M852" t="str">
        <f t="shared" si="27"/>
        <v>2015Ferrous</v>
      </c>
    </row>
    <row r="853" spans="1:13" x14ac:dyDescent="0.25">
      <c r="A853" t="s">
        <v>63</v>
      </c>
      <c r="B853" t="str">
        <f t="shared" si="26"/>
        <v>2015</v>
      </c>
      <c r="C853" t="s">
        <v>23</v>
      </c>
      <c r="D853" t="s">
        <v>25</v>
      </c>
      <c r="E853" t="s">
        <v>15</v>
      </c>
      <c r="F853">
        <v>101802</v>
      </c>
      <c r="G853">
        <v>0</v>
      </c>
      <c r="H853">
        <v>0</v>
      </c>
      <c r="I853">
        <v>131979.732674</v>
      </c>
      <c r="J853">
        <v>35872.239563000003</v>
      </c>
      <c r="K853">
        <v>0.86696899999999999</v>
      </c>
      <c r="M853" t="str">
        <f t="shared" si="27"/>
        <v>2015Ferrous</v>
      </c>
    </row>
    <row r="854" spans="1:13" x14ac:dyDescent="0.25">
      <c r="A854" t="s">
        <v>63</v>
      </c>
      <c r="B854" t="str">
        <f t="shared" si="26"/>
        <v>2015</v>
      </c>
      <c r="C854" t="s">
        <v>23</v>
      </c>
      <c r="D854" t="s">
        <v>26</v>
      </c>
      <c r="E854" t="s">
        <v>13</v>
      </c>
      <c r="F854">
        <v>51690</v>
      </c>
      <c r="G854">
        <v>0</v>
      </c>
      <c r="H854">
        <v>0</v>
      </c>
      <c r="I854">
        <v>11357.633098</v>
      </c>
      <c r="J854">
        <v>0</v>
      </c>
      <c r="K854">
        <v>1</v>
      </c>
      <c r="M854" t="str">
        <f t="shared" si="27"/>
        <v>2015Other metals</v>
      </c>
    </row>
    <row r="855" spans="1:13" x14ac:dyDescent="0.25">
      <c r="A855" t="s">
        <v>63</v>
      </c>
      <c r="B855" t="str">
        <f t="shared" si="26"/>
        <v>2015</v>
      </c>
      <c r="C855" t="s">
        <v>23</v>
      </c>
      <c r="D855" t="s">
        <v>26</v>
      </c>
      <c r="E855" t="s">
        <v>14</v>
      </c>
      <c r="F855">
        <v>65012</v>
      </c>
      <c r="G855">
        <v>0</v>
      </c>
      <c r="H855">
        <v>0</v>
      </c>
      <c r="I855">
        <v>850.49696100000006</v>
      </c>
      <c r="J855">
        <v>0</v>
      </c>
      <c r="K855">
        <v>1</v>
      </c>
      <c r="M855" t="str">
        <f t="shared" si="27"/>
        <v>2015Other metals</v>
      </c>
    </row>
    <row r="856" spans="1:13" x14ac:dyDescent="0.25">
      <c r="A856" t="s">
        <v>63</v>
      </c>
      <c r="B856" t="str">
        <f t="shared" si="26"/>
        <v>2015</v>
      </c>
      <c r="C856" t="s">
        <v>23</v>
      </c>
      <c r="D856" t="s">
        <v>26</v>
      </c>
      <c r="E856" t="s">
        <v>15</v>
      </c>
      <c r="F856">
        <v>130001</v>
      </c>
      <c r="G856">
        <v>0</v>
      </c>
      <c r="H856">
        <v>0</v>
      </c>
      <c r="I856">
        <v>1753.836941</v>
      </c>
      <c r="J856">
        <v>0</v>
      </c>
      <c r="K856">
        <v>1</v>
      </c>
      <c r="M856" t="str">
        <f t="shared" si="27"/>
        <v>2015Other metals</v>
      </c>
    </row>
    <row r="857" spans="1:13" x14ac:dyDescent="0.25">
      <c r="A857" t="s">
        <v>63</v>
      </c>
      <c r="B857" t="str">
        <f t="shared" si="26"/>
        <v>2015</v>
      </c>
      <c r="C857" t="s">
        <v>27</v>
      </c>
      <c r="D857" t="s">
        <v>28</v>
      </c>
      <c r="E857" t="s">
        <v>13</v>
      </c>
      <c r="F857">
        <v>55662</v>
      </c>
      <c r="G857">
        <v>0</v>
      </c>
      <c r="H857">
        <v>0</v>
      </c>
      <c r="I857">
        <v>6303.2478709999996</v>
      </c>
      <c r="J857">
        <v>220636.95249500001</v>
      </c>
      <c r="K857">
        <v>0.21926599999999999</v>
      </c>
      <c r="M857" t="str">
        <f t="shared" si="27"/>
        <v>2015Food organics</v>
      </c>
    </row>
    <row r="858" spans="1:13" x14ac:dyDescent="0.25">
      <c r="A858" t="s">
        <v>63</v>
      </c>
      <c r="B858" t="str">
        <f t="shared" si="26"/>
        <v>2015</v>
      </c>
      <c r="C858" t="s">
        <v>27</v>
      </c>
      <c r="D858" t="s">
        <v>28</v>
      </c>
      <c r="E858" t="s">
        <v>14</v>
      </c>
      <c r="F858">
        <v>0</v>
      </c>
      <c r="G858">
        <v>0</v>
      </c>
      <c r="H858">
        <v>0</v>
      </c>
      <c r="I858">
        <v>98.386314999999996</v>
      </c>
      <c r="J858">
        <v>2701.2772169999998</v>
      </c>
      <c r="K858">
        <v>3.5142E-2</v>
      </c>
      <c r="M858" t="str">
        <f t="shared" si="27"/>
        <v>2015Food organics</v>
      </c>
    </row>
    <row r="859" spans="1:13" x14ac:dyDescent="0.25">
      <c r="A859" t="s">
        <v>63</v>
      </c>
      <c r="B859" t="str">
        <f t="shared" si="26"/>
        <v>2015</v>
      </c>
      <c r="C859" t="s">
        <v>27</v>
      </c>
      <c r="D859" t="s">
        <v>28</v>
      </c>
      <c r="E859" t="s">
        <v>15</v>
      </c>
      <c r="F859">
        <v>12756</v>
      </c>
      <c r="G859">
        <v>0</v>
      </c>
      <c r="H859">
        <v>0</v>
      </c>
      <c r="I859">
        <v>6193.9088140000003</v>
      </c>
      <c r="J859">
        <v>648960.53343099996</v>
      </c>
      <c r="K859">
        <v>2.8371E-2</v>
      </c>
      <c r="M859" t="str">
        <f t="shared" si="27"/>
        <v>2015Food organics</v>
      </c>
    </row>
    <row r="860" spans="1:13" x14ac:dyDescent="0.25">
      <c r="A860" t="s">
        <v>63</v>
      </c>
      <c r="B860" t="str">
        <f t="shared" si="26"/>
        <v>2015</v>
      </c>
      <c r="C860" t="s">
        <v>27</v>
      </c>
      <c r="D860" t="s">
        <v>29</v>
      </c>
      <c r="E860" t="s">
        <v>13</v>
      </c>
      <c r="F860">
        <v>24199</v>
      </c>
      <c r="G860">
        <v>0</v>
      </c>
      <c r="H860">
        <v>0</v>
      </c>
      <c r="I860">
        <v>0</v>
      </c>
      <c r="J860">
        <v>55611.585084999999</v>
      </c>
      <c r="K860">
        <v>0.303205</v>
      </c>
      <c r="M860" t="str">
        <f t="shared" si="27"/>
        <v>2015Garden organics</v>
      </c>
    </row>
    <row r="861" spans="1:13" x14ac:dyDescent="0.25">
      <c r="A861" t="s">
        <v>63</v>
      </c>
      <c r="B861" t="str">
        <f t="shared" si="26"/>
        <v>2015</v>
      </c>
      <c r="C861" t="s">
        <v>27</v>
      </c>
      <c r="D861" t="s">
        <v>29</v>
      </c>
      <c r="E861" t="s">
        <v>14</v>
      </c>
      <c r="F861">
        <v>13612</v>
      </c>
      <c r="G861">
        <v>0</v>
      </c>
      <c r="H861">
        <v>0</v>
      </c>
      <c r="I861">
        <v>0</v>
      </c>
      <c r="J861">
        <v>19472.235484000001</v>
      </c>
      <c r="K861">
        <v>0.41143400000000002</v>
      </c>
      <c r="M861" t="str">
        <f t="shared" si="27"/>
        <v>2015Garden organics</v>
      </c>
    </row>
    <row r="862" spans="1:13" x14ac:dyDescent="0.25">
      <c r="A862" t="s">
        <v>63</v>
      </c>
      <c r="B862" t="str">
        <f t="shared" si="26"/>
        <v>2015</v>
      </c>
      <c r="C862" t="s">
        <v>27</v>
      </c>
      <c r="D862" t="s">
        <v>29</v>
      </c>
      <c r="E862" t="s">
        <v>15</v>
      </c>
      <c r="F862">
        <v>373405</v>
      </c>
      <c r="G862">
        <v>0</v>
      </c>
      <c r="H862">
        <v>0</v>
      </c>
      <c r="I862">
        <v>0</v>
      </c>
      <c r="J862">
        <v>102832.387566</v>
      </c>
      <c r="K862">
        <v>0.78407300000000002</v>
      </c>
      <c r="M862" t="str">
        <f t="shared" si="27"/>
        <v>2015Garden organics</v>
      </c>
    </row>
    <row r="863" spans="1:13" x14ac:dyDescent="0.25">
      <c r="A863" t="s">
        <v>63</v>
      </c>
      <c r="B863" t="str">
        <f t="shared" si="26"/>
        <v>2015</v>
      </c>
      <c r="C863" t="s">
        <v>27</v>
      </c>
      <c r="D863" t="s">
        <v>30</v>
      </c>
      <c r="E863" t="s">
        <v>13</v>
      </c>
      <c r="F863">
        <v>75438</v>
      </c>
      <c r="G863">
        <v>0</v>
      </c>
      <c r="H863">
        <v>0</v>
      </c>
      <c r="I863">
        <v>44.086213000000001</v>
      </c>
      <c r="J863">
        <v>27451.688892999999</v>
      </c>
      <c r="K863">
        <v>0.73330700000000004</v>
      </c>
      <c r="M863" t="str">
        <f t="shared" si="27"/>
        <v>2015Other organics</v>
      </c>
    </row>
    <row r="864" spans="1:13" x14ac:dyDescent="0.25">
      <c r="A864" t="s">
        <v>63</v>
      </c>
      <c r="B864" t="str">
        <f t="shared" si="26"/>
        <v>2015</v>
      </c>
      <c r="C864" t="s">
        <v>27</v>
      </c>
      <c r="D864" t="s">
        <v>30</v>
      </c>
      <c r="E864" t="s">
        <v>14</v>
      </c>
      <c r="F864">
        <v>0</v>
      </c>
      <c r="G864">
        <v>0</v>
      </c>
      <c r="H864">
        <v>0</v>
      </c>
      <c r="I864">
        <v>0</v>
      </c>
      <c r="J864">
        <v>472.912398</v>
      </c>
      <c r="K864">
        <v>0</v>
      </c>
      <c r="M864" t="str">
        <f t="shared" si="27"/>
        <v>2015Other organics</v>
      </c>
    </row>
    <row r="865" spans="1:13" x14ac:dyDescent="0.25">
      <c r="A865" t="s">
        <v>63</v>
      </c>
      <c r="B865" t="str">
        <f t="shared" si="26"/>
        <v>2015</v>
      </c>
      <c r="C865" t="s">
        <v>27</v>
      </c>
      <c r="D865" t="s">
        <v>30</v>
      </c>
      <c r="E865" t="s">
        <v>15</v>
      </c>
      <c r="F865">
        <v>18452</v>
      </c>
      <c r="G865">
        <v>0</v>
      </c>
      <c r="H865">
        <v>0</v>
      </c>
      <c r="I865">
        <v>24.451786999999999</v>
      </c>
      <c r="J865">
        <v>102569.974665</v>
      </c>
      <c r="K865">
        <v>0.152639</v>
      </c>
      <c r="M865" t="str">
        <f t="shared" si="27"/>
        <v>2015Other organics</v>
      </c>
    </row>
    <row r="866" spans="1:13" x14ac:dyDescent="0.25">
      <c r="A866" t="s">
        <v>63</v>
      </c>
      <c r="B866" t="str">
        <f t="shared" si="26"/>
        <v>2015</v>
      </c>
      <c r="C866" t="s">
        <v>27</v>
      </c>
      <c r="D866" t="s">
        <v>31</v>
      </c>
      <c r="E866" t="s">
        <v>13</v>
      </c>
      <c r="F866">
        <v>138998.5</v>
      </c>
      <c r="G866">
        <v>0</v>
      </c>
      <c r="H866">
        <v>0</v>
      </c>
      <c r="I866">
        <v>0</v>
      </c>
      <c r="J866">
        <v>214452.95604399999</v>
      </c>
      <c r="K866">
        <v>0.39326</v>
      </c>
      <c r="M866" t="str">
        <f t="shared" si="27"/>
        <v>2015Wood /timber</v>
      </c>
    </row>
    <row r="867" spans="1:13" x14ac:dyDescent="0.25">
      <c r="A867" t="s">
        <v>63</v>
      </c>
      <c r="B867" t="str">
        <f t="shared" si="26"/>
        <v>2015</v>
      </c>
      <c r="C867" t="s">
        <v>27</v>
      </c>
      <c r="D867" t="s">
        <v>31</v>
      </c>
      <c r="E867" t="s">
        <v>14</v>
      </c>
      <c r="F867">
        <v>36760.65</v>
      </c>
      <c r="G867">
        <v>0</v>
      </c>
      <c r="H867">
        <v>0</v>
      </c>
      <c r="I867">
        <v>0</v>
      </c>
      <c r="J867">
        <v>106192.054225</v>
      </c>
      <c r="K867">
        <v>0.25715199999999999</v>
      </c>
      <c r="M867" t="str">
        <f t="shared" si="27"/>
        <v>2015Wood /timber</v>
      </c>
    </row>
    <row r="868" spans="1:13" x14ac:dyDescent="0.25">
      <c r="A868" t="s">
        <v>63</v>
      </c>
      <c r="B868" t="str">
        <f t="shared" si="26"/>
        <v>2015</v>
      </c>
      <c r="C868" t="s">
        <v>27</v>
      </c>
      <c r="D868" t="s">
        <v>31</v>
      </c>
      <c r="E868" t="s">
        <v>15</v>
      </c>
      <c r="F868">
        <v>18069.5</v>
      </c>
      <c r="G868">
        <v>0</v>
      </c>
      <c r="H868">
        <v>0</v>
      </c>
      <c r="I868">
        <v>0</v>
      </c>
      <c r="J868">
        <v>28700.950882000001</v>
      </c>
      <c r="K868">
        <v>0.38634400000000002</v>
      </c>
      <c r="M868" t="str">
        <f t="shared" si="27"/>
        <v>2015Wood /timber</v>
      </c>
    </row>
    <row r="869" spans="1:13" x14ac:dyDescent="0.25">
      <c r="A869" t="s">
        <v>63</v>
      </c>
      <c r="B869" t="str">
        <f t="shared" si="26"/>
        <v>2015</v>
      </c>
      <c r="C869" t="s">
        <v>32</v>
      </c>
      <c r="D869" t="s">
        <v>33</v>
      </c>
      <c r="E869" t="s">
        <v>13</v>
      </c>
      <c r="F869">
        <v>208757.5</v>
      </c>
      <c r="G869">
        <v>0</v>
      </c>
      <c r="H869">
        <v>0</v>
      </c>
      <c r="I869">
        <v>175574.196</v>
      </c>
      <c r="J869">
        <v>71528.036940999998</v>
      </c>
      <c r="K869">
        <v>0.84309199999999995</v>
      </c>
      <c r="M869" t="str">
        <f t="shared" si="27"/>
        <v>2015Cardboard</v>
      </c>
    </row>
    <row r="870" spans="1:13" x14ac:dyDescent="0.25">
      <c r="A870" t="s">
        <v>63</v>
      </c>
      <c r="B870" t="str">
        <f t="shared" si="26"/>
        <v>2015</v>
      </c>
      <c r="C870" t="s">
        <v>32</v>
      </c>
      <c r="D870" t="s">
        <v>33</v>
      </c>
      <c r="E870" t="s">
        <v>14</v>
      </c>
      <c r="F870">
        <v>295.13</v>
      </c>
      <c r="G870">
        <v>0</v>
      </c>
      <c r="H870">
        <v>0</v>
      </c>
      <c r="I870">
        <v>9754.1219999999994</v>
      </c>
      <c r="J870">
        <v>3888.5319359999999</v>
      </c>
      <c r="K870">
        <v>0.72100699999999995</v>
      </c>
      <c r="M870" t="str">
        <f t="shared" si="27"/>
        <v>2015Cardboard</v>
      </c>
    </row>
    <row r="871" spans="1:13" x14ac:dyDescent="0.25">
      <c r="A871" t="s">
        <v>63</v>
      </c>
      <c r="B871" t="str">
        <f t="shared" si="26"/>
        <v>2015</v>
      </c>
      <c r="C871" t="s">
        <v>32</v>
      </c>
      <c r="D871" t="s">
        <v>33</v>
      </c>
      <c r="E871" t="s">
        <v>15</v>
      </c>
      <c r="F871">
        <v>1245.5</v>
      </c>
      <c r="G871">
        <v>0</v>
      </c>
      <c r="H871">
        <v>0</v>
      </c>
      <c r="I871">
        <v>9754.1219999999994</v>
      </c>
      <c r="J871">
        <v>37697.176373000002</v>
      </c>
      <c r="K871">
        <v>0.225879</v>
      </c>
      <c r="M871" t="str">
        <f t="shared" si="27"/>
        <v>2015Cardboard</v>
      </c>
    </row>
    <row r="872" spans="1:13" x14ac:dyDescent="0.25">
      <c r="A872" t="s">
        <v>63</v>
      </c>
      <c r="B872" t="str">
        <f t="shared" si="26"/>
        <v>2015</v>
      </c>
      <c r="C872" t="s">
        <v>32</v>
      </c>
      <c r="D872" t="s">
        <v>46</v>
      </c>
      <c r="E872" t="s">
        <v>13</v>
      </c>
      <c r="F872">
        <v>0</v>
      </c>
      <c r="G872">
        <v>0</v>
      </c>
      <c r="H872">
        <v>0</v>
      </c>
      <c r="I872">
        <v>0</v>
      </c>
      <c r="J872">
        <v>25837.34002</v>
      </c>
      <c r="K872">
        <v>0</v>
      </c>
      <c r="M872" t="str">
        <f t="shared" si="27"/>
        <v>2015Liquidpaperboard</v>
      </c>
    </row>
    <row r="873" spans="1:13" x14ac:dyDescent="0.25">
      <c r="A873" t="s">
        <v>63</v>
      </c>
      <c r="B873" t="str">
        <f t="shared" si="26"/>
        <v>2015</v>
      </c>
      <c r="C873" t="s">
        <v>32</v>
      </c>
      <c r="D873" t="s">
        <v>46</v>
      </c>
      <c r="E873" t="s">
        <v>14</v>
      </c>
      <c r="F873">
        <v>0</v>
      </c>
      <c r="G873">
        <v>0</v>
      </c>
      <c r="H873">
        <v>0</v>
      </c>
      <c r="I873">
        <v>0</v>
      </c>
      <c r="J873">
        <v>482.79044499999998</v>
      </c>
      <c r="K873">
        <v>0</v>
      </c>
      <c r="M873" t="str">
        <f t="shared" si="27"/>
        <v>2015Liquidpaperboard</v>
      </c>
    </row>
    <row r="874" spans="1:13" x14ac:dyDescent="0.25">
      <c r="A874" t="s">
        <v>63</v>
      </c>
      <c r="B874" t="str">
        <f t="shared" si="26"/>
        <v>2015</v>
      </c>
      <c r="C874" t="s">
        <v>32</v>
      </c>
      <c r="D874" t="s">
        <v>46</v>
      </c>
      <c r="E874" t="s">
        <v>15</v>
      </c>
      <c r="F874">
        <v>0</v>
      </c>
      <c r="G874">
        <v>0</v>
      </c>
      <c r="H874">
        <v>0</v>
      </c>
      <c r="I874">
        <v>0</v>
      </c>
      <c r="J874">
        <v>28622.442714000001</v>
      </c>
      <c r="K874">
        <v>0</v>
      </c>
      <c r="M874" t="str">
        <f t="shared" si="27"/>
        <v>2015Liquidpaperboard</v>
      </c>
    </row>
    <row r="875" spans="1:13" x14ac:dyDescent="0.25">
      <c r="A875" t="s">
        <v>63</v>
      </c>
      <c r="B875" t="str">
        <f t="shared" si="26"/>
        <v>2015</v>
      </c>
      <c r="C875" t="s">
        <v>32</v>
      </c>
      <c r="D875" t="s">
        <v>34</v>
      </c>
      <c r="E875" t="s">
        <v>13</v>
      </c>
      <c r="F875">
        <v>7939</v>
      </c>
      <c r="G875">
        <v>0</v>
      </c>
      <c r="H875">
        <v>0</v>
      </c>
      <c r="I875">
        <v>100821.728</v>
      </c>
      <c r="J875">
        <v>0</v>
      </c>
      <c r="K875">
        <v>1</v>
      </c>
      <c r="M875" t="str">
        <f t="shared" si="27"/>
        <v>2015Newsprint and magazines</v>
      </c>
    </row>
    <row r="876" spans="1:13" x14ac:dyDescent="0.25">
      <c r="A876" t="s">
        <v>63</v>
      </c>
      <c r="B876" t="str">
        <f t="shared" si="26"/>
        <v>2015</v>
      </c>
      <c r="C876" t="s">
        <v>32</v>
      </c>
      <c r="D876" t="s">
        <v>34</v>
      </c>
      <c r="E876" t="s">
        <v>14</v>
      </c>
      <c r="F876">
        <v>0</v>
      </c>
      <c r="G876">
        <v>0</v>
      </c>
      <c r="H876">
        <v>0</v>
      </c>
      <c r="I876">
        <v>7201.5519999999997</v>
      </c>
      <c r="J876">
        <v>0</v>
      </c>
      <c r="K876">
        <v>1</v>
      </c>
      <c r="M876" t="str">
        <f t="shared" si="27"/>
        <v>2015Newsprint and magazines</v>
      </c>
    </row>
    <row r="877" spans="1:13" x14ac:dyDescent="0.25">
      <c r="A877" t="s">
        <v>63</v>
      </c>
      <c r="B877" t="str">
        <f t="shared" si="26"/>
        <v>2015</v>
      </c>
      <c r="C877" t="s">
        <v>32</v>
      </c>
      <c r="D877" t="s">
        <v>34</v>
      </c>
      <c r="E877" t="s">
        <v>15</v>
      </c>
      <c r="F877">
        <v>0</v>
      </c>
      <c r="G877">
        <v>0</v>
      </c>
      <c r="H877">
        <v>0</v>
      </c>
      <c r="I877">
        <v>36007.760000000002</v>
      </c>
      <c r="J877">
        <v>0</v>
      </c>
      <c r="K877">
        <v>1</v>
      </c>
      <c r="M877" t="str">
        <f t="shared" si="27"/>
        <v>2015Newsprint and magazines</v>
      </c>
    </row>
    <row r="878" spans="1:13" x14ac:dyDescent="0.25">
      <c r="A878" t="s">
        <v>63</v>
      </c>
      <c r="B878" t="str">
        <f t="shared" si="26"/>
        <v>2015</v>
      </c>
      <c r="C878" t="s">
        <v>32</v>
      </c>
      <c r="D878" t="s">
        <v>35</v>
      </c>
      <c r="E878" t="s">
        <v>13</v>
      </c>
      <c r="F878">
        <v>421765</v>
      </c>
      <c r="G878">
        <v>0</v>
      </c>
      <c r="H878">
        <v>0</v>
      </c>
      <c r="I878">
        <v>175785.545858</v>
      </c>
      <c r="J878">
        <v>77132.554157000006</v>
      </c>
      <c r="K878">
        <v>0.88567499999999999</v>
      </c>
      <c r="M878" t="str">
        <f t="shared" si="27"/>
        <v>2015Other paper</v>
      </c>
    </row>
    <row r="879" spans="1:13" x14ac:dyDescent="0.25">
      <c r="A879" t="s">
        <v>63</v>
      </c>
      <c r="B879" t="str">
        <f t="shared" si="26"/>
        <v>2015</v>
      </c>
      <c r="C879" t="s">
        <v>32</v>
      </c>
      <c r="D879" t="s">
        <v>35</v>
      </c>
      <c r="E879" t="s">
        <v>14</v>
      </c>
      <c r="F879">
        <v>0</v>
      </c>
      <c r="G879">
        <v>0</v>
      </c>
      <c r="H879">
        <v>0</v>
      </c>
      <c r="I879">
        <v>34.690792000000002</v>
      </c>
      <c r="J879">
        <v>1472.6196910000001</v>
      </c>
      <c r="K879">
        <v>2.3015000000000001E-2</v>
      </c>
      <c r="M879" t="str">
        <f t="shared" si="27"/>
        <v>2015Other paper</v>
      </c>
    </row>
    <row r="880" spans="1:13" x14ac:dyDescent="0.25">
      <c r="A880" t="s">
        <v>63</v>
      </c>
      <c r="B880" t="str">
        <f t="shared" si="26"/>
        <v>2015</v>
      </c>
      <c r="C880" t="s">
        <v>32</v>
      </c>
      <c r="D880" t="s">
        <v>35</v>
      </c>
      <c r="E880" t="s">
        <v>15</v>
      </c>
      <c r="F880">
        <v>91014</v>
      </c>
      <c r="G880">
        <v>0</v>
      </c>
      <c r="H880">
        <v>0</v>
      </c>
      <c r="I880">
        <v>91970.31035</v>
      </c>
      <c r="J880">
        <v>128796.386562</v>
      </c>
      <c r="K880">
        <v>0.58689999999999998</v>
      </c>
      <c r="M880" t="str">
        <f t="shared" si="27"/>
        <v>2015Other paper</v>
      </c>
    </row>
    <row r="881" spans="1:13" x14ac:dyDescent="0.25">
      <c r="A881" t="s">
        <v>63</v>
      </c>
      <c r="B881" t="str">
        <f t="shared" si="26"/>
        <v>2015</v>
      </c>
      <c r="C881" t="s">
        <v>32</v>
      </c>
      <c r="D881" t="s">
        <v>36</v>
      </c>
      <c r="E881" t="s">
        <v>13</v>
      </c>
      <c r="F881">
        <v>146440</v>
      </c>
      <c r="G881">
        <v>0</v>
      </c>
      <c r="H881">
        <v>0</v>
      </c>
      <c r="I881">
        <v>0</v>
      </c>
      <c r="J881">
        <v>74157.759684000004</v>
      </c>
      <c r="K881">
        <v>0.66383199999999998</v>
      </c>
      <c r="M881" t="str">
        <f t="shared" si="27"/>
        <v>2015Printing and writing paper</v>
      </c>
    </row>
    <row r="882" spans="1:13" x14ac:dyDescent="0.25">
      <c r="A882" t="s">
        <v>63</v>
      </c>
      <c r="B882" t="str">
        <f t="shared" si="26"/>
        <v>2015</v>
      </c>
      <c r="C882" t="s">
        <v>32</v>
      </c>
      <c r="D882" t="s">
        <v>36</v>
      </c>
      <c r="E882" t="s">
        <v>14</v>
      </c>
      <c r="F882">
        <v>0</v>
      </c>
      <c r="G882">
        <v>0</v>
      </c>
      <c r="H882">
        <v>0</v>
      </c>
      <c r="I882">
        <v>0</v>
      </c>
      <c r="J882">
        <v>1504.714113</v>
      </c>
      <c r="K882">
        <v>0</v>
      </c>
      <c r="M882" t="str">
        <f t="shared" si="27"/>
        <v>2015Printing and writing paper</v>
      </c>
    </row>
    <row r="883" spans="1:13" x14ac:dyDescent="0.25">
      <c r="A883" t="s">
        <v>63</v>
      </c>
      <c r="B883" t="str">
        <f t="shared" si="26"/>
        <v>2015</v>
      </c>
      <c r="C883" t="s">
        <v>32</v>
      </c>
      <c r="D883" t="s">
        <v>36</v>
      </c>
      <c r="E883" t="s">
        <v>15</v>
      </c>
      <c r="F883">
        <v>0</v>
      </c>
      <c r="G883">
        <v>0</v>
      </c>
      <c r="H883">
        <v>0</v>
      </c>
      <c r="I883">
        <v>0</v>
      </c>
      <c r="J883">
        <v>85982.074133999995</v>
      </c>
      <c r="K883">
        <v>0</v>
      </c>
      <c r="M883" t="str">
        <f t="shared" si="27"/>
        <v>2015Printing and writing paper</v>
      </c>
    </row>
    <row r="884" spans="1:13" x14ac:dyDescent="0.25">
      <c r="A884" t="s">
        <v>63</v>
      </c>
      <c r="B884" t="str">
        <f t="shared" si="26"/>
        <v>2015</v>
      </c>
      <c r="C884" t="s">
        <v>49</v>
      </c>
      <c r="D884" t="s">
        <v>50</v>
      </c>
      <c r="E884" t="s">
        <v>13</v>
      </c>
      <c r="F884">
        <v>4099.9810180000004</v>
      </c>
      <c r="G884">
        <v>0</v>
      </c>
      <c r="H884">
        <v>385.55261133737298</v>
      </c>
      <c r="I884">
        <v>7494.9323009999998</v>
      </c>
      <c r="J884">
        <v>49168.794693999997</v>
      </c>
      <c r="K884">
        <v>0.19592100000000001</v>
      </c>
      <c r="M884" t="str">
        <f t="shared" si="27"/>
        <v>2015HDPE (2)</v>
      </c>
    </row>
    <row r="885" spans="1:13" x14ac:dyDescent="0.25">
      <c r="A885" t="s">
        <v>63</v>
      </c>
      <c r="B885" t="str">
        <f t="shared" si="26"/>
        <v>2015</v>
      </c>
      <c r="C885" t="s">
        <v>49</v>
      </c>
      <c r="D885" t="s">
        <v>50</v>
      </c>
      <c r="E885" t="s">
        <v>14</v>
      </c>
      <c r="F885">
        <v>558.186238</v>
      </c>
      <c r="G885">
        <v>0</v>
      </c>
      <c r="H885">
        <v>59.868013313774703</v>
      </c>
      <c r="I885">
        <v>1242.2539730000001</v>
      </c>
      <c r="J885">
        <v>3935.688056</v>
      </c>
      <c r="K885">
        <v>0.32096400000000003</v>
      </c>
      <c r="M885" t="str">
        <f t="shared" si="27"/>
        <v>2015HDPE (2)</v>
      </c>
    </row>
    <row r="886" spans="1:13" x14ac:dyDescent="0.25">
      <c r="A886" t="s">
        <v>63</v>
      </c>
      <c r="B886" t="str">
        <f t="shared" si="26"/>
        <v>2015</v>
      </c>
      <c r="C886" t="s">
        <v>49</v>
      </c>
      <c r="D886" t="s">
        <v>50</v>
      </c>
      <c r="E886" t="s">
        <v>15</v>
      </c>
      <c r="F886">
        <v>5328.9645819999996</v>
      </c>
      <c r="G886">
        <v>0</v>
      </c>
      <c r="H886">
        <v>1263.5793753488499</v>
      </c>
      <c r="I886">
        <v>32671.279477</v>
      </c>
      <c r="J886">
        <v>73269.534983999998</v>
      </c>
      <c r="K886">
        <v>0.348908</v>
      </c>
      <c r="M886" t="str">
        <f t="shared" si="27"/>
        <v>2015HDPE (2)</v>
      </c>
    </row>
    <row r="887" spans="1:13" x14ac:dyDescent="0.25">
      <c r="A887" t="s">
        <v>63</v>
      </c>
      <c r="B887" t="str">
        <f t="shared" si="26"/>
        <v>2015</v>
      </c>
      <c r="C887" t="s">
        <v>49</v>
      </c>
      <c r="D887" t="s">
        <v>51</v>
      </c>
      <c r="E887" t="s">
        <v>13</v>
      </c>
      <c r="F887">
        <v>4879.6971510000003</v>
      </c>
      <c r="G887">
        <v>0</v>
      </c>
      <c r="H887">
        <v>201.046777929163</v>
      </c>
      <c r="I887">
        <v>8397.9174750000002</v>
      </c>
      <c r="J887">
        <v>36825.164227000001</v>
      </c>
      <c r="K887">
        <v>0.26794499999999999</v>
      </c>
      <c r="M887" t="str">
        <f t="shared" si="27"/>
        <v>2015LDPE (4)</v>
      </c>
    </row>
    <row r="888" spans="1:13" x14ac:dyDescent="0.25">
      <c r="A888" t="s">
        <v>63</v>
      </c>
      <c r="B888" t="str">
        <f t="shared" si="26"/>
        <v>2015</v>
      </c>
      <c r="C888" t="s">
        <v>49</v>
      </c>
      <c r="D888" t="s">
        <v>51</v>
      </c>
      <c r="E888" t="s">
        <v>14</v>
      </c>
      <c r="F888">
        <v>58.587113000000002</v>
      </c>
      <c r="G888">
        <v>0</v>
      </c>
      <c r="H888">
        <v>0.88711343357158801</v>
      </c>
      <c r="I888">
        <v>0</v>
      </c>
      <c r="J888">
        <v>2947.649214</v>
      </c>
      <c r="K888">
        <v>1.9776999999999999E-2</v>
      </c>
      <c r="M888" t="str">
        <f t="shared" si="27"/>
        <v>2015LDPE (4)</v>
      </c>
    </row>
    <row r="889" spans="1:13" x14ac:dyDescent="0.25">
      <c r="A889" t="s">
        <v>63</v>
      </c>
      <c r="B889" t="str">
        <f t="shared" si="26"/>
        <v>2015</v>
      </c>
      <c r="C889" t="s">
        <v>49</v>
      </c>
      <c r="D889" t="s">
        <v>51</v>
      </c>
      <c r="E889" t="s">
        <v>15</v>
      </c>
      <c r="F889">
        <v>11800.433736000001</v>
      </c>
      <c r="G889">
        <v>0</v>
      </c>
      <c r="H889">
        <v>221.06610863726601</v>
      </c>
      <c r="I889">
        <v>2799.3058249999999</v>
      </c>
      <c r="J889">
        <v>34947.918398000002</v>
      </c>
      <c r="K889">
        <v>0.29779299999999997</v>
      </c>
      <c r="M889" t="str">
        <f t="shared" si="27"/>
        <v>2015LDPE (4)</v>
      </c>
    </row>
    <row r="890" spans="1:13" x14ac:dyDescent="0.25">
      <c r="A890" t="s">
        <v>63</v>
      </c>
      <c r="B890" t="str">
        <f t="shared" si="26"/>
        <v>2015</v>
      </c>
      <c r="C890" t="s">
        <v>49</v>
      </c>
      <c r="D890" t="s">
        <v>52</v>
      </c>
      <c r="E890" t="s">
        <v>13</v>
      </c>
      <c r="F890">
        <v>924.77488200000005</v>
      </c>
      <c r="G890">
        <v>0</v>
      </c>
      <c r="H890">
        <v>0</v>
      </c>
      <c r="I890">
        <v>2624.4349099999999</v>
      </c>
      <c r="J890">
        <v>27627.923389</v>
      </c>
      <c r="K890">
        <v>0.11384</v>
      </c>
      <c r="M890" t="str">
        <f t="shared" si="27"/>
        <v>2015Other plastics (7)</v>
      </c>
    </row>
    <row r="891" spans="1:13" x14ac:dyDescent="0.25">
      <c r="A891" t="s">
        <v>63</v>
      </c>
      <c r="B891" t="str">
        <f t="shared" si="26"/>
        <v>2015</v>
      </c>
      <c r="C891" t="s">
        <v>49</v>
      </c>
      <c r="D891" t="s">
        <v>52</v>
      </c>
      <c r="E891" t="s">
        <v>14</v>
      </c>
      <c r="F891">
        <v>4.9096630000000001</v>
      </c>
      <c r="G891">
        <v>0</v>
      </c>
      <c r="H891">
        <v>0</v>
      </c>
      <c r="I891">
        <v>0</v>
      </c>
      <c r="J891">
        <v>2110.2740789999998</v>
      </c>
      <c r="K891">
        <v>2.3210000000000001E-3</v>
      </c>
      <c r="M891" t="str">
        <f t="shared" si="27"/>
        <v>2015Other plastics (7)</v>
      </c>
    </row>
    <row r="892" spans="1:13" x14ac:dyDescent="0.25">
      <c r="A892" t="s">
        <v>63</v>
      </c>
      <c r="B892" t="str">
        <f t="shared" si="26"/>
        <v>2015</v>
      </c>
      <c r="C892" t="s">
        <v>49</v>
      </c>
      <c r="D892" t="s">
        <v>52</v>
      </c>
      <c r="E892" t="s">
        <v>15</v>
      </c>
      <c r="F892">
        <v>550.23395500000004</v>
      </c>
      <c r="G892">
        <v>0</v>
      </c>
      <c r="H892">
        <v>0</v>
      </c>
      <c r="I892">
        <v>58.646590000000003</v>
      </c>
      <c r="J892">
        <v>86406.729531999998</v>
      </c>
      <c r="K892">
        <v>6.9969999999999997E-3</v>
      </c>
      <c r="M892" t="str">
        <f t="shared" si="27"/>
        <v>2015Other plastics (7)</v>
      </c>
    </row>
    <row r="893" spans="1:13" x14ac:dyDescent="0.25">
      <c r="A893" t="s">
        <v>63</v>
      </c>
      <c r="B893" t="str">
        <f t="shared" si="26"/>
        <v>2015</v>
      </c>
      <c r="C893" t="s">
        <v>49</v>
      </c>
      <c r="D893" t="s">
        <v>53</v>
      </c>
      <c r="E893" t="s">
        <v>13</v>
      </c>
      <c r="F893">
        <v>888.30023600000004</v>
      </c>
      <c r="G893">
        <v>0</v>
      </c>
      <c r="H893">
        <v>415.19410425603201</v>
      </c>
      <c r="I893">
        <v>2267.0504070000002</v>
      </c>
      <c r="J893">
        <v>20366.990270999999</v>
      </c>
      <c r="K893">
        <v>0.14915999999999999</v>
      </c>
      <c r="M893" t="str">
        <f t="shared" si="27"/>
        <v>2015PET (1)</v>
      </c>
    </row>
    <row r="894" spans="1:13" x14ac:dyDescent="0.25">
      <c r="A894" t="s">
        <v>63</v>
      </c>
      <c r="B894" t="str">
        <f t="shared" si="26"/>
        <v>2015</v>
      </c>
      <c r="C894" t="s">
        <v>49</v>
      </c>
      <c r="D894" t="s">
        <v>53</v>
      </c>
      <c r="E894" t="s">
        <v>14</v>
      </c>
      <c r="F894">
        <v>94.375467999999998</v>
      </c>
      <c r="G894">
        <v>0</v>
      </c>
      <c r="H894">
        <v>12.418314898877799</v>
      </c>
      <c r="I894">
        <v>0</v>
      </c>
      <c r="J894">
        <v>1630.2640899999999</v>
      </c>
      <c r="K894">
        <v>6.1478999999999999E-2</v>
      </c>
      <c r="M894" t="str">
        <f t="shared" si="27"/>
        <v>2015PET (1)</v>
      </c>
    </row>
    <row r="895" spans="1:13" x14ac:dyDescent="0.25">
      <c r="A895" t="s">
        <v>63</v>
      </c>
      <c r="B895" t="str">
        <f t="shared" si="26"/>
        <v>2015</v>
      </c>
      <c r="C895" t="s">
        <v>49</v>
      </c>
      <c r="D895" t="s">
        <v>53</v>
      </c>
      <c r="E895" t="s">
        <v>15</v>
      </c>
      <c r="F895">
        <v>796.44791599999996</v>
      </c>
      <c r="G895">
        <v>0</v>
      </c>
      <c r="H895">
        <v>4937.3875808450903</v>
      </c>
      <c r="I895">
        <v>36726.216592999997</v>
      </c>
      <c r="J895">
        <v>48892.326471</v>
      </c>
      <c r="K895">
        <v>0.46479399999999998</v>
      </c>
      <c r="M895" t="str">
        <f t="shared" si="27"/>
        <v>2015PET (1)</v>
      </c>
    </row>
    <row r="896" spans="1:13" x14ac:dyDescent="0.25">
      <c r="A896" t="s">
        <v>63</v>
      </c>
      <c r="B896" t="str">
        <f t="shared" si="26"/>
        <v>2015</v>
      </c>
      <c r="C896" t="s">
        <v>49</v>
      </c>
      <c r="D896" t="s">
        <v>54</v>
      </c>
      <c r="E896" t="s">
        <v>13</v>
      </c>
      <c r="F896">
        <v>5169.3187390000003</v>
      </c>
      <c r="G896">
        <v>0</v>
      </c>
      <c r="H896">
        <v>355.89719190389002</v>
      </c>
      <c r="I896">
        <v>8276.4335570000003</v>
      </c>
      <c r="J896">
        <v>39499.617495999999</v>
      </c>
      <c r="K896">
        <v>0.258936</v>
      </c>
      <c r="M896" t="str">
        <f t="shared" si="27"/>
        <v>2015PP (5)</v>
      </c>
    </row>
    <row r="897" spans="1:13" x14ac:dyDescent="0.25">
      <c r="A897" t="s">
        <v>63</v>
      </c>
      <c r="B897" t="str">
        <f t="shared" si="26"/>
        <v>2015</v>
      </c>
      <c r="C897" t="s">
        <v>49</v>
      </c>
      <c r="D897" t="s">
        <v>54</v>
      </c>
      <c r="E897" t="s">
        <v>14</v>
      </c>
      <c r="F897">
        <v>47.019449999999999</v>
      </c>
      <c r="G897">
        <v>0</v>
      </c>
      <c r="H897">
        <v>1.2445633388114601</v>
      </c>
      <c r="I897">
        <v>0</v>
      </c>
      <c r="J897">
        <v>3161.724295</v>
      </c>
      <c r="K897">
        <v>1.5035E-2</v>
      </c>
      <c r="M897" t="str">
        <f t="shared" si="27"/>
        <v>2015PP (5)</v>
      </c>
    </row>
    <row r="898" spans="1:13" x14ac:dyDescent="0.25">
      <c r="A898" t="s">
        <v>63</v>
      </c>
      <c r="B898" t="str">
        <f t="shared" si="26"/>
        <v>2015</v>
      </c>
      <c r="C898" t="s">
        <v>49</v>
      </c>
      <c r="D898" t="s">
        <v>54</v>
      </c>
      <c r="E898" t="s">
        <v>15</v>
      </c>
      <c r="F898">
        <v>11965.713651</v>
      </c>
      <c r="G898">
        <v>0</v>
      </c>
      <c r="H898">
        <v>423.85824475729902</v>
      </c>
      <c r="I898">
        <v>4047.5988929999999</v>
      </c>
      <c r="J898">
        <v>37486.035376</v>
      </c>
      <c r="K898">
        <v>0.30482500000000001</v>
      </c>
      <c r="M898" t="str">
        <f t="shared" si="27"/>
        <v>2015PP (5)</v>
      </c>
    </row>
    <row r="899" spans="1:13" x14ac:dyDescent="0.25">
      <c r="A899" t="s">
        <v>63</v>
      </c>
      <c r="B899" t="str">
        <f t="shared" ref="B899:B962" si="28">RIGHT(A899,4)</f>
        <v>2015</v>
      </c>
      <c r="C899" t="s">
        <v>49</v>
      </c>
      <c r="D899" t="s">
        <v>55</v>
      </c>
      <c r="E899" t="s">
        <v>13</v>
      </c>
      <c r="F899">
        <v>102.37460900000001</v>
      </c>
      <c r="G899">
        <v>0</v>
      </c>
      <c r="H899">
        <v>128.380257646947</v>
      </c>
      <c r="I899">
        <v>717.15687500000001</v>
      </c>
      <c r="J899">
        <v>10286.358722000001</v>
      </c>
      <c r="K899">
        <v>8.4376000000000007E-2</v>
      </c>
      <c r="M899" t="str">
        <f t="shared" ref="M899:M962" si="29">_xlfn.TEXTJOIN("",FALSE,B899,D899)</f>
        <v>2015PS (6)</v>
      </c>
    </row>
    <row r="900" spans="1:13" x14ac:dyDescent="0.25">
      <c r="A900" t="s">
        <v>63</v>
      </c>
      <c r="B900" t="str">
        <f t="shared" si="28"/>
        <v>2015</v>
      </c>
      <c r="C900" t="s">
        <v>49</v>
      </c>
      <c r="D900" t="s">
        <v>55</v>
      </c>
      <c r="E900" t="s">
        <v>14</v>
      </c>
      <c r="F900">
        <v>53.819124000000002</v>
      </c>
      <c r="G900">
        <v>0</v>
      </c>
      <c r="H900">
        <v>42.3455104398411</v>
      </c>
      <c r="I900">
        <v>215.147063</v>
      </c>
      <c r="J900">
        <v>823.36570300000005</v>
      </c>
      <c r="K900">
        <v>0.27436100000000002</v>
      </c>
      <c r="M900" t="str">
        <f t="shared" si="29"/>
        <v>2015PS (6)</v>
      </c>
    </row>
    <row r="901" spans="1:13" x14ac:dyDescent="0.25">
      <c r="A901" t="s">
        <v>63</v>
      </c>
      <c r="B901" t="str">
        <f t="shared" si="28"/>
        <v>2015</v>
      </c>
      <c r="C901" t="s">
        <v>49</v>
      </c>
      <c r="D901" t="s">
        <v>55</v>
      </c>
      <c r="E901" t="s">
        <v>15</v>
      </c>
      <c r="F901">
        <v>34.441256000000003</v>
      </c>
      <c r="G901">
        <v>0</v>
      </c>
      <c r="H901">
        <v>333.274231913211</v>
      </c>
      <c r="I901">
        <v>1936.3235629999999</v>
      </c>
      <c r="J901">
        <v>9761.9883800000007</v>
      </c>
      <c r="K901">
        <v>0.19095200000000001</v>
      </c>
      <c r="M901" t="str">
        <f t="shared" si="29"/>
        <v>2015PS (6)</v>
      </c>
    </row>
    <row r="902" spans="1:13" x14ac:dyDescent="0.25">
      <c r="A902" t="s">
        <v>63</v>
      </c>
      <c r="B902" t="str">
        <f t="shared" si="28"/>
        <v>2015</v>
      </c>
      <c r="C902" t="s">
        <v>49</v>
      </c>
      <c r="D902" t="s">
        <v>56</v>
      </c>
      <c r="E902" t="s">
        <v>13</v>
      </c>
      <c r="F902">
        <v>466.99282399999998</v>
      </c>
      <c r="G902">
        <v>0</v>
      </c>
      <c r="H902">
        <v>17.609609192694499</v>
      </c>
      <c r="I902">
        <v>1705.7827239999999</v>
      </c>
      <c r="J902">
        <v>25921.623981000001</v>
      </c>
      <c r="K902">
        <v>7.7915999999999999E-2</v>
      </c>
      <c r="M902" t="str">
        <f t="shared" si="29"/>
        <v>2015PVC (3)</v>
      </c>
    </row>
    <row r="903" spans="1:13" x14ac:dyDescent="0.25">
      <c r="A903" t="s">
        <v>63</v>
      </c>
      <c r="B903" t="str">
        <f t="shared" si="28"/>
        <v>2015</v>
      </c>
      <c r="C903" t="s">
        <v>49</v>
      </c>
      <c r="D903" t="s">
        <v>56</v>
      </c>
      <c r="E903" t="s">
        <v>14</v>
      </c>
      <c r="F903">
        <v>51.182769999999998</v>
      </c>
      <c r="G903">
        <v>0</v>
      </c>
      <c r="H903">
        <v>1.9509068514282999</v>
      </c>
      <c r="I903">
        <v>189.53141400000001</v>
      </c>
      <c r="J903">
        <v>2074.88157</v>
      </c>
      <c r="K903">
        <v>0.10470699999999999</v>
      </c>
      <c r="M903" t="str">
        <f t="shared" si="29"/>
        <v>2015PVC (3)</v>
      </c>
    </row>
    <row r="904" spans="1:13" x14ac:dyDescent="0.25">
      <c r="A904" t="s">
        <v>63</v>
      </c>
      <c r="B904" t="str">
        <f t="shared" si="28"/>
        <v>2015</v>
      </c>
      <c r="C904" t="s">
        <v>49</v>
      </c>
      <c r="D904" t="s">
        <v>56</v>
      </c>
      <c r="E904" t="s">
        <v>15</v>
      </c>
      <c r="F904">
        <v>435.19261699999998</v>
      </c>
      <c r="G904">
        <v>0</v>
      </c>
      <c r="H904">
        <v>10.439483955877201</v>
      </c>
      <c r="I904">
        <v>852.89136199999996</v>
      </c>
      <c r="J904">
        <v>24600.210715000001</v>
      </c>
      <c r="K904">
        <v>5.0138000000000002E-2</v>
      </c>
      <c r="M904" t="str">
        <f t="shared" si="29"/>
        <v>2015PVC (3)</v>
      </c>
    </row>
    <row r="905" spans="1:13" x14ac:dyDescent="0.25">
      <c r="A905" t="s">
        <v>63</v>
      </c>
      <c r="B905" t="str">
        <f t="shared" si="28"/>
        <v>2015</v>
      </c>
      <c r="C905" t="s">
        <v>37</v>
      </c>
      <c r="D905" t="s">
        <v>38</v>
      </c>
      <c r="E905" t="s">
        <v>13</v>
      </c>
      <c r="F905">
        <v>0</v>
      </c>
      <c r="G905">
        <v>0</v>
      </c>
      <c r="H905">
        <v>0</v>
      </c>
      <c r="I905">
        <v>0</v>
      </c>
      <c r="J905">
        <v>34519.006260000002</v>
      </c>
      <c r="K905">
        <v>0</v>
      </c>
      <c r="M905" t="str">
        <f t="shared" si="29"/>
        <v>2015Clothing</v>
      </c>
    </row>
    <row r="906" spans="1:13" x14ac:dyDescent="0.25">
      <c r="A906" t="s">
        <v>63</v>
      </c>
      <c r="B906" t="str">
        <f t="shared" si="28"/>
        <v>2015</v>
      </c>
      <c r="C906" t="s">
        <v>37</v>
      </c>
      <c r="D906" t="s">
        <v>38</v>
      </c>
      <c r="E906" t="s">
        <v>14</v>
      </c>
      <c r="F906">
        <v>0</v>
      </c>
      <c r="G906">
        <v>0</v>
      </c>
      <c r="H906">
        <v>0</v>
      </c>
      <c r="I906">
        <v>0</v>
      </c>
      <c r="J906">
        <v>3333.4510690000002</v>
      </c>
      <c r="K906">
        <v>0</v>
      </c>
      <c r="M906" t="str">
        <f t="shared" si="29"/>
        <v>2015Clothing</v>
      </c>
    </row>
    <row r="907" spans="1:13" x14ac:dyDescent="0.25">
      <c r="A907" t="s">
        <v>63</v>
      </c>
      <c r="B907" t="str">
        <f t="shared" si="28"/>
        <v>2015</v>
      </c>
      <c r="C907" t="s">
        <v>37</v>
      </c>
      <c r="D907" t="s">
        <v>38</v>
      </c>
      <c r="E907" t="s">
        <v>15</v>
      </c>
      <c r="F907">
        <v>0</v>
      </c>
      <c r="G907">
        <v>0</v>
      </c>
      <c r="H907">
        <v>0</v>
      </c>
      <c r="I907">
        <v>0</v>
      </c>
      <c r="J907">
        <v>63845.940343000002</v>
      </c>
      <c r="K907">
        <v>0</v>
      </c>
      <c r="M907" t="str">
        <f t="shared" si="29"/>
        <v>2015Clothing</v>
      </c>
    </row>
    <row r="908" spans="1:13" x14ac:dyDescent="0.25">
      <c r="A908" t="s">
        <v>63</v>
      </c>
      <c r="B908" t="str">
        <f t="shared" si="28"/>
        <v>2015</v>
      </c>
      <c r="C908" t="s">
        <v>37</v>
      </c>
      <c r="D908" t="s">
        <v>39</v>
      </c>
      <c r="E908" t="s">
        <v>13</v>
      </c>
      <c r="F908">
        <v>90</v>
      </c>
      <c r="G908">
        <v>0</v>
      </c>
      <c r="H908">
        <v>0</v>
      </c>
      <c r="I908">
        <v>580.351361</v>
      </c>
      <c r="J908">
        <v>53020.503879999997</v>
      </c>
      <c r="K908">
        <v>1.2485E-2</v>
      </c>
      <c r="M908" t="str">
        <f t="shared" si="29"/>
        <v>2015Other textiles</v>
      </c>
    </row>
    <row r="909" spans="1:13" x14ac:dyDescent="0.25">
      <c r="A909" t="s">
        <v>63</v>
      </c>
      <c r="B909" t="str">
        <f t="shared" si="28"/>
        <v>2015</v>
      </c>
      <c r="C909" t="s">
        <v>37</v>
      </c>
      <c r="D909" t="s">
        <v>39</v>
      </c>
      <c r="E909" t="s">
        <v>14</v>
      </c>
      <c r="F909">
        <v>2.6</v>
      </c>
      <c r="G909">
        <v>0</v>
      </c>
      <c r="H909">
        <v>0</v>
      </c>
      <c r="I909">
        <v>0</v>
      </c>
      <c r="J909">
        <v>5941.7757700000002</v>
      </c>
      <c r="K909">
        <v>4.37E-4</v>
      </c>
      <c r="M909" t="str">
        <f t="shared" si="29"/>
        <v>2015Other textiles</v>
      </c>
    </row>
    <row r="910" spans="1:13" x14ac:dyDescent="0.25">
      <c r="A910" t="s">
        <v>63</v>
      </c>
      <c r="B910" t="str">
        <f t="shared" si="28"/>
        <v>2015</v>
      </c>
      <c r="C910" t="s">
        <v>37</v>
      </c>
      <c r="D910" t="s">
        <v>39</v>
      </c>
      <c r="E910" t="s">
        <v>15</v>
      </c>
      <c r="F910">
        <v>210</v>
      </c>
      <c r="G910">
        <v>0</v>
      </c>
      <c r="H910">
        <v>0</v>
      </c>
      <c r="I910">
        <v>8.4876389999999997</v>
      </c>
      <c r="J910">
        <v>20906.503111999999</v>
      </c>
      <c r="K910">
        <v>1.0342E-2</v>
      </c>
      <c r="M910" t="str">
        <f t="shared" si="29"/>
        <v>2015Other textiles</v>
      </c>
    </row>
    <row r="911" spans="1:13" x14ac:dyDescent="0.25">
      <c r="A911" t="s">
        <v>63</v>
      </c>
      <c r="B911" t="str">
        <f t="shared" si="28"/>
        <v>2015</v>
      </c>
      <c r="C911" t="s">
        <v>40</v>
      </c>
      <c r="D911" t="s">
        <v>47</v>
      </c>
      <c r="E911" t="s">
        <v>13</v>
      </c>
      <c r="F911">
        <v>1721</v>
      </c>
      <c r="G911">
        <v>0</v>
      </c>
      <c r="H911">
        <v>0</v>
      </c>
      <c r="I911">
        <v>4719.8289999999997</v>
      </c>
      <c r="J911">
        <v>0</v>
      </c>
      <c r="K911">
        <v>1</v>
      </c>
      <c r="M911" t="str">
        <f t="shared" si="29"/>
        <v>2015Offroad tyres</v>
      </c>
    </row>
    <row r="912" spans="1:13" x14ac:dyDescent="0.25">
      <c r="A912" t="s">
        <v>63</v>
      </c>
      <c r="B912" t="str">
        <f t="shared" si="28"/>
        <v>2015</v>
      </c>
      <c r="C912" t="s">
        <v>40</v>
      </c>
      <c r="D912" t="s">
        <v>47</v>
      </c>
      <c r="E912" t="s">
        <v>14</v>
      </c>
      <c r="F912">
        <v>0</v>
      </c>
      <c r="G912">
        <v>0</v>
      </c>
      <c r="H912">
        <v>0</v>
      </c>
      <c r="I912">
        <v>0</v>
      </c>
      <c r="J912">
        <v>0</v>
      </c>
      <c r="M912" t="str">
        <f t="shared" si="29"/>
        <v>2015Offroad tyres</v>
      </c>
    </row>
    <row r="913" spans="1:13" x14ac:dyDescent="0.25">
      <c r="A913" t="s">
        <v>63</v>
      </c>
      <c r="B913" t="str">
        <f t="shared" si="28"/>
        <v>2015</v>
      </c>
      <c r="C913" t="s">
        <v>40</v>
      </c>
      <c r="D913" t="s">
        <v>47</v>
      </c>
      <c r="E913" t="s">
        <v>15</v>
      </c>
      <c r="F913">
        <v>17</v>
      </c>
      <c r="G913">
        <v>0</v>
      </c>
      <c r="H913">
        <v>0</v>
      </c>
      <c r="I913">
        <v>0</v>
      </c>
      <c r="J913">
        <v>0</v>
      </c>
      <c r="K913">
        <v>1</v>
      </c>
      <c r="M913" t="str">
        <f t="shared" si="29"/>
        <v>2015Offroad tyres</v>
      </c>
    </row>
    <row r="914" spans="1:13" x14ac:dyDescent="0.25">
      <c r="A914" t="s">
        <v>63</v>
      </c>
      <c r="B914" t="str">
        <f t="shared" si="28"/>
        <v>2015</v>
      </c>
      <c r="C914" t="s">
        <v>40</v>
      </c>
      <c r="D914" t="s">
        <v>41</v>
      </c>
      <c r="E914" t="s">
        <v>13</v>
      </c>
      <c r="F914">
        <v>0</v>
      </c>
      <c r="G914">
        <v>0</v>
      </c>
      <c r="H914">
        <v>0</v>
      </c>
      <c r="I914">
        <v>7260.432476</v>
      </c>
      <c r="J914">
        <v>7423.3875719999996</v>
      </c>
      <c r="K914">
        <v>0.49445099999999997</v>
      </c>
      <c r="M914" t="str">
        <f t="shared" si="29"/>
        <v>2015Other rubber</v>
      </c>
    </row>
    <row r="915" spans="1:13" x14ac:dyDescent="0.25">
      <c r="A915" t="s">
        <v>63</v>
      </c>
      <c r="B915" t="str">
        <f t="shared" si="28"/>
        <v>2015</v>
      </c>
      <c r="C915" t="s">
        <v>40</v>
      </c>
      <c r="D915" t="s">
        <v>41</v>
      </c>
      <c r="E915" t="s">
        <v>14</v>
      </c>
      <c r="F915">
        <v>0</v>
      </c>
      <c r="G915">
        <v>0</v>
      </c>
      <c r="H915">
        <v>0</v>
      </c>
      <c r="I915">
        <v>0</v>
      </c>
      <c r="J915">
        <v>161.39022199999999</v>
      </c>
      <c r="K915">
        <v>0</v>
      </c>
      <c r="M915" t="str">
        <f t="shared" si="29"/>
        <v>2015Other rubber</v>
      </c>
    </row>
    <row r="916" spans="1:13" x14ac:dyDescent="0.25">
      <c r="A916" t="s">
        <v>63</v>
      </c>
      <c r="B916" t="str">
        <f t="shared" si="28"/>
        <v>2015</v>
      </c>
      <c r="C916" t="s">
        <v>40</v>
      </c>
      <c r="D916" t="s">
        <v>41</v>
      </c>
      <c r="E916" t="s">
        <v>15</v>
      </c>
      <c r="F916">
        <v>0</v>
      </c>
      <c r="G916">
        <v>0</v>
      </c>
      <c r="H916">
        <v>0</v>
      </c>
      <c r="I916">
        <v>878.36952399999996</v>
      </c>
      <c r="J916">
        <v>2508.314089</v>
      </c>
      <c r="K916">
        <v>0.25935900000000001</v>
      </c>
      <c r="M916" t="str">
        <f t="shared" si="29"/>
        <v>2015Other rubber</v>
      </c>
    </row>
    <row r="917" spans="1:13" x14ac:dyDescent="0.25">
      <c r="A917" t="s">
        <v>63</v>
      </c>
      <c r="B917" t="str">
        <f t="shared" si="28"/>
        <v>2015</v>
      </c>
      <c r="C917" t="s">
        <v>40</v>
      </c>
      <c r="D917" t="s">
        <v>42</v>
      </c>
      <c r="E917" t="s">
        <v>13</v>
      </c>
      <c r="F917">
        <v>13666</v>
      </c>
      <c r="G917">
        <v>0</v>
      </c>
      <c r="H917">
        <v>0</v>
      </c>
      <c r="I917">
        <v>16464.233790999999</v>
      </c>
      <c r="J917">
        <v>808.04880700000001</v>
      </c>
      <c r="K917">
        <v>0.973881</v>
      </c>
      <c r="M917" t="str">
        <f t="shared" si="29"/>
        <v>2015Passenger tyres</v>
      </c>
    </row>
    <row r="918" spans="1:13" x14ac:dyDescent="0.25">
      <c r="A918" t="s">
        <v>63</v>
      </c>
      <c r="B918" t="str">
        <f t="shared" si="28"/>
        <v>2015</v>
      </c>
      <c r="C918" t="s">
        <v>40</v>
      </c>
      <c r="D918" t="s">
        <v>42</v>
      </c>
      <c r="E918" t="s">
        <v>14</v>
      </c>
      <c r="F918">
        <v>0</v>
      </c>
      <c r="G918">
        <v>0</v>
      </c>
      <c r="H918">
        <v>0</v>
      </c>
      <c r="I918">
        <v>0</v>
      </c>
      <c r="J918">
        <v>115.75029000000001</v>
      </c>
      <c r="K918">
        <v>0</v>
      </c>
      <c r="M918" t="str">
        <f t="shared" si="29"/>
        <v>2015Passenger tyres</v>
      </c>
    </row>
    <row r="919" spans="1:13" x14ac:dyDescent="0.25">
      <c r="A919" t="s">
        <v>63</v>
      </c>
      <c r="B919" t="str">
        <f t="shared" si="28"/>
        <v>2015</v>
      </c>
      <c r="C919" t="s">
        <v>40</v>
      </c>
      <c r="D919" t="s">
        <v>42</v>
      </c>
      <c r="E919" t="s">
        <v>15</v>
      </c>
      <c r="F919">
        <v>138</v>
      </c>
      <c r="G919">
        <v>0</v>
      </c>
      <c r="H919">
        <v>0</v>
      </c>
      <c r="I919">
        <v>3419.108209</v>
      </c>
      <c r="J919">
        <v>0</v>
      </c>
      <c r="K919">
        <v>1</v>
      </c>
      <c r="M919" t="str">
        <f t="shared" si="29"/>
        <v>2015Passenger tyres</v>
      </c>
    </row>
    <row r="920" spans="1:13" x14ac:dyDescent="0.25">
      <c r="A920" t="s">
        <v>63</v>
      </c>
      <c r="B920" t="str">
        <f t="shared" si="28"/>
        <v>2015</v>
      </c>
      <c r="C920" t="s">
        <v>40</v>
      </c>
      <c r="D920" t="s">
        <v>43</v>
      </c>
      <c r="E920" t="s">
        <v>13</v>
      </c>
      <c r="F920">
        <v>13096</v>
      </c>
      <c r="G920">
        <v>0</v>
      </c>
      <c r="H920">
        <v>0</v>
      </c>
      <c r="I920">
        <v>193.70699999999999</v>
      </c>
      <c r="J920">
        <v>0</v>
      </c>
      <c r="K920">
        <v>1</v>
      </c>
      <c r="M920" t="str">
        <f t="shared" si="29"/>
        <v>2015Truck tyres</v>
      </c>
    </row>
    <row r="921" spans="1:13" x14ac:dyDescent="0.25">
      <c r="A921" t="s">
        <v>63</v>
      </c>
      <c r="B921" t="str">
        <f t="shared" si="28"/>
        <v>2015</v>
      </c>
      <c r="C921" t="s">
        <v>40</v>
      </c>
      <c r="D921" t="s">
        <v>43</v>
      </c>
      <c r="E921" t="s">
        <v>14</v>
      </c>
      <c r="F921">
        <v>0</v>
      </c>
      <c r="G921">
        <v>0</v>
      </c>
      <c r="H921">
        <v>0</v>
      </c>
      <c r="I921">
        <v>0</v>
      </c>
      <c r="J921">
        <v>0</v>
      </c>
      <c r="M921" t="str">
        <f t="shared" si="29"/>
        <v>2015Truck tyres</v>
      </c>
    </row>
    <row r="922" spans="1:13" x14ac:dyDescent="0.25">
      <c r="A922" t="s">
        <v>63</v>
      </c>
      <c r="B922" t="str">
        <f t="shared" si="28"/>
        <v>2015</v>
      </c>
      <c r="C922" t="s">
        <v>40</v>
      </c>
      <c r="D922" t="s">
        <v>43</v>
      </c>
      <c r="E922" t="s">
        <v>15</v>
      </c>
      <c r="F922">
        <v>56</v>
      </c>
      <c r="G922">
        <v>0</v>
      </c>
      <c r="H922">
        <v>0</v>
      </c>
      <c r="I922">
        <v>0</v>
      </c>
      <c r="J922">
        <v>0</v>
      </c>
      <c r="K922">
        <v>1</v>
      </c>
      <c r="M922" t="str">
        <f t="shared" si="29"/>
        <v>2015Truck tyres</v>
      </c>
    </row>
    <row r="923" spans="1:13" x14ac:dyDescent="0.25">
      <c r="A923" t="s">
        <v>64</v>
      </c>
      <c r="B923" t="str">
        <f t="shared" si="28"/>
        <v>2016</v>
      </c>
      <c r="C923" t="s">
        <v>11</v>
      </c>
      <c r="D923" t="s">
        <v>12</v>
      </c>
      <c r="E923" t="s">
        <v>13</v>
      </c>
      <c r="F923">
        <v>0</v>
      </c>
      <c r="G923">
        <v>0</v>
      </c>
      <c r="H923">
        <v>0</v>
      </c>
      <c r="I923">
        <v>0</v>
      </c>
      <c r="J923">
        <v>2965.6278849999999</v>
      </c>
      <c r="K923">
        <v>0</v>
      </c>
      <c r="M923" t="str">
        <f t="shared" si="29"/>
        <v>2016Asphalt</v>
      </c>
    </row>
    <row r="924" spans="1:13" x14ac:dyDescent="0.25">
      <c r="A924" t="s">
        <v>64</v>
      </c>
      <c r="B924" t="str">
        <f t="shared" si="28"/>
        <v>2016</v>
      </c>
      <c r="C924" t="s">
        <v>11</v>
      </c>
      <c r="D924" t="s">
        <v>12</v>
      </c>
      <c r="E924" t="s">
        <v>14</v>
      </c>
      <c r="F924">
        <v>618151</v>
      </c>
      <c r="G924">
        <v>0</v>
      </c>
      <c r="H924">
        <v>0</v>
      </c>
      <c r="I924">
        <v>0</v>
      </c>
      <c r="J924">
        <v>952.98524399999997</v>
      </c>
      <c r="K924">
        <v>0.99846000000000001</v>
      </c>
      <c r="M924" t="str">
        <f t="shared" si="29"/>
        <v>2016Asphalt</v>
      </c>
    </row>
    <row r="925" spans="1:13" x14ac:dyDescent="0.25">
      <c r="A925" t="s">
        <v>64</v>
      </c>
      <c r="B925" t="str">
        <f t="shared" si="28"/>
        <v>2016</v>
      </c>
      <c r="C925" t="s">
        <v>11</v>
      </c>
      <c r="D925" t="s">
        <v>12</v>
      </c>
      <c r="E925" t="s">
        <v>15</v>
      </c>
      <c r="F925">
        <v>8436</v>
      </c>
      <c r="G925">
        <v>0</v>
      </c>
      <c r="H925">
        <v>0</v>
      </c>
      <c r="I925">
        <v>0</v>
      </c>
      <c r="J925">
        <v>739.85778200000004</v>
      </c>
      <c r="K925">
        <v>0.91936899999999999</v>
      </c>
      <c r="M925" t="str">
        <f t="shared" si="29"/>
        <v>2016Asphalt</v>
      </c>
    </row>
    <row r="926" spans="1:13" x14ac:dyDescent="0.25">
      <c r="A926" t="s">
        <v>64</v>
      </c>
      <c r="B926" t="str">
        <f t="shared" si="28"/>
        <v>2016</v>
      </c>
      <c r="C926" t="s">
        <v>11</v>
      </c>
      <c r="D926" t="s">
        <v>16</v>
      </c>
      <c r="E926" t="s">
        <v>13</v>
      </c>
      <c r="F926">
        <v>0</v>
      </c>
      <c r="G926">
        <v>0</v>
      </c>
      <c r="H926">
        <v>0</v>
      </c>
      <c r="I926">
        <v>0</v>
      </c>
      <c r="J926">
        <v>25397.170991999999</v>
      </c>
      <c r="K926">
        <v>0</v>
      </c>
      <c r="M926" t="str">
        <f t="shared" si="29"/>
        <v>2016Bricks</v>
      </c>
    </row>
    <row r="927" spans="1:13" x14ac:dyDescent="0.25">
      <c r="A927" t="s">
        <v>64</v>
      </c>
      <c r="B927" t="str">
        <f t="shared" si="28"/>
        <v>2016</v>
      </c>
      <c r="C927" t="s">
        <v>11</v>
      </c>
      <c r="D927" t="s">
        <v>16</v>
      </c>
      <c r="E927" t="s">
        <v>14</v>
      </c>
      <c r="F927">
        <v>424778</v>
      </c>
      <c r="G927">
        <v>0</v>
      </c>
      <c r="H927">
        <v>0</v>
      </c>
      <c r="I927">
        <v>0</v>
      </c>
      <c r="J927">
        <v>26941.759168</v>
      </c>
      <c r="K927">
        <v>0.940357</v>
      </c>
      <c r="M927" t="str">
        <f t="shared" si="29"/>
        <v>2016Bricks</v>
      </c>
    </row>
    <row r="928" spans="1:13" x14ac:dyDescent="0.25">
      <c r="A928" t="s">
        <v>64</v>
      </c>
      <c r="B928" t="str">
        <f t="shared" si="28"/>
        <v>2016</v>
      </c>
      <c r="C928" t="s">
        <v>11</v>
      </c>
      <c r="D928" t="s">
        <v>16</v>
      </c>
      <c r="E928" t="s">
        <v>15</v>
      </c>
      <c r="F928">
        <v>2000</v>
      </c>
      <c r="G928">
        <v>0</v>
      </c>
      <c r="H928">
        <v>0</v>
      </c>
      <c r="I928">
        <v>0</v>
      </c>
      <c r="J928">
        <v>48596.527805999998</v>
      </c>
      <c r="K928">
        <v>3.9528000000000001E-2</v>
      </c>
      <c r="M928" t="str">
        <f t="shared" si="29"/>
        <v>2016Bricks</v>
      </c>
    </row>
    <row r="929" spans="1:13" x14ac:dyDescent="0.25">
      <c r="A929" t="s">
        <v>64</v>
      </c>
      <c r="B929" t="str">
        <f t="shared" si="28"/>
        <v>2016</v>
      </c>
      <c r="C929" t="s">
        <v>11</v>
      </c>
      <c r="D929" t="s">
        <v>17</v>
      </c>
      <c r="E929" t="s">
        <v>13</v>
      </c>
      <c r="F929">
        <v>0</v>
      </c>
      <c r="G929">
        <v>0</v>
      </c>
      <c r="H929">
        <v>0</v>
      </c>
      <c r="I929">
        <v>0</v>
      </c>
      <c r="J929">
        <v>30008.662874000001</v>
      </c>
      <c r="K929">
        <v>0</v>
      </c>
      <c r="M929" t="str">
        <f t="shared" si="29"/>
        <v>2016Concrete</v>
      </c>
    </row>
    <row r="930" spans="1:13" x14ac:dyDescent="0.25">
      <c r="A930" t="s">
        <v>64</v>
      </c>
      <c r="B930" t="str">
        <f t="shared" si="28"/>
        <v>2016</v>
      </c>
      <c r="C930" t="s">
        <v>11</v>
      </c>
      <c r="D930" t="s">
        <v>17</v>
      </c>
      <c r="E930" t="s">
        <v>14</v>
      </c>
      <c r="F930">
        <v>2340192</v>
      </c>
      <c r="G930">
        <v>0</v>
      </c>
      <c r="H930">
        <v>0</v>
      </c>
      <c r="I930">
        <v>0</v>
      </c>
      <c r="J930">
        <v>24507.582987000002</v>
      </c>
      <c r="K930">
        <v>0.98963599999999996</v>
      </c>
      <c r="M930" t="str">
        <f t="shared" si="29"/>
        <v>2016Concrete</v>
      </c>
    </row>
    <row r="931" spans="1:13" x14ac:dyDescent="0.25">
      <c r="A931" t="s">
        <v>64</v>
      </c>
      <c r="B931" t="str">
        <f t="shared" si="28"/>
        <v>2016</v>
      </c>
      <c r="C931" t="s">
        <v>11</v>
      </c>
      <c r="D931" t="s">
        <v>17</v>
      </c>
      <c r="E931" t="s">
        <v>15</v>
      </c>
      <c r="F931">
        <v>33668</v>
      </c>
      <c r="G931">
        <v>0</v>
      </c>
      <c r="H931">
        <v>0</v>
      </c>
      <c r="I931">
        <v>0</v>
      </c>
      <c r="J931">
        <v>394.55301100000003</v>
      </c>
      <c r="K931">
        <v>0.98841599999999996</v>
      </c>
      <c r="M931" t="str">
        <f t="shared" si="29"/>
        <v>2016Concrete</v>
      </c>
    </row>
    <row r="932" spans="1:13" x14ac:dyDescent="0.25">
      <c r="A932" t="s">
        <v>64</v>
      </c>
      <c r="B932" t="str">
        <f t="shared" si="28"/>
        <v>2016</v>
      </c>
      <c r="C932" t="s">
        <v>11</v>
      </c>
      <c r="D932" t="s">
        <v>18</v>
      </c>
      <c r="E932" t="s">
        <v>13</v>
      </c>
      <c r="F932">
        <v>82</v>
      </c>
      <c r="G932">
        <v>0</v>
      </c>
      <c r="H932">
        <v>0</v>
      </c>
      <c r="I932">
        <v>0</v>
      </c>
      <c r="J932">
        <v>20948.012730999999</v>
      </c>
      <c r="K932">
        <v>3.8990000000000001E-3</v>
      </c>
      <c r="M932" t="str">
        <f t="shared" si="29"/>
        <v>2016Plaster</v>
      </c>
    </row>
    <row r="933" spans="1:13" x14ac:dyDescent="0.25">
      <c r="A933" t="s">
        <v>64</v>
      </c>
      <c r="B933" t="str">
        <f t="shared" si="28"/>
        <v>2016</v>
      </c>
      <c r="C933" t="s">
        <v>11</v>
      </c>
      <c r="D933" t="s">
        <v>18</v>
      </c>
      <c r="E933" t="s">
        <v>14</v>
      </c>
      <c r="F933">
        <v>36163</v>
      </c>
      <c r="G933">
        <v>0</v>
      </c>
      <c r="H933">
        <v>0</v>
      </c>
      <c r="I933">
        <v>0</v>
      </c>
      <c r="J933">
        <v>14567.187024000001</v>
      </c>
      <c r="K933">
        <v>0.71284899999999995</v>
      </c>
      <c r="M933" t="str">
        <f t="shared" si="29"/>
        <v>2016Plaster</v>
      </c>
    </row>
    <row r="934" spans="1:13" x14ac:dyDescent="0.25">
      <c r="A934" t="s">
        <v>64</v>
      </c>
      <c r="B934" t="str">
        <f t="shared" si="28"/>
        <v>2016</v>
      </c>
      <c r="C934" t="s">
        <v>11</v>
      </c>
      <c r="D934" t="s">
        <v>18</v>
      </c>
      <c r="E934" t="s">
        <v>15</v>
      </c>
      <c r="F934">
        <v>623</v>
      </c>
      <c r="G934">
        <v>0</v>
      </c>
      <c r="H934">
        <v>0</v>
      </c>
      <c r="I934">
        <v>0</v>
      </c>
      <c r="J934">
        <v>4382.2894210000004</v>
      </c>
      <c r="K934">
        <v>0.124468</v>
      </c>
      <c r="M934" t="str">
        <f t="shared" si="29"/>
        <v>2016Plaster</v>
      </c>
    </row>
    <row r="935" spans="1:13" x14ac:dyDescent="0.25">
      <c r="A935" t="s">
        <v>64</v>
      </c>
      <c r="B935" t="str">
        <f t="shared" si="28"/>
        <v>2016</v>
      </c>
      <c r="C935" t="s">
        <v>11</v>
      </c>
      <c r="D935" t="s">
        <v>45</v>
      </c>
      <c r="E935" t="s">
        <v>13</v>
      </c>
      <c r="F935">
        <v>2552</v>
      </c>
      <c r="G935">
        <v>0</v>
      </c>
      <c r="H935">
        <v>0</v>
      </c>
      <c r="I935">
        <v>0</v>
      </c>
      <c r="J935">
        <v>13251.031367</v>
      </c>
      <c r="K935">
        <v>0.16148799999999999</v>
      </c>
      <c r="M935" t="str">
        <f t="shared" si="29"/>
        <v>2016Rubble</v>
      </c>
    </row>
    <row r="936" spans="1:13" x14ac:dyDescent="0.25">
      <c r="A936" t="s">
        <v>64</v>
      </c>
      <c r="B936" t="str">
        <f t="shared" si="28"/>
        <v>2016</v>
      </c>
      <c r="C936" t="s">
        <v>11</v>
      </c>
      <c r="D936" t="s">
        <v>45</v>
      </c>
      <c r="E936" t="s">
        <v>14</v>
      </c>
      <c r="F936">
        <v>579988</v>
      </c>
      <c r="G936">
        <v>0</v>
      </c>
      <c r="H936">
        <v>0</v>
      </c>
      <c r="I936">
        <v>0</v>
      </c>
      <c r="J936">
        <v>9273.1763210000008</v>
      </c>
      <c r="K936">
        <v>0.984263</v>
      </c>
      <c r="M936" t="str">
        <f t="shared" si="29"/>
        <v>2016Rubble</v>
      </c>
    </row>
    <row r="937" spans="1:13" x14ac:dyDescent="0.25">
      <c r="A937" t="s">
        <v>64</v>
      </c>
      <c r="B937" t="str">
        <f t="shared" si="28"/>
        <v>2016</v>
      </c>
      <c r="C937" t="s">
        <v>11</v>
      </c>
      <c r="D937" t="s">
        <v>45</v>
      </c>
      <c r="E937" t="s">
        <v>15</v>
      </c>
      <c r="F937">
        <v>0</v>
      </c>
      <c r="G937">
        <v>0</v>
      </c>
      <c r="H937">
        <v>0</v>
      </c>
      <c r="I937">
        <v>0</v>
      </c>
      <c r="J937">
        <v>2960.1959529999999</v>
      </c>
      <c r="K937">
        <v>0</v>
      </c>
      <c r="M937" t="str">
        <f t="shared" si="29"/>
        <v>2016Rubble</v>
      </c>
    </row>
    <row r="938" spans="1:13" x14ac:dyDescent="0.25">
      <c r="A938" t="s">
        <v>64</v>
      </c>
      <c r="B938" t="str">
        <f t="shared" si="28"/>
        <v>2016</v>
      </c>
      <c r="C938" t="s">
        <v>11</v>
      </c>
      <c r="D938" t="s">
        <v>19</v>
      </c>
      <c r="E938" t="s">
        <v>13</v>
      </c>
      <c r="F938">
        <v>10937</v>
      </c>
      <c r="G938">
        <v>0</v>
      </c>
      <c r="H938">
        <v>0</v>
      </c>
      <c r="I938">
        <v>0</v>
      </c>
      <c r="J938">
        <v>100786.339687</v>
      </c>
      <c r="K938">
        <v>9.7892999999999994E-2</v>
      </c>
      <c r="M938" t="str">
        <f t="shared" si="29"/>
        <v>2016Soil and natural materials</v>
      </c>
    </row>
    <row r="939" spans="1:13" x14ac:dyDescent="0.25">
      <c r="A939" t="s">
        <v>64</v>
      </c>
      <c r="B939" t="str">
        <f t="shared" si="28"/>
        <v>2016</v>
      </c>
      <c r="C939" t="s">
        <v>11</v>
      </c>
      <c r="D939" t="s">
        <v>19</v>
      </c>
      <c r="E939" t="s">
        <v>14</v>
      </c>
      <c r="F939">
        <v>88460</v>
      </c>
      <c r="G939">
        <v>0</v>
      </c>
      <c r="H939">
        <v>0</v>
      </c>
      <c r="I939">
        <v>0</v>
      </c>
      <c r="J939">
        <v>690901.56480599998</v>
      </c>
      <c r="K939">
        <v>0.11350300000000001</v>
      </c>
      <c r="M939" t="str">
        <f t="shared" si="29"/>
        <v>2016Soil and natural materials</v>
      </c>
    </row>
    <row r="940" spans="1:13" x14ac:dyDescent="0.25">
      <c r="A940" t="s">
        <v>64</v>
      </c>
      <c r="B940" t="str">
        <f t="shared" si="28"/>
        <v>2016</v>
      </c>
      <c r="C940" t="s">
        <v>11</v>
      </c>
      <c r="D940" t="s">
        <v>19</v>
      </c>
      <c r="E940" t="s">
        <v>15</v>
      </c>
      <c r="F940">
        <v>800</v>
      </c>
      <c r="G940">
        <v>0</v>
      </c>
      <c r="H940">
        <v>0</v>
      </c>
      <c r="I940">
        <v>0</v>
      </c>
      <c r="J940">
        <v>15425.4707</v>
      </c>
      <c r="K940">
        <v>4.9305000000000002E-2</v>
      </c>
      <c r="M940" t="str">
        <f t="shared" si="29"/>
        <v>2016Soil and natural materials</v>
      </c>
    </row>
    <row r="941" spans="1:13" x14ac:dyDescent="0.25">
      <c r="A941" t="s">
        <v>64</v>
      </c>
      <c r="B941" t="str">
        <f t="shared" si="28"/>
        <v>2016</v>
      </c>
      <c r="C941" t="s">
        <v>20</v>
      </c>
      <c r="D941" t="s">
        <v>21</v>
      </c>
      <c r="E941" t="s">
        <v>13</v>
      </c>
      <c r="F941">
        <v>20140</v>
      </c>
      <c r="G941">
        <v>0</v>
      </c>
      <c r="H941">
        <v>0</v>
      </c>
      <c r="I941">
        <v>114.02375600000001</v>
      </c>
      <c r="J941">
        <v>26444.688267000001</v>
      </c>
      <c r="K941">
        <v>0.43371599999999999</v>
      </c>
      <c r="M941" t="str">
        <f t="shared" si="29"/>
        <v>2016Container glass</v>
      </c>
    </row>
    <row r="942" spans="1:13" x14ac:dyDescent="0.25">
      <c r="A942" t="s">
        <v>64</v>
      </c>
      <c r="B942" t="str">
        <f t="shared" si="28"/>
        <v>2016</v>
      </c>
      <c r="C942" t="s">
        <v>20</v>
      </c>
      <c r="D942" t="s">
        <v>21</v>
      </c>
      <c r="E942" t="s">
        <v>14</v>
      </c>
      <c r="F942">
        <v>519</v>
      </c>
      <c r="G942">
        <v>0</v>
      </c>
      <c r="H942">
        <v>0</v>
      </c>
      <c r="I942">
        <v>4.3250089999999997</v>
      </c>
      <c r="J942">
        <v>640.83654999999999</v>
      </c>
      <c r="K942">
        <v>0.44952900000000001</v>
      </c>
      <c r="M942" t="str">
        <f t="shared" si="29"/>
        <v>2016Container glass</v>
      </c>
    </row>
    <row r="943" spans="1:13" x14ac:dyDescent="0.25">
      <c r="A943" t="s">
        <v>64</v>
      </c>
      <c r="B943" t="str">
        <f t="shared" si="28"/>
        <v>2016</v>
      </c>
      <c r="C943" t="s">
        <v>20</v>
      </c>
      <c r="D943" t="s">
        <v>21</v>
      </c>
      <c r="E943" t="s">
        <v>15</v>
      </c>
      <c r="F943">
        <v>161095</v>
      </c>
      <c r="G943">
        <v>0</v>
      </c>
      <c r="H943">
        <v>0</v>
      </c>
      <c r="I943">
        <v>3046.9642349999999</v>
      </c>
      <c r="J943">
        <v>38785.100763000002</v>
      </c>
      <c r="K943">
        <v>0.80887100000000001</v>
      </c>
      <c r="M943" t="str">
        <f t="shared" si="29"/>
        <v>2016Container glass</v>
      </c>
    </row>
    <row r="944" spans="1:13" x14ac:dyDescent="0.25">
      <c r="A944" t="s">
        <v>64</v>
      </c>
      <c r="B944" t="str">
        <f t="shared" si="28"/>
        <v>2016</v>
      </c>
      <c r="C944" t="s">
        <v>20</v>
      </c>
      <c r="D944" t="s">
        <v>22</v>
      </c>
      <c r="E944" t="s">
        <v>13</v>
      </c>
      <c r="F944">
        <v>0</v>
      </c>
      <c r="G944">
        <v>0</v>
      </c>
      <c r="H944">
        <v>0</v>
      </c>
      <c r="I944">
        <v>0</v>
      </c>
      <c r="J944">
        <v>12978.984428</v>
      </c>
      <c r="K944">
        <v>0</v>
      </c>
      <c r="M944" t="str">
        <f t="shared" si="29"/>
        <v>2016Other glass</v>
      </c>
    </row>
    <row r="945" spans="1:13" x14ac:dyDescent="0.25">
      <c r="A945" t="s">
        <v>64</v>
      </c>
      <c r="B945" t="str">
        <f t="shared" si="28"/>
        <v>2016</v>
      </c>
      <c r="C945" t="s">
        <v>20</v>
      </c>
      <c r="D945" t="s">
        <v>22</v>
      </c>
      <c r="E945" t="s">
        <v>14</v>
      </c>
      <c r="F945">
        <v>0</v>
      </c>
      <c r="G945">
        <v>0</v>
      </c>
      <c r="H945">
        <v>0</v>
      </c>
      <c r="I945">
        <v>0</v>
      </c>
      <c r="J945">
        <v>3126.5330990000002</v>
      </c>
      <c r="K945">
        <v>0</v>
      </c>
      <c r="M945" t="str">
        <f t="shared" si="29"/>
        <v>2016Other glass</v>
      </c>
    </row>
    <row r="946" spans="1:13" x14ac:dyDescent="0.25">
      <c r="A946" t="s">
        <v>64</v>
      </c>
      <c r="B946" t="str">
        <f t="shared" si="28"/>
        <v>2016</v>
      </c>
      <c r="C946" t="s">
        <v>20</v>
      </c>
      <c r="D946" t="s">
        <v>22</v>
      </c>
      <c r="E946" t="s">
        <v>15</v>
      </c>
      <c r="F946">
        <v>0</v>
      </c>
      <c r="G946">
        <v>0</v>
      </c>
      <c r="H946">
        <v>0</v>
      </c>
      <c r="I946">
        <v>0</v>
      </c>
      <c r="J946">
        <v>38406.352279999999</v>
      </c>
      <c r="K946">
        <v>0</v>
      </c>
      <c r="M946" t="str">
        <f t="shared" si="29"/>
        <v>2016Other glass</v>
      </c>
    </row>
    <row r="947" spans="1:13" x14ac:dyDescent="0.25">
      <c r="A947" t="s">
        <v>64</v>
      </c>
      <c r="B947" t="str">
        <f t="shared" si="28"/>
        <v>2016</v>
      </c>
      <c r="C947" t="s">
        <v>23</v>
      </c>
      <c r="D947" t="s">
        <v>24</v>
      </c>
      <c r="E947" t="s">
        <v>13</v>
      </c>
      <c r="F947">
        <v>35080</v>
      </c>
      <c r="G947">
        <v>0</v>
      </c>
      <c r="H947">
        <v>0</v>
      </c>
      <c r="I947">
        <v>15.562465</v>
      </c>
      <c r="J947">
        <v>16415.948132000001</v>
      </c>
      <c r="K947">
        <v>0.68131399999999998</v>
      </c>
      <c r="M947" t="str">
        <f t="shared" si="29"/>
        <v>2016Aluminium</v>
      </c>
    </row>
    <row r="948" spans="1:13" x14ac:dyDescent="0.25">
      <c r="A948" t="s">
        <v>64</v>
      </c>
      <c r="B948" t="str">
        <f t="shared" si="28"/>
        <v>2016</v>
      </c>
      <c r="C948" t="s">
        <v>23</v>
      </c>
      <c r="D948" t="s">
        <v>24</v>
      </c>
      <c r="E948" t="s">
        <v>14</v>
      </c>
      <c r="F948">
        <v>0</v>
      </c>
      <c r="G948">
        <v>0</v>
      </c>
      <c r="H948">
        <v>0</v>
      </c>
      <c r="I948">
        <v>1.9386669999999999</v>
      </c>
      <c r="J948">
        <v>3693.3931360000001</v>
      </c>
      <c r="K948">
        <v>5.2400000000000005E-4</v>
      </c>
      <c r="M948" t="str">
        <f t="shared" si="29"/>
        <v>2016Aluminium</v>
      </c>
    </row>
    <row r="949" spans="1:13" x14ac:dyDescent="0.25">
      <c r="A949" t="s">
        <v>64</v>
      </c>
      <c r="B949" t="str">
        <f t="shared" si="28"/>
        <v>2016</v>
      </c>
      <c r="C949" t="s">
        <v>23</v>
      </c>
      <c r="D949" t="s">
        <v>24</v>
      </c>
      <c r="E949" t="s">
        <v>15</v>
      </c>
      <c r="F949">
        <v>1667</v>
      </c>
      <c r="G949">
        <v>0</v>
      </c>
      <c r="H949">
        <v>0</v>
      </c>
      <c r="I949">
        <v>6.4988679999999999</v>
      </c>
      <c r="J949">
        <v>20937.641636</v>
      </c>
      <c r="K949">
        <v>7.4011999999999994E-2</v>
      </c>
      <c r="M949" t="str">
        <f t="shared" si="29"/>
        <v>2016Aluminium</v>
      </c>
    </row>
    <row r="950" spans="1:13" x14ac:dyDescent="0.25">
      <c r="A950" t="s">
        <v>64</v>
      </c>
      <c r="B950" t="str">
        <f t="shared" si="28"/>
        <v>2016</v>
      </c>
      <c r="C950" t="s">
        <v>23</v>
      </c>
      <c r="D950" t="s">
        <v>25</v>
      </c>
      <c r="E950" t="s">
        <v>13</v>
      </c>
      <c r="F950">
        <v>174649.38</v>
      </c>
      <c r="G950">
        <v>0</v>
      </c>
      <c r="H950">
        <v>0</v>
      </c>
      <c r="I950">
        <v>132580.682489</v>
      </c>
      <c r="J950">
        <v>53355.466224999996</v>
      </c>
      <c r="K950">
        <v>0.85203099999999998</v>
      </c>
      <c r="M950" t="str">
        <f t="shared" si="29"/>
        <v>2016Ferrous</v>
      </c>
    </row>
    <row r="951" spans="1:13" x14ac:dyDescent="0.25">
      <c r="A951" t="s">
        <v>64</v>
      </c>
      <c r="B951" t="str">
        <f t="shared" si="28"/>
        <v>2016</v>
      </c>
      <c r="C951" t="s">
        <v>23</v>
      </c>
      <c r="D951" t="s">
        <v>25</v>
      </c>
      <c r="E951" t="s">
        <v>14</v>
      </c>
      <c r="F951">
        <v>88786</v>
      </c>
      <c r="G951">
        <v>0</v>
      </c>
      <c r="H951">
        <v>0</v>
      </c>
      <c r="I951">
        <v>27400.165466999999</v>
      </c>
      <c r="J951">
        <v>15815.610084</v>
      </c>
      <c r="K951">
        <v>0.88018600000000002</v>
      </c>
      <c r="M951" t="str">
        <f t="shared" si="29"/>
        <v>2016Ferrous</v>
      </c>
    </row>
    <row r="952" spans="1:13" x14ac:dyDescent="0.25">
      <c r="A952" t="s">
        <v>64</v>
      </c>
      <c r="B952" t="str">
        <f t="shared" si="28"/>
        <v>2016</v>
      </c>
      <c r="C952" t="s">
        <v>23</v>
      </c>
      <c r="D952" t="s">
        <v>25</v>
      </c>
      <c r="E952" t="s">
        <v>15</v>
      </c>
      <c r="F952">
        <v>126015.7</v>
      </c>
      <c r="G952">
        <v>0</v>
      </c>
      <c r="H952">
        <v>0</v>
      </c>
      <c r="I952">
        <v>84990.450043999997</v>
      </c>
      <c r="J952">
        <v>35171.010836000001</v>
      </c>
      <c r="K952">
        <v>0.85713099999999998</v>
      </c>
      <c r="M952" t="str">
        <f t="shared" si="29"/>
        <v>2016Ferrous</v>
      </c>
    </row>
    <row r="953" spans="1:13" x14ac:dyDescent="0.25">
      <c r="A953" t="s">
        <v>64</v>
      </c>
      <c r="B953" t="str">
        <f t="shared" si="28"/>
        <v>2016</v>
      </c>
      <c r="C953" t="s">
        <v>23</v>
      </c>
      <c r="D953" t="s">
        <v>26</v>
      </c>
      <c r="E953" t="s">
        <v>13</v>
      </c>
      <c r="F953">
        <v>438310</v>
      </c>
      <c r="G953">
        <v>0</v>
      </c>
      <c r="H953">
        <v>0</v>
      </c>
      <c r="I953">
        <v>9075.5349549999992</v>
      </c>
      <c r="J953">
        <v>0</v>
      </c>
      <c r="K953">
        <v>1</v>
      </c>
      <c r="M953" t="str">
        <f t="shared" si="29"/>
        <v>2016Other metals</v>
      </c>
    </row>
    <row r="954" spans="1:13" x14ac:dyDescent="0.25">
      <c r="A954" t="s">
        <v>64</v>
      </c>
      <c r="B954" t="str">
        <f t="shared" si="28"/>
        <v>2016</v>
      </c>
      <c r="C954" t="s">
        <v>23</v>
      </c>
      <c r="D954" t="s">
        <v>26</v>
      </c>
      <c r="E954" t="s">
        <v>14</v>
      </c>
      <c r="F954">
        <v>65333</v>
      </c>
      <c r="G954">
        <v>0</v>
      </c>
      <c r="H954">
        <v>0</v>
      </c>
      <c r="I954">
        <v>679.60593900000003</v>
      </c>
      <c r="J954">
        <v>0</v>
      </c>
      <c r="K954">
        <v>1</v>
      </c>
      <c r="M954" t="str">
        <f t="shared" si="29"/>
        <v>2016Other metals</v>
      </c>
    </row>
    <row r="955" spans="1:13" x14ac:dyDescent="0.25">
      <c r="A955" t="s">
        <v>64</v>
      </c>
      <c r="B955" t="str">
        <f t="shared" si="28"/>
        <v>2016</v>
      </c>
      <c r="C955" t="s">
        <v>23</v>
      </c>
      <c r="D955" t="s">
        <v>26</v>
      </c>
      <c r="E955" t="s">
        <v>15</v>
      </c>
      <c r="F955">
        <v>136602</v>
      </c>
      <c r="G955">
        <v>0</v>
      </c>
      <c r="H955">
        <v>0</v>
      </c>
      <c r="I955">
        <v>1401.4371060000001</v>
      </c>
      <c r="J955">
        <v>0</v>
      </c>
      <c r="K955">
        <v>1</v>
      </c>
      <c r="M955" t="str">
        <f t="shared" si="29"/>
        <v>2016Other metals</v>
      </c>
    </row>
    <row r="956" spans="1:13" x14ac:dyDescent="0.25">
      <c r="A956" t="s">
        <v>64</v>
      </c>
      <c r="B956" t="str">
        <f t="shared" si="28"/>
        <v>2016</v>
      </c>
      <c r="C956" t="s">
        <v>27</v>
      </c>
      <c r="D956" t="s">
        <v>28</v>
      </c>
      <c r="E956" t="s">
        <v>13</v>
      </c>
      <c r="F956">
        <v>61120.24</v>
      </c>
      <c r="G956">
        <v>0</v>
      </c>
      <c r="H956">
        <v>0</v>
      </c>
      <c r="I956">
        <v>6746.6145749999996</v>
      </c>
      <c r="J956">
        <v>232993.084156</v>
      </c>
      <c r="K956">
        <v>0.225576</v>
      </c>
      <c r="M956" t="str">
        <f t="shared" si="29"/>
        <v>2016Food organics</v>
      </c>
    </row>
    <row r="957" spans="1:13" x14ac:dyDescent="0.25">
      <c r="A957" t="s">
        <v>64</v>
      </c>
      <c r="B957" t="str">
        <f t="shared" si="28"/>
        <v>2016</v>
      </c>
      <c r="C957" t="s">
        <v>27</v>
      </c>
      <c r="D957" t="s">
        <v>28</v>
      </c>
      <c r="E957" t="s">
        <v>14</v>
      </c>
      <c r="F957">
        <v>0</v>
      </c>
      <c r="G957">
        <v>0</v>
      </c>
      <c r="H957">
        <v>0</v>
      </c>
      <c r="I957">
        <v>105.30674999999999</v>
      </c>
      <c r="J957">
        <v>2852.5544020000002</v>
      </c>
      <c r="K957">
        <v>3.5602000000000002E-2</v>
      </c>
      <c r="M957" t="str">
        <f t="shared" si="29"/>
        <v>2016Food organics</v>
      </c>
    </row>
    <row r="958" spans="1:13" x14ac:dyDescent="0.25">
      <c r="A958" t="s">
        <v>64</v>
      </c>
      <c r="B958" t="str">
        <f t="shared" si="28"/>
        <v>2016</v>
      </c>
      <c r="C958" t="s">
        <v>27</v>
      </c>
      <c r="D958" t="s">
        <v>28</v>
      </c>
      <c r="E958" t="s">
        <v>15</v>
      </c>
      <c r="F958">
        <v>4852.2299999999996</v>
      </c>
      <c r="G958">
        <v>0</v>
      </c>
      <c r="H958">
        <v>0</v>
      </c>
      <c r="I958">
        <v>6629.5846739999997</v>
      </c>
      <c r="J958">
        <v>636274.68569900002</v>
      </c>
      <c r="K958">
        <v>1.7725000000000001E-2</v>
      </c>
      <c r="M958" t="str">
        <f t="shared" si="29"/>
        <v>2016Food organics</v>
      </c>
    </row>
    <row r="959" spans="1:13" x14ac:dyDescent="0.25">
      <c r="A959" t="s">
        <v>64</v>
      </c>
      <c r="B959" t="str">
        <f t="shared" si="28"/>
        <v>2016</v>
      </c>
      <c r="C959" t="s">
        <v>27</v>
      </c>
      <c r="D959" t="s">
        <v>29</v>
      </c>
      <c r="E959" t="s">
        <v>13</v>
      </c>
      <c r="F959">
        <v>185594.76</v>
      </c>
      <c r="G959">
        <v>0</v>
      </c>
      <c r="H959">
        <v>0</v>
      </c>
      <c r="I959">
        <v>0</v>
      </c>
      <c r="J959">
        <v>58725.950379000002</v>
      </c>
      <c r="K959">
        <v>0.75963499999999995</v>
      </c>
      <c r="M959" t="str">
        <f t="shared" si="29"/>
        <v>2016Garden organics</v>
      </c>
    </row>
    <row r="960" spans="1:13" x14ac:dyDescent="0.25">
      <c r="A960" t="s">
        <v>64</v>
      </c>
      <c r="B960" t="str">
        <f t="shared" si="28"/>
        <v>2016</v>
      </c>
      <c r="C960" t="s">
        <v>27</v>
      </c>
      <c r="D960" t="s">
        <v>29</v>
      </c>
      <c r="E960" t="s">
        <v>14</v>
      </c>
      <c r="F960">
        <v>0</v>
      </c>
      <c r="G960">
        <v>0</v>
      </c>
      <c r="H960">
        <v>0</v>
      </c>
      <c r="I960">
        <v>0</v>
      </c>
      <c r="J960">
        <v>20562.721473000001</v>
      </c>
      <c r="K960">
        <v>0</v>
      </c>
      <c r="M960" t="str">
        <f t="shared" si="29"/>
        <v>2016Garden organics</v>
      </c>
    </row>
    <row r="961" spans="1:13" x14ac:dyDescent="0.25">
      <c r="A961" t="s">
        <v>64</v>
      </c>
      <c r="B961" t="str">
        <f t="shared" si="28"/>
        <v>2016</v>
      </c>
      <c r="C961" t="s">
        <v>27</v>
      </c>
      <c r="D961" t="s">
        <v>29</v>
      </c>
      <c r="E961" t="s">
        <v>15</v>
      </c>
      <c r="F961">
        <v>266803.77</v>
      </c>
      <c r="G961">
        <v>0</v>
      </c>
      <c r="H961">
        <v>0</v>
      </c>
      <c r="I961">
        <v>0</v>
      </c>
      <c r="J961">
        <v>100822.22524699999</v>
      </c>
      <c r="K961">
        <v>0.72574700000000003</v>
      </c>
      <c r="M961" t="str">
        <f t="shared" si="29"/>
        <v>2016Garden organics</v>
      </c>
    </row>
    <row r="962" spans="1:13" x14ac:dyDescent="0.25">
      <c r="A962" t="s">
        <v>64</v>
      </c>
      <c r="B962" t="str">
        <f t="shared" si="28"/>
        <v>2016</v>
      </c>
      <c r="C962" t="s">
        <v>27</v>
      </c>
      <c r="D962" t="s">
        <v>30</v>
      </c>
      <c r="E962" t="s">
        <v>13</v>
      </c>
      <c r="F962">
        <v>82941</v>
      </c>
      <c r="G962">
        <v>0</v>
      </c>
      <c r="H962">
        <v>0</v>
      </c>
      <c r="I962">
        <v>11.054679999999999</v>
      </c>
      <c r="J962">
        <v>28989.040992999999</v>
      </c>
      <c r="K962">
        <v>0.74103300000000005</v>
      </c>
      <c r="M962" t="str">
        <f t="shared" si="29"/>
        <v>2016Other organics</v>
      </c>
    </row>
    <row r="963" spans="1:13" x14ac:dyDescent="0.25">
      <c r="A963" t="s">
        <v>64</v>
      </c>
      <c r="B963" t="str">
        <f t="shared" ref="B963:B1026" si="30">RIGHT(A963,4)</f>
        <v>2016</v>
      </c>
      <c r="C963" t="s">
        <v>27</v>
      </c>
      <c r="D963" t="s">
        <v>30</v>
      </c>
      <c r="E963" t="s">
        <v>14</v>
      </c>
      <c r="F963">
        <v>0</v>
      </c>
      <c r="G963">
        <v>0</v>
      </c>
      <c r="H963">
        <v>0</v>
      </c>
      <c r="I963">
        <v>0</v>
      </c>
      <c r="J963">
        <v>499.39648299999999</v>
      </c>
      <c r="K963">
        <v>0</v>
      </c>
      <c r="M963" t="str">
        <f t="shared" ref="M963:M1026" si="31">_xlfn.TEXTJOIN("",FALSE,B963,D963)</f>
        <v>2016Other organics</v>
      </c>
    </row>
    <row r="964" spans="1:13" x14ac:dyDescent="0.25">
      <c r="A964" t="s">
        <v>64</v>
      </c>
      <c r="B964" t="str">
        <f t="shared" si="30"/>
        <v>2016</v>
      </c>
      <c r="C964" t="s">
        <v>27</v>
      </c>
      <c r="D964" t="s">
        <v>30</v>
      </c>
      <c r="E964" t="s">
        <v>15</v>
      </c>
      <c r="F964">
        <v>12979</v>
      </c>
      <c r="G964">
        <v>0</v>
      </c>
      <c r="H964">
        <v>0</v>
      </c>
      <c r="I964">
        <v>6.1313199999999997</v>
      </c>
      <c r="J964">
        <v>100564.941981</v>
      </c>
      <c r="K964">
        <v>0.114355</v>
      </c>
      <c r="M964" t="str">
        <f t="shared" si="31"/>
        <v>2016Other organics</v>
      </c>
    </row>
    <row r="965" spans="1:13" x14ac:dyDescent="0.25">
      <c r="A965" t="s">
        <v>64</v>
      </c>
      <c r="B965" t="str">
        <f t="shared" si="30"/>
        <v>2016</v>
      </c>
      <c r="C965" t="s">
        <v>27</v>
      </c>
      <c r="D965" t="s">
        <v>31</v>
      </c>
      <c r="E965" t="s">
        <v>13</v>
      </c>
      <c r="F965">
        <v>109853.65</v>
      </c>
      <c r="G965">
        <v>0</v>
      </c>
      <c r="H965">
        <v>0</v>
      </c>
      <c r="I965">
        <v>33.994875999999998</v>
      </c>
      <c r="J965">
        <v>226462.77094399999</v>
      </c>
      <c r="K965">
        <v>0.32670500000000002</v>
      </c>
      <c r="M965" t="str">
        <f t="shared" si="31"/>
        <v>2016Wood /timber</v>
      </c>
    </row>
    <row r="966" spans="1:13" x14ac:dyDescent="0.25">
      <c r="A966" t="s">
        <v>64</v>
      </c>
      <c r="B966" t="str">
        <f t="shared" si="30"/>
        <v>2016</v>
      </c>
      <c r="C966" t="s">
        <v>27</v>
      </c>
      <c r="D966" t="s">
        <v>31</v>
      </c>
      <c r="E966" t="s">
        <v>14</v>
      </c>
      <c r="F966">
        <v>70578</v>
      </c>
      <c r="G966">
        <v>0</v>
      </c>
      <c r="H966">
        <v>0</v>
      </c>
      <c r="I966">
        <v>49.432929000000001</v>
      </c>
      <c r="J966">
        <v>112139.031773</v>
      </c>
      <c r="K966">
        <v>0.38643499999999997</v>
      </c>
      <c r="M966" t="str">
        <f t="shared" si="31"/>
        <v>2016Wood /timber</v>
      </c>
    </row>
    <row r="967" spans="1:13" x14ac:dyDescent="0.25">
      <c r="A967" t="s">
        <v>64</v>
      </c>
      <c r="B967" t="str">
        <f t="shared" si="30"/>
        <v>2016</v>
      </c>
      <c r="C967" t="s">
        <v>27</v>
      </c>
      <c r="D967" t="s">
        <v>31</v>
      </c>
      <c r="E967" t="s">
        <v>15</v>
      </c>
      <c r="F967">
        <v>23278.75</v>
      </c>
      <c r="G967">
        <v>0</v>
      </c>
      <c r="H967">
        <v>0</v>
      </c>
      <c r="I967">
        <v>7.5721949999999998</v>
      </c>
      <c r="J967">
        <v>28139.906142</v>
      </c>
      <c r="K967">
        <v>0.45280999999999999</v>
      </c>
      <c r="M967" t="str">
        <f t="shared" si="31"/>
        <v>2016Wood /timber</v>
      </c>
    </row>
    <row r="968" spans="1:13" x14ac:dyDescent="0.25">
      <c r="A968" t="s">
        <v>64</v>
      </c>
      <c r="B968" t="str">
        <f t="shared" si="30"/>
        <v>2016</v>
      </c>
      <c r="C968" t="s">
        <v>32</v>
      </c>
      <c r="D968" t="s">
        <v>33</v>
      </c>
      <c r="E968" t="s">
        <v>13</v>
      </c>
      <c r="F968">
        <v>514547.53</v>
      </c>
      <c r="G968">
        <v>0</v>
      </c>
      <c r="H968">
        <v>0</v>
      </c>
      <c r="I968">
        <v>202904.85329999999</v>
      </c>
      <c r="J968">
        <v>75533.756890000004</v>
      </c>
      <c r="K968">
        <v>0.90474699999999997</v>
      </c>
      <c r="M968" t="str">
        <f t="shared" si="31"/>
        <v>2016Cardboard</v>
      </c>
    </row>
    <row r="969" spans="1:13" x14ac:dyDescent="0.25">
      <c r="A969" t="s">
        <v>64</v>
      </c>
      <c r="B969" t="str">
        <f t="shared" si="30"/>
        <v>2016</v>
      </c>
      <c r="C969" t="s">
        <v>32</v>
      </c>
      <c r="D969" t="s">
        <v>33</v>
      </c>
      <c r="E969" t="s">
        <v>14</v>
      </c>
      <c r="F969">
        <v>257</v>
      </c>
      <c r="G969">
        <v>0</v>
      </c>
      <c r="H969">
        <v>0</v>
      </c>
      <c r="I969">
        <v>11272.49185</v>
      </c>
      <c r="J969">
        <v>4106.2978730000004</v>
      </c>
      <c r="K969">
        <v>0.73737799999999998</v>
      </c>
      <c r="M969" t="str">
        <f t="shared" si="31"/>
        <v>2016Cardboard</v>
      </c>
    </row>
    <row r="970" spans="1:13" x14ac:dyDescent="0.25">
      <c r="A970" t="s">
        <v>64</v>
      </c>
      <c r="B970" t="str">
        <f t="shared" si="30"/>
        <v>2016</v>
      </c>
      <c r="C970" t="s">
        <v>32</v>
      </c>
      <c r="D970" t="s">
        <v>33</v>
      </c>
      <c r="E970" t="s">
        <v>15</v>
      </c>
      <c r="F970">
        <v>1158.95</v>
      </c>
      <c r="G970">
        <v>0</v>
      </c>
      <c r="H970">
        <v>0</v>
      </c>
      <c r="I970">
        <v>11272.49185</v>
      </c>
      <c r="J970">
        <v>36960.273872999998</v>
      </c>
      <c r="K970">
        <v>0.25169000000000002</v>
      </c>
      <c r="M970" t="str">
        <f t="shared" si="31"/>
        <v>2016Cardboard</v>
      </c>
    </row>
    <row r="971" spans="1:13" x14ac:dyDescent="0.25">
      <c r="A971" t="s">
        <v>64</v>
      </c>
      <c r="B971" t="str">
        <f t="shared" si="30"/>
        <v>2016</v>
      </c>
      <c r="C971" t="s">
        <v>32</v>
      </c>
      <c r="D971" t="s">
        <v>46</v>
      </c>
      <c r="E971" t="s">
        <v>13</v>
      </c>
      <c r="F971">
        <v>0</v>
      </c>
      <c r="G971">
        <v>0</v>
      </c>
      <c r="H971">
        <v>0</v>
      </c>
      <c r="I971">
        <v>0</v>
      </c>
      <c r="J971">
        <v>27284.285199999998</v>
      </c>
      <c r="K971">
        <v>0</v>
      </c>
      <c r="M971" t="str">
        <f t="shared" si="31"/>
        <v>2016Liquidpaperboard</v>
      </c>
    </row>
    <row r="972" spans="1:13" x14ac:dyDescent="0.25">
      <c r="A972" t="s">
        <v>64</v>
      </c>
      <c r="B972" t="str">
        <f t="shared" si="30"/>
        <v>2016</v>
      </c>
      <c r="C972" t="s">
        <v>32</v>
      </c>
      <c r="D972" t="s">
        <v>46</v>
      </c>
      <c r="E972" t="s">
        <v>14</v>
      </c>
      <c r="F972">
        <v>0</v>
      </c>
      <c r="G972">
        <v>0</v>
      </c>
      <c r="H972">
        <v>0</v>
      </c>
      <c r="I972">
        <v>0</v>
      </c>
      <c r="J972">
        <v>509.827721</v>
      </c>
      <c r="K972">
        <v>0</v>
      </c>
      <c r="M972" t="str">
        <f t="shared" si="31"/>
        <v>2016Liquidpaperboard</v>
      </c>
    </row>
    <row r="973" spans="1:13" x14ac:dyDescent="0.25">
      <c r="A973" t="s">
        <v>64</v>
      </c>
      <c r="B973" t="str">
        <f t="shared" si="30"/>
        <v>2016</v>
      </c>
      <c r="C973" t="s">
        <v>32</v>
      </c>
      <c r="D973" t="s">
        <v>46</v>
      </c>
      <c r="E973" t="s">
        <v>15</v>
      </c>
      <c r="F973">
        <v>0</v>
      </c>
      <c r="G973">
        <v>0</v>
      </c>
      <c r="H973">
        <v>0</v>
      </c>
      <c r="I973">
        <v>0</v>
      </c>
      <c r="J973">
        <v>28062.932648999998</v>
      </c>
      <c r="K973">
        <v>0</v>
      </c>
      <c r="M973" t="str">
        <f t="shared" si="31"/>
        <v>2016Liquidpaperboard</v>
      </c>
    </row>
    <row r="974" spans="1:13" x14ac:dyDescent="0.25">
      <c r="A974" t="s">
        <v>64</v>
      </c>
      <c r="B974" t="str">
        <f t="shared" si="30"/>
        <v>2016</v>
      </c>
      <c r="C974" t="s">
        <v>32</v>
      </c>
      <c r="D974" t="s">
        <v>34</v>
      </c>
      <c r="E974" t="s">
        <v>13</v>
      </c>
      <c r="F974">
        <v>30186</v>
      </c>
      <c r="G974">
        <v>0</v>
      </c>
      <c r="H974">
        <v>0</v>
      </c>
      <c r="I974">
        <v>91863.134300000005</v>
      </c>
      <c r="J974">
        <v>0</v>
      </c>
      <c r="K974">
        <v>1</v>
      </c>
      <c r="M974" t="str">
        <f t="shared" si="31"/>
        <v>2016Newsprint and magazines</v>
      </c>
    </row>
    <row r="975" spans="1:13" x14ac:dyDescent="0.25">
      <c r="A975" t="s">
        <v>64</v>
      </c>
      <c r="B975" t="str">
        <f t="shared" si="30"/>
        <v>2016</v>
      </c>
      <c r="C975" t="s">
        <v>32</v>
      </c>
      <c r="D975" t="s">
        <v>34</v>
      </c>
      <c r="E975" t="s">
        <v>14</v>
      </c>
      <c r="F975">
        <v>0</v>
      </c>
      <c r="G975">
        <v>0</v>
      </c>
      <c r="H975">
        <v>0</v>
      </c>
      <c r="I975">
        <v>6561.6524499999996</v>
      </c>
      <c r="J975">
        <v>0</v>
      </c>
      <c r="K975">
        <v>1</v>
      </c>
      <c r="M975" t="str">
        <f t="shared" si="31"/>
        <v>2016Newsprint and magazines</v>
      </c>
    </row>
    <row r="976" spans="1:13" x14ac:dyDescent="0.25">
      <c r="A976" t="s">
        <v>64</v>
      </c>
      <c r="B976" t="str">
        <f t="shared" si="30"/>
        <v>2016</v>
      </c>
      <c r="C976" t="s">
        <v>32</v>
      </c>
      <c r="D976" t="s">
        <v>34</v>
      </c>
      <c r="E976" t="s">
        <v>15</v>
      </c>
      <c r="F976">
        <v>0</v>
      </c>
      <c r="G976">
        <v>0</v>
      </c>
      <c r="H976">
        <v>0</v>
      </c>
      <c r="I976">
        <v>32808.26225</v>
      </c>
      <c r="J976">
        <v>0</v>
      </c>
      <c r="K976">
        <v>1</v>
      </c>
      <c r="M976" t="str">
        <f t="shared" si="31"/>
        <v>2016Newsprint and magazines</v>
      </c>
    </row>
    <row r="977" spans="1:13" x14ac:dyDescent="0.25">
      <c r="A977" t="s">
        <v>64</v>
      </c>
      <c r="B977" t="str">
        <f t="shared" si="30"/>
        <v>2016</v>
      </c>
      <c r="C977" t="s">
        <v>32</v>
      </c>
      <c r="D977" t="s">
        <v>35</v>
      </c>
      <c r="E977" t="s">
        <v>13</v>
      </c>
      <c r="F977">
        <v>11074</v>
      </c>
      <c r="G977">
        <v>0</v>
      </c>
      <c r="H977">
        <v>0</v>
      </c>
      <c r="I977">
        <v>220504.05410099999</v>
      </c>
      <c r="J977">
        <v>81452.138812999998</v>
      </c>
      <c r="K977">
        <v>0.73979399999999995</v>
      </c>
      <c r="M977" t="str">
        <f t="shared" si="31"/>
        <v>2016Other paper</v>
      </c>
    </row>
    <row r="978" spans="1:13" x14ac:dyDescent="0.25">
      <c r="A978" t="s">
        <v>64</v>
      </c>
      <c r="B978" t="str">
        <f t="shared" si="30"/>
        <v>2016</v>
      </c>
      <c r="C978" t="s">
        <v>32</v>
      </c>
      <c r="D978" t="s">
        <v>35</v>
      </c>
      <c r="E978" t="s">
        <v>14</v>
      </c>
      <c r="F978">
        <v>0</v>
      </c>
      <c r="G978">
        <v>0</v>
      </c>
      <c r="H978">
        <v>0</v>
      </c>
      <c r="I978">
        <v>43.515866000000003</v>
      </c>
      <c r="J978">
        <v>1555.0894800000001</v>
      </c>
      <c r="K978">
        <v>2.7220999999999999E-2</v>
      </c>
      <c r="M978" t="str">
        <f t="shared" si="31"/>
        <v>2016Other paper</v>
      </c>
    </row>
    <row r="979" spans="1:13" x14ac:dyDescent="0.25">
      <c r="A979" t="s">
        <v>64</v>
      </c>
      <c r="B979" t="str">
        <f t="shared" si="30"/>
        <v>2016</v>
      </c>
      <c r="C979" t="s">
        <v>32</v>
      </c>
      <c r="D979" t="s">
        <v>35</v>
      </c>
      <c r="E979" t="s">
        <v>15</v>
      </c>
      <c r="F979">
        <v>127137</v>
      </c>
      <c r="G979">
        <v>0</v>
      </c>
      <c r="H979">
        <v>0</v>
      </c>
      <c r="I979">
        <v>115366.859033</v>
      </c>
      <c r="J979">
        <v>126278.681302</v>
      </c>
      <c r="K979">
        <v>0.65757900000000002</v>
      </c>
      <c r="M979" t="str">
        <f t="shared" si="31"/>
        <v>2016Other paper</v>
      </c>
    </row>
    <row r="980" spans="1:13" x14ac:dyDescent="0.25">
      <c r="A980" t="s">
        <v>64</v>
      </c>
      <c r="B980" t="str">
        <f t="shared" si="30"/>
        <v>2016</v>
      </c>
      <c r="C980" t="s">
        <v>32</v>
      </c>
      <c r="D980" t="s">
        <v>36</v>
      </c>
      <c r="E980" t="s">
        <v>13</v>
      </c>
      <c r="F980">
        <v>173023</v>
      </c>
      <c r="G980">
        <v>0</v>
      </c>
      <c r="H980">
        <v>0</v>
      </c>
      <c r="I980">
        <v>0</v>
      </c>
      <c r="J980">
        <v>78310.749616999994</v>
      </c>
      <c r="K980">
        <v>0.688419</v>
      </c>
      <c r="M980" t="str">
        <f t="shared" si="31"/>
        <v>2016Printing and writing paper</v>
      </c>
    </row>
    <row r="981" spans="1:13" x14ac:dyDescent="0.25">
      <c r="A981" t="s">
        <v>64</v>
      </c>
      <c r="B981" t="str">
        <f t="shared" si="30"/>
        <v>2016</v>
      </c>
      <c r="C981" t="s">
        <v>32</v>
      </c>
      <c r="D981" t="s">
        <v>36</v>
      </c>
      <c r="E981" t="s">
        <v>14</v>
      </c>
      <c r="F981">
        <v>0</v>
      </c>
      <c r="G981">
        <v>0</v>
      </c>
      <c r="H981">
        <v>0</v>
      </c>
      <c r="I981">
        <v>0</v>
      </c>
      <c r="J981">
        <v>1588.981256</v>
      </c>
      <c r="K981">
        <v>0</v>
      </c>
      <c r="M981" t="str">
        <f t="shared" si="31"/>
        <v>2016Printing and writing paper</v>
      </c>
    </row>
    <row r="982" spans="1:13" x14ac:dyDescent="0.25">
      <c r="A982" t="s">
        <v>64</v>
      </c>
      <c r="B982" t="str">
        <f t="shared" si="30"/>
        <v>2016</v>
      </c>
      <c r="C982" t="s">
        <v>32</v>
      </c>
      <c r="D982" t="s">
        <v>36</v>
      </c>
      <c r="E982" t="s">
        <v>15</v>
      </c>
      <c r="F982">
        <v>0</v>
      </c>
      <c r="G982">
        <v>0</v>
      </c>
      <c r="H982">
        <v>0</v>
      </c>
      <c r="I982">
        <v>0</v>
      </c>
      <c r="J982">
        <v>84301.300891000006</v>
      </c>
      <c r="K982">
        <v>0</v>
      </c>
      <c r="M982" t="str">
        <f t="shared" si="31"/>
        <v>2016Printing and writing paper</v>
      </c>
    </row>
    <row r="983" spans="1:13" x14ac:dyDescent="0.25">
      <c r="A983" t="s">
        <v>64</v>
      </c>
      <c r="B983" t="str">
        <f t="shared" si="30"/>
        <v>2016</v>
      </c>
      <c r="C983" t="s">
        <v>49</v>
      </c>
      <c r="D983" t="s">
        <v>50</v>
      </c>
      <c r="E983" t="s">
        <v>13</v>
      </c>
      <c r="F983">
        <v>2609.8744489999999</v>
      </c>
      <c r="G983">
        <v>0</v>
      </c>
      <c r="H983">
        <v>434.16969018067499</v>
      </c>
      <c r="I983">
        <v>7335.4973650000002</v>
      </c>
      <c r="J983">
        <v>51922.350224000002</v>
      </c>
      <c r="K983">
        <v>0.1666</v>
      </c>
      <c r="M983" t="str">
        <f t="shared" si="31"/>
        <v>2016HDPE (2)</v>
      </c>
    </row>
    <row r="984" spans="1:13" x14ac:dyDescent="0.25">
      <c r="A984" t="s">
        <v>64</v>
      </c>
      <c r="B984" t="str">
        <f t="shared" si="30"/>
        <v>2016</v>
      </c>
      <c r="C984" t="s">
        <v>49</v>
      </c>
      <c r="D984" t="s">
        <v>50</v>
      </c>
      <c r="E984" t="s">
        <v>14</v>
      </c>
      <c r="F984">
        <v>546.17356299999994</v>
      </c>
      <c r="G984">
        <v>0</v>
      </c>
      <c r="H984">
        <v>67.417198140643293</v>
      </c>
      <c r="I984">
        <v>1215.828293</v>
      </c>
      <c r="J984">
        <v>4156.0948340000004</v>
      </c>
      <c r="K984">
        <v>0.305641</v>
      </c>
      <c r="M984" t="str">
        <f t="shared" si="31"/>
        <v>2016HDPE (2)</v>
      </c>
    </row>
    <row r="985" spans="1:13" x14ac:dyDescent="0.25">
      <c r="A985" t="s">
        <v>64</v>
      </c>
      <c r="B985" t="str">
        <f t="shared" si="30"/>
        <v>2016</v>
      </c>
      <c r="C985" t="s">
        <v>49</v>
      </c>
      <c r="D985" t="s">
        <v>50</v>
      </c>
      <c r="E985" t="s">
        <v>15</v>
      </c>
      <c r="F985">
        <v>4132.44373</v>
      </c>
      <c r="G985">
        <v>0</v>
      </c>
      <c r="H985">
        <v>1422.91311167868</v>
      </c>
      <c r="I985">
        <v>31976.284092999998</v>
      </c>
      <c r="J985">
        <v>71837.265813999998</v>
      </c>
      <c r="K985">
        <v>0.343165</v>
      </c>
      <c r="M985" t="str">
        <f t="shared" si="31"/>
        <v>2016HDPE (2)</v>
      </c>
    </row>
    <row r="986" spans="1:13" x14ac:dyDescent="0.25">
      <c r="A986" t="s">
        <v>64</v>
      </c>
      <c r="B986" t="str">
        <f t="shared" si="30"/>
        <v>2016</v>
      </c>
      <c r="C986" t="s">
        <v>49</v>
      </c>
      <c r="D986" t="s">
        <v>51</v>
      </c>
      <c r="E986" t="s">
        <v>13</v>
      </c>
      <c r="F986">
        <v>7073.7326979999998</v>
      </c>
      <c r="G986">
        <v>0</v>
      </c>
      <c r="H986">
        <v>360.03057749726003</v>
      </c>
      <c r="I986">
        <v>8322.2212500000005</v>
      </c>
      <c r="J986">
        <v>38887.450586999999</v>
      </c>
      <c r="K986">
        <v>0.28834100000000001</v>
      </c>
      <c r="M986" t="str">
        <f t="shared" si="31"/>
        <v>2016LDPE (4)</v>
      </c>
    </row>
    <row r="987" spans="1:13" x14ac:dyDescent="0.25">
      <c r="A987" t="s">
        <v>64</v>
      </c>
      <c r="B987" t="str">
        <f t="shared" si="30"/>
        <v>2016</v>
      </c>
      <c r="C987" t="s">
        <v>49</v>
      </c>
      <c r="D987" t="s">
        <v>51</v>
      </c>
      <c r="E987" t="s">
        <v>14</v>
      </c>
      <c r="F987">
        <v>24.128367000000001</v>
      </c>
      <c r="G987">
        <v>0</v>
      </c>
      <c r="H987">
        <v>1.58862512040302</v>
      </c>
      <c r="I987">
        <v>0</v>
      </c>
      <c r="J987">
        <v>3112.7237460000001</v>
      </c>
      <c r="K987">
        <v>8.1939999999999999E-3</v>
      </c>
      <c r="M987" t="str">
        <f t="shared" si="31"/>
        <v>2016LDPE (4)</v>
      </c>
    </row>
    <row r="988" spans="1:13" x14ac:dyDescent="0.25">
      <c r="A988" t="s">
        <v>64</v>
      </c>
      <c r="B988" t="str">
        <f t="shared" si="30"/>
        <v>2016</v>
      </c>
      <c r="C988" t="s">
        <v>49</v>
      </c>
      <c r="D988" t="s">
        <v>51</v>
      </c>
      <c r="E988" t="s">
        <v>15</v>
      </c>
      <c r="F988">
        <v>13509.352967999999</v>
      </c>
      <c r="G988">
        <v>0</v>
      </c>
      <c r="H988">
        <v>395.88079738233699</v>
      </c>
      <c r="I988">
        <v>2774.07375</v>
      </c>
      <c r="J988">
        <v>34264.758254</v>
      </c>
      <c r="K988">
        <v>0.32740399999999997</v>
      </c>
      <c r="M988" t="str">
        <f t="shared" si="31"/>
        <v>2016LDPE (4)</v>
      </c>
    </row>
    <row r="989" spans="1:13" x14ac:dyDescent="0.25">
      <c r="A989" t="s">
        <v>64</v>
      </c>
      <c r="B989" t="str">
        <f t="shared" si="30"/>
        <v>2016</v>
      </c>
      <c r="C989" t="s">
        <v>49</v>
      </c>
      <c r="D989" t="s">
        <v>52</v>
      </c>
      <c r="E989" t="s">
        <v>13</v>
      </c>
      <c r="F989">
        <v>0</v>
      </c>
      <c r="G989">
        <v>0</v>
      </c>
      <c r="H989">
        <v>20</v>
      </c>
      <c r="I989">
        <v>2501.475555</v>
      </c>
      <c r="J989">
        <v>28901.831163999999</v>
      </c>
      <c r="K989">
        <v>8.0241999999999994E-2</v>
      </c>
      <c r="M989" t="str">
        <f t="shared" si="31"/>
        <v>2016Other plastics (7)</v>
      </c>
    </row>
    <row r="990" spans="1:13" x14ac:dyDescent="0.25">
      <c r="A990" t="s">
        <v>64</v>
      </c>
      <c r="B990" t="str">
        <f t="shared" si="30"/>
        <v>2016</v>
      </c>
      <c r="C990" t="s">
        <v>49</v>
      </c>
      <c r="D990" t="s">
        <v>52</v>
      </c>
      <c r="E990" t="s">
        <v>14</v>
      </c>
      <c r="F990">
        <v>0</v>
      </c>
      <c r="G990">
        <v>0</v>
      </c>
      <c r="H990">
        <v>0</v>
      </c>
      <c r="I990">
        <v>0</v>
      </c>
      <c r="J990">
        <v>2228.4538480000001</v>
      </c>
      <c r="K990">
        <v>0</v>
      </c>
      <c r="M990" t="str">
        <f t="shared" si="31"/>
        <v>2016Other plastics (7)</v>
      </c>
    </row>
    <row r="991" spans="1:13" x14ac:dyDescent="0.25">
      <c r="A991" t="s">
        <v>64</v>
      </c>
      <c r="B991" t="str">
        <f t="shared" si="30"/>
        <v>2016</v>
      </c>
      <c r="C991" t="s">
        <v>49</v>
      </c>
      <c r="D991" t="s">
        <v>52</v>
      </c>
      <c r="E991" t="s">
        <v>15</v>
      </c>
      <c r="F991">
        <v>209.067565</v>
      </c>
      <c r="G991">
        <v>0</v>
      </c>
      <c r="H991">
        <v>0</v>
      </c>
      <c r="I991">
        <v>55.898895000000003</v>
      </c>
      <c r="J991">
        <v>84717.655144999997</v>
      </c>
      <c r="K991">
        <v>3.117E-3</v>
      </c>
      <c r="M991" t="str">
        <f t="shared" si="31"/>
        <v>2016Other plastics (7)</v>
      </c>
    </row>
    <row r="992" spans="1:13" x14ac:dyDescent="0.25">
      <c r="A992" t="s">
        <v>64</v>
      </c>
      <c r="B992" t="str">
        <f t="shared" si="30"/>
        <v>2016</v>
      </c>
      <c r="C992" t="s">
        <v>49</v>
      </c>
      <c r="D992" t="s">
        <v>53</v>
      </c>
      <c r="E992" t="s">
        <v>13</v>
      </c>
      <c r="F992">
        <v>0</v>
      </c>
      <c r="G992">
        <v>0</v>
      </c>
      <c r="H992">
        <v>243.10412010135099</v>
      </c>
      <c r="I992">
        <v>2283.9982650000002</v>
      </c>
      <c r="J992">
        <v>20451.139963000001</v>
      </c>
      <c r="K992">
        <v>0.10997800000000001</v>
      </c>
      <c r="M992" t="str">
        <f t="shared" si="31"/>
        <v>2016PET (1)</v>
      </c>
    </row>
    <row r="993" spans="1:13" x14ac:dyDescent="0.25">
      <c r="A993" t="s">
        <v>64</v>
      </c>
      <c r="B993" t="str">
        <f t="shared" si="30"/>
        <v>2016</v>
      </c>
      <c r="C993" t="s">
        <v>49</v>
      </c>
      <c r="D993" t="s">
        <v>53</v>
      </c>
      <c r="E993" t="s">
        <v>14</v>
      </c>
      <c r="F993">
        <v>0</v>
      </c>
      <c r="G993">
        <v>0</v>
      </c>
      <c r="H993">
        <v>7.2711618148882504</v>
      </c>
      <c r="I993">
        <v>0</v>
      </c>
      <c r="J993">
        <v>1721.5622960000001</v>
      </c>
      <c r="K993">
        <v>4.2050000000000004E-3</v>
      </c>
      <c r="M993" t="str">
        <f t="shared" si="31"/>
        <v>2016PET (1)</v>
      </c>
    </row>
    <row r="994" spans="1:13" x14ac:dyDescent="0.25">
      <c r="A994" t="s">
        <v>64</v>
      </c>
      <c r="B994" t="str">
        <f t="shared" si="30"/>
        <v>2016</v>
      </c>
      <c r="C994" t="s">
        <v>49</v>
      </c>
      <c r="D994" t="s">
        <v>53</v>
      </c>
      <c r="E994" t="s">
        <v>15</v>
      </c>
      <c r="F994">
        <v>0</v>
      </c>
      <c r="G994">
        <v>0</v>
      </c>
      <c r="H994">
        <v>2890.9352303820501</v>
      </c>
      <c r="I994">
        <v>37000.771885000002</v>
      </c>
      <c r="J994">
        <v>44416.631275</v>
      </c>
      <c r="K994">
        <v>0.47316399999999997</v>
      </c>
      <c r="M994" t="str">
        <f t="shared" si="31"/>
        <v>2016PET (1)</v>
      </c>
    </row>
    <row r="995" spans="1:13" x14ac:dyDescent="0.25">
      <c r="A995" t="s">
        <v>64</v>
      </c>
      <c r="B995" t="str">
        <f t="shared" si="30"/>
        <v>2016</v>
      </c>
      <c r="C995" t="s">
        <v>49</v>
      </c>
      <c r="D995" t="s">
        <v>54</v>
      </c>
      <c r="E995" t="s">
        <v>13</v>
      </c>
      <c r="F995">
        <v>2245.7128349999998</v>
      </c>
      <c r="G995">
        <v>0</v>
      </c>
      <c r="H995">
        <v>435.18798753932703</v>
      </c>
      <c r="I995">
        <v>8315.4646560000001</v>
      </c>
      <c r="J995">
        <v>41711.678842000001</v>
      </c>
      <c r="K995">
        <v>0.20862700000000001</v>
      </c>
      <c r="M995" t="str">
        <f t="shared" si="31"/>
        <v>2016PP (5)</v>
      </c>
    </row>
    <row r="996" spans="1:13" x14ac:dyDescent="0.25">
      <c r="A996" t="s">
        <v>64</v>
      </c>
      <c r="B996" t="str">
        <f t="shared" si="30"/>
        <v>2016</v>
      </c>
      <c r="C996" t="s">
        <v>49</v>
      </c>
      <c r="D996" t="s">
        <v>54</v>
      </c>
      <c r="E996" t="s">
        <v>14</v>
      </c>
      <c r="F996">
        <v>0</v>
      </c>
      <c r="G996">
        <v>0</v>
      </c>
      <c r="H996">
        <v>1.5218412145517899</v>
      </c>
      <c r="I996">
        <v>0</v>
      </c>
      <c r="J996">
        <v>3338.7874820000002</v>
      </c>
      <c r="K996">
        <v>4.55E-4</v>
      </c>
      <c r="M996" t="str">
        <f t="shared" si="31"/>
        <v>2016PP (5)</v>
      </c>
    </row>
    <row r="997" spans="1:13" x14ac:dyDescent="0.25">
      <c r="A997" t="s">
        <v>64</v>
      </c>
      <c r="B997" t="str">
        <f t="shared" si="30"/>
        <v>2016</v>
      </c>
      <c r="C997" t="s">
        <v>49</v>
      </c>
      <c r="D997" t="s">
        <v>54</v>
      </c>
      <c r="E997" t="s">
        <v>15</v>
      </c>
      <c r="F997">
        <v>8067.693303</v>
      </c>
      <c r="G997">
        <v>0</v>
      </c>
      <c r="H997">
        <v>518.29017124612096</v>
      </c>
      <c r="I997">
        <v>4066.6870939999999</v>
      </c>
      <c r="J997">
        <v>36753.260249999999</v>
      </c>
      <c r="K997">
        <v>0.25609599999999999</v>
      </c>
      <c r="M997" t="str">
        <f t="shared" si="31"/>
        <v>2016PP (5)</v>
      </c>
    </row>
    <row r="998" spans="1:13" x14ac:dyDescent="0.25">
      <c r="A998" t="s">
        <v>64</v>
      </c>
      <c r="B998" t="str">
        <f t="shared" si="30"/>
        <v>2016</v>
      </c>
      <c r="C998" t="s">
        <v>49</v>
      </c>
      <c r="D998" t="s">
        <v>55</v>
      </c>
      <c r="E998" t="s">
        <v>13</v>
      </c>
      <c r="F998">
        <v>1643.4057459999999</v>
      </c>
      <c r="G998">
        <v>0</v>
      </c>
      <c r="H998">
        <v>118.591416838933</v>
      </c>
      <c r="I998">
        <v>920.69888200000003</v>
      </c>
      <c r="J998">
        <v>10862.416364000001</v>
      </c>
      <c r="K998">
        <v>0.19805600000000001</v>
      </c>
      <c r="M998" t="str">
        <f t="shared" si="31"/>
        <v>2016PS (6)</v>
      </c>
    </row>
    <row r="999" spans="1:13" x14ac:dyDescent="0.25">
      <c r="A999" t="s">
        <v>64</v>
      </c>
      <c r="B999" t="str">
        <f t="shared" si="30"/>
        <v>2016</v>
      </c>
      <c r="C999" t="s">
        <v>49</v>
      </c>
      <c r="D999" t="s">
        <v>55</v>
      </c>
      <c r="E999" t="s">
        <v>14</v>
      </c>
      <c r="F999">
        <v>525.84328800000003</v>
      </c>
      <c r="G999">
        <v>0</v>
      </c>
      <c r="H999">
        <v>38.094336027973</v>
      </c>
      <c r="I999">
        <v>350.74243100000001</v>
      </c>
      <c r="J999">
        <v>869.47590700000001</v>
      </c>
      <c r="K999">
        <v>0.51266800000000001</v>
      </c>
      <c r="M999" t="str">
        <f t="shared" si="31"/>
        <v>2016PS (6)</v>
      </c>
    </row>
    <row r="1000" spans="1:13" x14ac:dyDescent="0.25">
      <c r="A1000" t="s">
        <v>64</v>
      </c>
      <c r="B1000" t="str">
        <f t="shared" si="30"/>
        <v>2016</v>
      </c>
      <c r="C1000" t="s">
        <v>49</v>
      </c>
      <c r="D1000" t="s">
        <v>55</v>
      </c>
      <c r="E1000" t="s">
        <v>15</v>
      </c>
      <c r="F1000">
        <v>2230.0978620000001</v>
      </c>
      <c r="G1000">
        <v>0</v>
      </c>
      <c r="H1000">
        <v>189.314247133094</v>
      </c>
      <c r="I1000">
        <v>1534.498137</v>
      </c>
      <c r="J1000">
        <v>9571.1615239999992</v>
      </c>
      <c r="K1000">
        <v>0.29233900000000002</v>
      </c>
      <c r="M1000" t="str">
        <f t="shared" si="31"/>
        <v>2016PS (6)</v>
      </c>
    </row>
    <row r="1001" spans="1:13" x14ac:dyDescent="0.25">
      <c r="A1001" t="s">
        <v>64</v>
      </c>
      <c r="B1001" t="str">
        <f t="shared" si="30"/>
        <v>2016</v>
      </c>
      <c r="C1001" t="s">
        <v>49</v>
      </c>
      <c r="D1001" t="s">
        <v>56</v>
      </c>
      <c r="E1001" t="s">
        <v>13</v>
      </c>
      <c r="F1001">
        <v>261.21762200000001</v>
      </c>
      <c r="G1001">
        <v>0</v>
      </c>
      <c r="H1001">
        <v>0</v>
      </c>
      <c r="I1001">
        <v>1634.3748310000001</v>
      </c>
      <c r="J1001">
        <v>27373.289240999999</v>
      </c>
      <c r="K1001">
        <v>6.4764000000000002E-2</v>
      </c>
      <c r="M1001" t="str">
        <f t="shared" si="31"/>
        <v>2016PVC (3)</v>
      </c>
    </row>
    <row r="1002" spans="1:13" x14ac:dyDescent="0.25">
      <c r="A1002" t="s">
        <v>64</v>
      </c>
      <c r="B1002" t="str">
        <f t="shared" si="30"/>
        <v>2016</v>
      </c>
      <c r="C1002" t="s">
        <v>49</v>
      </c>
      <c r="D1002" t="s">
        <v>56</v>
      </c>
      <c r="E1002" t="s">
        <v>14</v>
      </c>
      <c r="F1002">
        <v>29.491963999999999</v>
      </c>
      <c r="G1002">
        <v>0</v>
      </c>
      <c r="H1002">
        <v>0</v>
      </c>
      <c r="I1002">
        <v>181.59720300000001</v>
      </c>
      <c r="J1002">
        <v>2191.0792839999999</v>
      </c>
      <c r="K1002">
        <v>8.7873999999999994E-2</v>
      </c>
      <c r="M1002" t="str">
        <f t="shared" si="31"/>
        <v>2016PVC (3)</v>
      </c>
    </row>
    <row r="1003" spans="1:13" x14ac:dyDescent="0.25">
      <c r="A1003" t="s">
        <v>64</v>
      </c>
      <c r="B1003" t="str">
        <f t="shared" si="30"/>
        <v>2016</v>
      </c>
      <c r="C1003" t="s">
        <v>49</v>
      </c>
      <c r="D1003" t="s">
        <v>56</v>
      </c>
      <c r="E1003" t="s">
        <v>15</v>
      </c>
      <c r="F1003">
        <v>227.72163</v>
      </c>
      <c r="G1003">
        <v>0</v>
      </c>
      <c r="H1003">
        <v>0</v>
      </c>
      <c r="I1003">
        <v>817.18741599999998</v>
      </c>
      <c r="J1003">
        <v>24119.32704</v>
      </c>
      <c r="K1003">
        <v>4.1522999999999997E-2</v>
      </c>
      <c r="M1003" t="str">
        <f t="shared" si="31"/>
        <v>2016PVC (3)</v>
      </c>
    </row>
    <row r="1004" spans="1:13" x14ac:dyDescent="0.25">
      <c r="A1004" t="s">
        <v>64</v>
      </c>
      <c r="B1004" t="str">
        <f t="shared" si="30"/>
        <v>2016</v>
      </c>
      <c r="C1004" t="s">
        <v>37</v>
      </c>
      <c r="D1004" t="s">
        <v>38</v>
      </c>
      <c r="E1004" t="s">
        <v>13</v>
      </c>
      <c r="F1004">
        <v>0</v>
      </c>
      <c r="G1004">
        <v>0</v>
      </c>
      <c r="H1004">
        <v>0</v>
      </c>
      <c r="I1004">
        <v>0</v>
      </c>
      <c r="J1004">
        <v>36452.142941999999</v>
      </c>
      <c r="K1004">
        <v>0</v>
      </c>
      <c r="M1004" t="str">
        <f t="shared" si="31"/>
        <v>2016Clothing</v>
      </c>
    </row>
    <row r="1005" spans="1:13" x14ac:dyDescent="0.25">
      <c r="A1005" t="s">
        <v>64</v>
      </c>
      <c r="B1005" t="str">
        <f t="shared" si="30"/>
        <v>2016</v>
      </c>
      <c r="C1005" t="s">
        <v>37</v>
      </c>
      <c r="D1005" t="s">
        <v>38</v>
      </c>
      <c r="E1005" t="s">
        <v>14</v>
      </c>
      <c r="F1005">
        <v>0</v>
      </c>
      <c r="G1005">
        <v>0</v>
      </c>
      <c r="H1005">
        <v>0</v>
      </c>
      <c r="I1005">
        <v>0</v>
      </c>
      <c r="J1005">
        <v>3520.1313140000002</v>
      </c>
      <c r="K1005">
        <v>0</v>
      </c>
      <c r="M1005" t="str">
        <f t="shared" si="31"/>
        <v>2016Clothing</v>
      </c>
    </row>
    <row r="1006" spans="1:13" x14ac:dyDescent="0.25">
      <c r="A1006" t="s">
        <v>64</v>
      </c>
      <c r="B1006" t="str">
        <f t="shared" si="30"/>
        <v>2016</v>
      </c>
      <c r="C1006" t="s">
        <v>37</v>
      </c>
      <c r="D1006" t="s">
        <v>38</v>
      </c>
      <c r="E1006" t="s">
        <v>15</v>
      </c>
      <c r="F1006">
        <v>0</v>
      </c>
      <c r="G1006">
        <v>0</v>
      </c>
      <c r="H1006">
        <v>0</v>
      </c>
      <c r="I1006">
        <v>0</v>
      </c>
      <c r="J1006">
        <v>62597.883126000001</v>
      </c>
      <c r="K1006">
        <v>0</v>
      </c>
      <c r="M1006" t="str">
        <f t="shared" si="31"/>
        <v>2016Clothing</v>
      </c>
    </row>
    <row r="1007" spans="1:13" x14ac:dyDescent="0.25">
      <c r="A1007" t="s">
        <v>64</v>
      </c>
      <c r="B1007" t="str">
        <f t="shared" si="30"/>
        <v>2016</v>
      </c>
      <c r="C1007" t="s">
        <v>37</v>
      </c>
      <c r="D1007" t="s">
        <v>39</v>
      </c>
      <c r="E1007" t="s">
        <v>13</v>
      </c>
      <c r="F1007">
        <v>50.6</v>
      </c>
      <c r="G1007">
        <v>0</v>
      </c>
      <c r="H1007">
        <v>0</v>
      </c>
      <c r="I1007">
        <v>164.036959</v>
      </c>
      <c r="J1007">
        <v>55989.763197</v>
      </c>
      <c r="K1007">
        <v>3.8180000000000002E-3</v>
      </c>
      <c r="M1007" t="str">
        <f t="shared" si="31"/>
        <v>2016Other textiles</v>
      </c>
    </row>
    <row r="1008" spans="1:13" x14ac:dyDescent="0.25">
      <c r="A1008" t="s">
        <v>64</v>
      </c>
      <c r="B1008" t="str">
        <f t="shared" si="30"/>
        <v>2016</v>
      </c>
      <c r="C1008" t="s">
        <v>37</v>
      </c>
      <c r="D1008" t="s">
        <v>39</v>
      </c>
      <c r="E1008" t="s">
        <v>14</v>
      </c>
      <c r="F1008">
        <v>0</v>
      </c>
      <c r="G1008">
        <v>0</v>
      </c>
      <c r="H1008">
        <v>0</v>
      </c>
      <c r="I1008">
        <v>0</v>
      </c>
      <c r="J1008">
        <v>6274.5276640000002</v>
      </c>
      <c r="K1008">
        <v>0</v>
      </c>
      <c r="M1008" t="str">
        <f t="shared" si="31"/>
        <v>2016Other textiles</v>
      </c>
    </row>
    <row r="1009" spans="1:13" x14ac:dyDescent="0.25">
      <c r="A1009" t="s">
        <v>64</v>
      </c>
      <c r="B1009" t="str">
        <f t="shared" si="30"/>
        <v>2016</v>
      </c>
      <c r="C1009" t="s">
        <v>37</v>
      </c>
      <c r="D1009" t="s">
        <v>39</v>
      </c>
      <c r="E1009" t="s">
        <v>15</v>
      </c>
      <c r="F1009">
        <v>319</v>
      </c>
      <c r="G1009">
        <v>0</v>
      </c>
      <c r="H1009">
        <v>0</v>
      </c>
      <c r="I1009">
        <v>2.399041</v>
      </c>
      <c r="J1009">
        <v>20497.823844999999</v>
      </c>
      <c r="K1009">
        <v>1.5436999999999999E-2</v>
      </c>
      <c r="M1009" t="str">
        <f t="shared" si="31"/>
        <v>2016Other textiles</v>
      </c>
    </row>
    <row r="1010" spans="1:13" x14ac:dyDescent="0.25">
      <c r="A1010" t="s">
        <v>64</v>
      </c>
      <c r="B1010" t="str">
        <f t="shared" si="30"/>
        <v>2016</v>
      </c>
      <c r="C1010" t="s">
        <v>40</v>
      </c>
      <c r="D1010" t="s">
        <v>47</v>
      </c>
      <c r="E1010" t="s">
        <v>13</v>
      </c>
      <c r="F1010">
        <v>1947</v>
      </c>
      <c r="G1010">
        <v>0</v>
      </c>
      <c r="H1010">
        <v>0</v>
      </c>
      <c r="I1010">
        <v>5690.5439999999999</v>
      </c>
      <c r="J1010">
        <v>0</v>
      </c>
      <c r="K1010">
        <v>1</v>
      </c>
      <c r="M1010" t="str">
        <f t="shared" si="31"/>
        <v>2016Offroad tyres</v>
      </c>
    </row>
    <row r="1011" spans="1:13" x14ac:dyDescent="0.25">
      <c r="A1011" t="s">
        <v>64</v>
      </c>
      <c r="B1011" t="str">
        <f t="shared" si="30"/>
        <v>2016</v>
      </c>
      <c r="C1011" t="s">
        <v>40</v>
      </c>
      <c r="D1011" t="s">
        <v>47</v>
      </c>
      <c r="E1011" t="s">
        <v>14</v>
      </c>
      <c r="F1011">
        <v>10</v>
      </c>
      <c r="G1011">
        <v>0</v>
      </c>
      <c r="H1011">
        <v>0</v>
      </c>
      <c r="I1011">
        <v>0</v>
      </c>
      <c r="J1011">
        <v>0</v>
      </c>
      <c r="K1011">
        <v>1</v>
      </c>
      <c r="M1011" t="str">
        <f t="shared" si="31"/>
        <v>2016Offroad tyres</v>
      </c>
    </row>
    <row r="1012" spans="1:13" x14ac:dyDescent="0.25">
      <c r="A1012" t="s">
        <v>64</v>
      </c>
      <c r="B1012" t="str">
        <f t="shared" si="30"/>
        <v>2016</v>
      </c>
      <c r="C1012" t="s">
        <v>40</v>
      </c>
      <c r="D1012" t="s">
        <v>47</v>
      </c>
      <c r="E1012" t="s">
        <v>15</v>
      </c>
      <c r="F1012">
        <v>56</v>
      </c>
      <c r="G1012">
        <v>0</v>
      </c>
      <c r="H1012">
        <v>0</v>
      </c>
      <c r="I1012">
        <v>0</v>
      </c>
      <c r="J1012">
        <v>0</v>
      </c>
      <c r="K1012">
        <v>1</v>
      </c>
      <c r="M1012" t="str">
        <f t="shared" si="31"/>
        <v>2016Offroad tyres</v>
      </c>
    </row>
    <row r="1013" spans="1:13" x14ac:dyDescent="0.25">
      <c r="A1013" t="s">
        <v>64</v>
      </c>
      <c r="B1013" t="str">
        <f t="shared" si="30"/>
        <v>2016</v>
      </c>
      <c r="C1013" t="s">
        <v>40</v>
      </c>
      <c r="D1013" t="s">
        <v>41</v>
      </c>
      <c r="E1013" t="s">
        <v>13</v>
      </c>
      <c r="F1013">
        <v>0</v>
      </c>
      <c r="G1013">
        <v>0</v>
      </c>
      <c r="H1013">
        <v>0</v>
      </c>
      <c r="I1013">
        <v>1590.8414720000001</v>
      </c>
      <c r="J1013">
        <v>7839.1128310000004</v>
      </c>
      <c r="K1013">
        <v>0.16869999999999999</v>
      </c>
      <c r="M1013" t="str">
        <f t="shared" si="31"/>
        <v>2016Other rubber</v>
      </c>
    </row>
    <row r="1014" spans="1:13" x14ac:dyDescent="0.25">
      <c r="A1014" t="s">
        <v>64</v>
      </c>
      <c r="B1014" t="str">
        <f t="shared" si="30"/>
        <v>2016</v>
      </c>
      <c r="C1014" t="s">
        <v>40</v>
      </c>
      <c r="D1014" t="s">
        <v>41</v>
      </c>
      <c r="E1014" t="s">
        <v>14</v>
      </c>
      <c r="F1014">
        <v>0</v>
      </c>
      <c r="G1014">
        <v>0</v>
      </c>
      <c r="H1014">
        <v>0</v>
      </c>
      <c r="I1014">
        <v>0</v>
      </c>
      <c r="J1014">
        <v>170.42841300000001</v>
      </c>
      <c r="K1014">
        <v>0</v>
      </c>
      <c r="M1014" t="str">
        <f t="shared" si="31"/>
        <v>2016Other rubber</v>
      </c>
    </row>
    <row r="1015" spans="1:13" x14ac:dyDescent="0.25">
      <c r="A1015" t="s">
        <v>64</v>
      </c>
      <c r="B1015" t="str">
        <f t="shared" si="30"/>
        <v>2016</v>
      </c>
      <c r="C1015" t="s">
        <v>40</v>
      </c>
      <c r="D1015" t="s">
        <v>41</v>
      </c>
      <c r="E1015" t="s">
        <v>15</v>
      </c>
      <c r="F1015">
        <v>0</v>
      </c>
      <c r="G1015">
        <v>0</v>
      </c>
      <c r="H1015">
        <v>0</v>
      </c>
      <c r="I1015">
        <v>192.46052800000001</v>
      </c>
      <c r="J1015">
        <v>2459.2816910000001</v>
      </c>
      <c r="K1015">
        <v>7.2578000000000004E-2</v>
      </c>
      <c r="M1015" t="str">
        <f t="shared" si="31"/>
        <v>2016Other rubber</v>
      </c>
    </row>
    <row r="1016" spans="1:13" x14ac:dyDescent="0.25">
      <c r="A1016" t="s">
        <v>64</v>
      </c>
      <c r="B1016" t="str">
        <f t="shared" si="30"/>
        <v>2016</v>
      </c>
      <c r="C1016" t="s">
        <v>40</v>
      </c>
      <c r="D1016" t="s">
        <v>42</v>
      </c>
      <c r="E1016" t="s">
        <v>13</v>
      </c>
      <c r="F1016">
        <v>17306</v>
      </c>
      <c r="G1016">
        <v>0</v>
      </c>
      <c r="H1016">
        <v>0</v>
      </c>
      <c r="I1016">
        <v>12209.801729999999</v>
      </c>
      <c r="J1016">
        <v>853.30123300000002</v>
      </c>
      <c r="K1016">
        <v>0.97190200000000004</v>
      </c>
      <c r="M1016" t="str">
        <f t="shared" si="31"/>
        <v>2016Passenger tyres</v>
      </c>
    </row>
    <row r="1017" spans="1:13" x14ac:dyDescent="0.25">
      <c r="A1017" t="s">
        <v>64</v>
      </c>
      <c r="B1017" t="str">
        <f t="shared" si="30"/>
        <v>2016</v>
      </c>
      <c r="C1017" t="s">
        <v>40</v>
      </c>
      <c r="D1017" t="s">
        <v>42</v>
      </c>
      <c r="E1017" t="s">
        <v>14</v>
      </c>
      <c r="F1017">
        <v>250</v>
      </c>
      <c r="G1017">
        <v>0</v>
      </c>
      <c r="H1017">
        <v>0</v>
      </c>
      <c r="I1017">
        <v>0</v>
      </c>
      <c r="J1017">
        <v>122.23254799999999</v>
      </c>
      <c r="K1017">
        <v>0.67162299999999997</v>
      </c>
      <c r="M1017" t="str">
        <f t="shared" si="31"/>
        <v>2016Passenger tyres</v>
      </c>
    </row>
    <row r="1018" spans="1:13" x14ac:dyDescent="0.25">
      <c r="A1018" t="s">
        <v>64</v>
      </c>
      <c r="B1018" t="str">
        <f t="shared" si="30"/>
        <v>2016</v>
      </c>
      <c r="C1018" t="s">
        <v>40</v>
      </c>
      <c r="D1018" t="s">
        <v>42</v>
      </c>
      <c r="E1018" t="s">
        <v>15</v>
      </c>
      <c r="F1018">
        <v>1324</v>
      </c>
      <c r="G1018">
        <v>0</v>
      </c>
      <c r="H1018">
        <v>0</v>
      </c>
      <c r="I1018">
        <v>2535.5952699999998</v>
      </c>
      <c r="J1018">
        <v>0</v>
      </c>
      <c r="K1018">
        <v>1</v>
      </c>
      <c r="M1018" t="str">
        <f t="shared" si="31"/>
        <v>2016Passenger tyres</v>
      </c>
    </row>
    <row r="1019" spans="1:13" x14ac:dyDescent="0.25">
      <c r="A1019" t="s">
        <v>64</v>
      </c>
      <c r="B1019" t="str">
        <f t="shared" si="30"/>
        <v>2016</v>
      </c>
      <c r="C1019" t="s">
        <v>40</v>
      </c>
      <c r="D1019" t="s">
        <v>43</v>
      </c>
      <c r="E1019" t="s">
        <v>13</v>
      </c>
      <c r="F1019">
        <v>20944</v>
      </c>
      <c r="G1019">
        <v>0</v>
      </c>
      <c r="H1019">
        <v>0</v>
      </c>
      <c r="I1019">
        <v>6.2750000000000004</v>
      </c>
      <c r="J1019">
        <v>0</v>
      </c>
      <c r="K1019">
        <v>1</v>
      </c>
      <c r="M1019" t="str">
        <f t="shared" si="31"/>
        <v>2016Truck tyres</v>
      </c>
    </row>
    <row r="1020" spans="1:13" x14ac:dyDescent="0.25">
      <c r="A1020" t="s">
        <v>64</v>
      </c>
      <c r="B1020" t="str">
        <f t="shared" si="30"/>
        <v>2016</v>
      </c>
      <c r="C1020" t="s">
        <v>40</v>
      </c>
      <c r="D1020" t="s">
        <v>43</v>
      </c>
      <c r="E1020" t="s">
        <v>14</v>
      </c>
      <c r="F1020">
        <v>140</v>
      </c>
      <c r="G1020">
        <v>0</v>
      </c>
      <c r="H1020">
        <v>0</v>
      </c>
      <c r="I1020">
        <v>0</v>
      </c>
      <c r="J1020">
        <v>0</v>
      </c>
      <c r="K1020">
        <v>1</v>
      </c>
      <c r="M1020" t="str">
        <f t="shared" si="31"/>
        <v>2016Truck tyres</v>
      </c>
    </row>
    <row r="1021" spans="1:13" x14ac:dyDescent="0.25">
      <c r="A1021" t="s">
        <v>64</v>
      </c>
      <c r="B1021" t="str">
        <f t="shared" si="30"/>
        <v>2016</v>
      </c>
      <c r="C1021" t="s">
        <v>40</v>
      </c>
      <c r="D1021" t="s">
        <v>43</v>
      </c>
      <c r="E1021" t="s">
        <v>15</v>
      </c>
      <c r="F1021">
        <v>250</v>
      </c>
      <c r="G1021">
        <v>0</v>
      </c>
      <c r="H1021">
        <v>0</v>
      </c>
      <c r="I1021">
        <v>0</v>
      </c>
      <c r="J1021">
        <v>0</v>
      </c>
      <c r="K1021">
        <v>1</v>
      </c>
      <c r="M1021" t="str">
        <f t="shared" si="31"/>
        <v>2016Truck tyres</v>
      </c>
    </row>
    <row r="1022" spans="1:13" x14ac:dyDescent="0.25">
      <c r="A1022" t="s">
        <v>65</v>
      </c>
      <c r="B1022" t="str">
        <f t="shared" si="30"/>
        <v>2017</v>
      </c>
      <c r="C1022" t="s">
        <v>11</v>
      </c>
      <c r="D1022" t="s">
        <v>12</v>
      </c>
      <c r="E1022" t="s">
        <v>13</v>
      </c>
      <c r="F1022">
        <v>0</v>
      </c>
      <c r="G1022">
        <v>0</v>
      </c>
      <c r="H1022">
        <v>0</v>
      </c>
      <c r="I1022">
        <v>0</v>
      </c>
      <c r="J1022">
        <v>2966.3159209999999</v>
      </c>
      <c r="K1022">
        <v>0</v>
      </c>
      <c r="M1022" t="str">
        <f t="shared" si="31"/>
        <v>2017Asphalt</v>
      </c>
    </row>
    <row r="1023" spans="1:13" x14ac:dyDescent="0.25">
      <c r="A1023" t="s">
        <v>65</v>
      </c>
      <c r="B1023" t="str">
        <f t="shared" si="30"/>
        <v>2017</v>
      </c>
      <c r="C1023" t="s">
        <v>11</v>
      </c>
      <c r="D1023" t="s">
        <v>12</v>
      </c>
      <c r="E1023" t="s">
        <v>14</v>
      </c>
      <c r="F1023">
        <v>755452</v>
      </c>
      <c r="G1023">
        <v>0</v>
      </c>
      <c r="H1023">
        <v>0</v>
      </c>
      <c r="I1023">
        <v>0</v>
      </c>
      <c r="J1023">
        <v>953.20633999999995</v>
      </c>
      <c r="K1023">
        <v>0.99873900000000004</v>
      </c>
      <c r="M1023" t="str">
        <f t="shared" si="31"/>
        <v>2017Asphalt</v>
      </c>
    </row>
    <row r="1024" spans="1:13" x14ac:dyDescent="0.25">
      <c r="A1024" t="s">
        <v>65</v>
      </c>
      <c r="B1024" t="str">
        <f t="shared" si="30"/>
        <v>2017</v>
      </c>
      <c r="C1024" t="s">
        <v>11</v>
      </c>
      <c r="D1024" t="s">
        <v>12</v>
      </c>
      <c r="E1024" t="s">
        <v>15</v>
      </c>
      <c r="F1024">
        <v>2000</v>
      </c>
      <c r="G1024">
        <v>0</v>
      </c>
      <c r="H1024">
        <v>0</v>
      </c>
      <c r="I1024">
        <v>0</v>
      </c>
      <c r="J1024">
        <v>765.34398499999998</v>
      </c>
      <c r="K1024">
        <v>0.72323700000000002</v>
      </c>
      <c r="M1024" t="str">
        <f t="shared" si="31"/>
        <v>2017Asphalt</v>
      </c>
    </row>
    <row r="1025" spans="1:13" x14ac:dyDescent="0.25">
      <c r="A1025" t="s">
        <v>65</v>
      </c>
      <c r="B1025" t="str">
        <f t="shared" si="30"/>
        <v>2017</v>
      </c>
      <c r="C1025" t="s">
        <v>11</v>
      </c>
      <c r="D1025" t="s">
        <v>16</v>
      </c>
      <c r="E1025" t="s">
        <v>13</v>
      </c>
      <c r="F1025">
        <v>0</v>
      </c>
      <c r="G1025">
        <v>0</v>
      </c>
      <c r="H1025">
        <v>0</v>
      </c>
      <c r="I1025">
        <v>0</v>
      </c>
      <c r="J1025">
        <v>25403.063227999999</v>
      </c>
      <c r="K1025">
        <v>0</v>
      </c>
      <c r="M1025" t="str">
        <f t="shared" si="31"/>
        <v>2017Bricks</v>
      </c>
    </row>
    <row r="1026" spans="1:13" x14ac:dyDescent="0.25">
      <c r="A1026" t="s">
        <v>65</v>
      </c>
      <c r="B1026" t="str">
        <f t="shared" si="30"/>
        <v>2017</v>
      </c>
      <c r="C1026" t="s">
        <v>11</v>
      </c>
      <c r="D1026" t="s">
        <v>16</v>
      </c>
      <c r="E1026" t="s">
        <v>14</v>
      </c>
      <c r="F1026">
        <v>584157</v>
      </c>
      <c r="G1026">
        <v>0</v>
      </c>
      <c r="H1026">
        <v>0</v>
      </c>
      <c r="I1026">
        <v>0</v>
      </c>
      <c r="J1026">
        <v>26948.009753999999</v>
      </c>
      <c r="K1026">
        <v>0.95590200000000003</v>
      </c>
      <c r="M1026" t="str">
        <f t="shared" si="31"/>
        <v>2017Bricks</v>
      </c>
    </row>
    <row r="1027" spans="1:13" x14ac:dyDescent="0.25">
      <c r="A1027" t="s">
        <v>65</v>
      </c>
      <c r="B1027" t="str">
        <f t="shared" ref="B1027:B1090" si="32">RIGHT(A1027,4)</f>
        <v>2017</v>
      </c>
      <c r="C1027" t="s">
        <v>11</v>
      </c>
      <c r="D1027" t="s">
        <v>16</v>
      </c>
      <c r="E1027" t="s">
        <v>15</v>
      </c>
      <c r="F1027">
        <v>2000</v>
      </c>
      <c r="G1027">
        <v>0</v>
      </c>
      <c r="H1027">
        <v>0</v>
      </c>
      <c r="I1027">
        <v>0</v>
      </c>
      <c r="J1027">
        <v>50270.553505000003</v>
      </c>
      <c r="K1027">
        <v>3.8261999999999997E-2</v>
      </c>
      <c r="M1027" t="str">
        <f t="shared" ref="M1027:M1090" si="33">_xlfn.TEXTJOIN("",FALSE,B1027,D1027)</f>
        <v>2017Bricks</v>
      </c>
    </row>
    <row r="1028" spans="1:13" x14ac:dyDescent="0.25">
      <c r="A1028" t="s">
        <v>65</v>
      </c>
      <c r="B1028" t="str">
        <f t="shared" si="32"/>
        <v>2017</v>
      </c>
      <c r="C1028" t="s">
        <v>11</v>
      </c>
      <c r="D1028" t="s">
        <v>17</v>
      </c>
      <c r="E1028" t="s">
        <v>13</v>
      </c>
      <c r="F1028">
        <v>5909</v>
      </c>
      <c r="G1028">
        <v>0</v>
      </c>
      <c r="H1028">
        <v>0</v>
      </c>
      <c r="I1028">
        <v>0</v>
      </c>
      <c r="J1028">
        <v>30015.624993000001</v>
      </c>
      <c r="K1028">
        <v>0.16448299999999999</v>
      </c>
      <c r="M1028" t="str">
        <f t="shared" si="33"/>
        <v>2017Concrete</v>
      </c>
    </row>
    <row r="1029" spans="1:13" x14ac:dyDescent="0.25">
      <c r="A1029" t="s">
        <v>65</v>
      </c>
      <c r="B1029" t="str">
        <f t="shared" si="32"/>
        <v>2017</v>
      </c>
      <c r="C1029" t="s">
        <v>11</v>
      </c>
      <c r="D1029" t="s">
        <v>17</v>
      </c>
      <c r="E1029" t="s">
        <v>14</v>
      </c>
      <c r="F1029">
        <v>2227056</v>
      </c>
      <c r="G1029">
        <v>0</v>
      </c>
      <c r="H1029">
        <v>0</v>
      </c>
      <c r="I1029">
        <v>0</v>
      </c>
      <c r="J1029">
        <v>24513.268835999999</v>
      </c>
      <c r="K1029">
        <v>0.98911199999999999</v>
      </c>
      <c r="M1029" t="str">
        <f t="shared" si="33"/>
        <v>2017Concrete</v>
      </c>
    </row>
    <row r="1030" spans="1:13" x14ac:dyDescent="0.25">
      <c r="A1030" t="s">
        <v>65</v>
      </c>
      <c r="B1030" t="str">
        <f t="shared" si="32"/>
        <v>2017</v>
      </c>
      <c r="C1030" t="s">
        <v>11</v>
      </c>
      <c r="D1030" t="s">
        <v>17</v>
      </c>
      <c r="E1030" t="s">
        <v>15</v>
      </c>
      <c r="F1030">
        <v>30000</v>
      </c>
      <c r="G1030">
        <v>0</v>
      </c>
      <c r="H1030">
        <v>0</v>
      </c>
      <c r="I1030">
        <v>0</v>
      </c>
      <c r="J1030">
        <v>408.14434999999997</v>
      </c>
      <c r="K1030">
        <v>0.98657700000000004</v>
      </c>
      <c r="M1030" t="str">
        <f t="shared" si="33"/>
        <v>2017Concrete</v>
      </c>
    </row>
    <row r="1031" spans="1:13" x14ac:dyDescent="0.25">
      <c r="A1031" t="s">
        <v>65</v>
      </c>
      <c r="B1031" t="str">
        <f t="shared" si="32"/>
        <v>2017</v>
      </c>
      <c r="C1031" t="s">
        <v>11</v>
      </c>
      <c r="D1031" t="s">
        <v>18</v>
      </c>
      <c r="E1031" t="s">
        <v>13</v>
      </c>
      <c r="F1031">
        <v>774</v>
      </c>
      <c r="G1031">
        <v>0</v>
      </c>
      <c r="H1031">
        <v>0</v>
      </c>
      <c r="I1031">
        <v>0</v>
      </c>
      <c r="J1031">
        <v>20952.872746000001</v>
      </c>
      <c r="K1031">
        <v>3.5624000000000003E-2</v>
      </c>
      <c r="M1031" t="str">
        <f t="shared" si="33"/>
        <v>2017Plaster</v>
      </c>
    </row>
    <row r="1032" spans="1:13" x14ac:dyDescent="0.25">
      <c r="A1032" t="s">
        <v>65</v>
      </c>
      <c r="B1032" t="str">
        <f t="shared" si="32"/>
        <v>2017</v>
      </c>
      <c r="C1032" t="s">
        <v>11</v>
      </c>
      <c r="D1032" t="s">
        <v>18</v>
      </c>
      <c r="E1032" t="s">
        <v>14</v>
      </c>
      <c r="F1032">
        <v>33750</v>
      </c>
      <c r="G1032">
        <v>0</v>
      </c>
      <c r="H1032">
        <v>0</v>
      </c>
      <c r="I1032">
        <v>0</v>
      </c>
      <c r="J1032">
        <v>14570.566664</v>
      </c>
      <c r="K1032">
        <v>0.69845999999999997</v>
      </c>
      <c r="M1032" t="str">
        <f t="shared" si="33"/>
        <v>2017Plaster</v>
      </c>
    </row>
    <row r="1033" spans="1:13" x14ac:dyDescent="0.25">
      <c r="A1033" t="s">
        <v>65</v>
      </c>
      <c r="B1033" t="str">
        <f t="shared" si="32"/>
        <v>2017</v>
      </c>
      <c r="C1033" t="s">
        <v>11</v>
      </c>
      <c r="D1033" t="s">
        <v>18</v>
      </c>
      <c r="E1033" t="s">
        <v>15</v>
      </c>
      <c r="F1033">
        <v>0</v>
      </c>
      <c r="G1033">
        <v>0</v>
      </c>
      <c r="H1033">
        <v>0</v>
      </c>
      <c r="I1033">
        <v>0</v>
      </c>
      <c r="J1033">
        <v>4533.2480480000004</v>
      </c>
      <c r="K1033">
        <v>0</v>
      </c>
      <c r="M1033" t="str">
        <f t="shared" si="33"/>
        <v>2017Plaster</v>
      </c>
    </row>
    <row r="1034" spans="1:13" x14ac:dyDescent="0.25">
      <c r="A1034" t="s">
        <v>65</v>
      </c>
      <c r="B1034" t="str">
        <f t="shared" si="32"/>
        <v>2017</v>
      </c>
      <c r="C1034" t="s">
        <v>11</v>
      </c>
      <c r="D1034" t="s">
        <v>45</v>
      </c>
      <c r="E1034" t="s">
        <v>13</v>
      </c>
      <c r="F1034">
        <v>7339</v>
      </c>
      <c r="G1034">
        <v>0</v>
      </c>
      <c r="H1034">
        <v>0</v>
      </c>
      <c r="I1034">
        <v>0</v>
      </c>
      <c r="J1034">
        <v>13254.105654000001</v>
      </c>
      <c r="K1034">
        <v>0.356381</v>
      </c>
      <c r="M1034" t="str">
        <f t="shared" si="33"/>
        <v>2017Rubble</v>
      </c>
    </row>
    <row r="1035" spans="1:13" x14ac:dyDescent="0.25">
      <c r="A1035" t="s">
        <v>65</v>
      </c>
      <c r="B1035" t="str">
        <f t="shared" si="32"/>
        <v>2017</v>
      </c>
      <c r="C1035" t="s">
        <v>11</v>
      </c>
      <c r="D1035" t="s">
        <v>45</v>
      </c>
      <c r="E1035" t="s">
        <v>14</v>
      </c>
      <c r="F1035">
        <v>339212</v>
      </c>
      <c r="G1035">
        <v>0</v>
      </c>
      <c r="H1035">
        <v>0</v>
      </c>
      <c r="I1035">
        <v>0</v>
      </c>
      <c r="J1035">
        <v>9275.3277309999994</v>
      </c>
      <c r="K1035">
        <v>0.97338400000000003</v>
      </c>
      <c r="M1035" t="str">
        <f t="shared" si="33"/>
        <v>2017Rubble</v>
      </c>
    </row>
    <row r="1036" spans="1:13" x14ac:dyDescent="0.25">
      <c r="A1036" t="s">
        <v>65</v>
      </c>
      <c r="B1036" t="str">
        <f t="shared" si="32"/>
        <v>2017</v>
      </c>
      <c r="C1036" t="s">
        <v>11</v>
      </c>
      <c r="D1036" t="s">
        <v>45</v>
      </c>
      <c r="E1036" t="s">
        <v>15</v>
      </c>
      <c r="F1036">
        <v>0</v>
      </c>
      <c r="G1036">
        <v>0</v>
      </c>
      <c r="H1036">
        <v>0</v>
      </c>
      <c r="I1036">
        <v>0</v>
      </c>
      <c r="J1036">
        <v>3062.167109</v>
      </c>
      <c r="K1036">
        <v>0</v>
      </c>
      <c r="M1036" t="str">
        <f t="shared" si="33"/>
        <v>2017Rubble</v>
      </c>
    </row>
    <row r="1037" spans="1:13" x14ac:dyDescent="0.25">
      <c r="A1037" t="s">
        <v>65</v>
      </c>
      <c r="B1037" t="str">
        <f t="shared" si="32"/>
        <v>2017</v>
      </c>
      <c r="C1037" t="s">
        <v>11</v>
      </c>
      <c r="D1037" t="s">
        <v>19</v>
      </c>
      <c r="E1037" t="s">
        <v>13</v>
      </c>
      <c r="F1037">
        <v>14588</v>
      </c>
      <c r="G1037">
        <v>0</v>
      </c>
      <c r="H1037">
        <v>0</v>
      </c>
      <c r="I1037">
        <v>0</v>
      </c>
      <c r="J1037">
        <v>100809.722484</v>
      </c>
      <c r="K1037">
        <v>0.126414</v>
      </c>
      <c r="M1037" t="str">
        <f t="shared" si="33"/>
        <v>2017Soil and natural materials</v>
      </c>
    </row>
    <row r="1038" spans="1:13" x14ac:dyDescent="0.25">
      <c r="A1038" t="s">
        <v>65</v>
      </c>
      <c r="B1038" t="str">
        <f t="shared" si="32"/>
        <v>2017</v>
      </c>
      <c r="C1038" t="s">
        <v>11</v>
      </c>
      <c r="D1038" t="s">
        <v>19</v>
      </c>
      <c r="E1038" t="s">
        <v>14</v>
      </c>
      <c r="F1038">
        <v>76889</v>
      </c>
      <c r="G1038">
        <v>0</v>
      </c>
      <c r="H1038">
        <v>0</v>
      </c>
      <c r="I1038">
        <v>0</v>
      </c>
      <c r="J1038">
        <v>691061.85647799994</v>
      </c>
      <c r="K1038">
        <v>0.100122</v>
      </c>
      <c r="M1038" t="str">
        <f t="shared" si="33"/>
        <v>2017Soil and natural materials</v>
      </c>
    </row>
    <row r="1039" spans="1:13" x14ac:dyDescent="0.25">
      <c r="A1039" t="s">
        <v>65</v>
      </c>
      <c r="B1039" t="str">
        <f t="shared" si="32"/>
        <v>2017</v>
      </c>
      <c r="C1039" t="s">
        <v>11</v>
      </c>
      <c r="D1039" t="s">
        <v>19</v>
      </c>
      <c r="E1039" t="s">
        <v>15</v>
      </c>
      <c r="F1039">
        <v>800</v>
      </c>
      <c r="G1039">
        <v>0</v>
      </c>
      <c r="H1039">
        <v>0</v>
      </c>
      <c r="I1039">
        <v>0</v>
      </c>
      <c r="J1039">
        <v>15956.838588000001</v>
      </c>
      <c r="K1039">
        <v>4.7740999999999999E-2</v>
      </c>
      <c r="M1039" t="str">
        <f t="shared" si="33"/>
        <v>2017Soil and natural materials</v>
      </c>
    </row>
    <row r="1040" spans="1:13" x14ac:dyDescent="0.25">
      <c r="A1040" t="s">
        <v>65</v>
      </c>
      <c r="B1040" t="str">
        <f t="shared" si="32"/>
        <v>2017</v>
      </c>
      <c r="C1040" t="s">
        <v>20</v>
      </c>
      <c r="D1040" t="s">
        <v>21</v>
      </c>
      <c r="E1040" t="s">
        <v>13</v>
      </c>
      <c r="F1040">
        <v>7659</v>
      </c>
      <c r="G1040">
        <v>0</v>
      </c>
      <c r="H1040">
        <v>0</v>
      </c>
      <c r="I1040">
        <v>101.500286</v>
      </c>
      <c r="J1040">
        <v>26450.823530999998</v>
      </c>
      <c r="K1040">
        <v>0.22684000000000001</v>
      </c>
      <c r="M1040" t="str">
        <f t="shared" si="33"/>
        <v>2017Container glass</v>
      </c>
    </row>
    <row r="1041" spans="1:13" x14ac:dyDescent="0.25">
      <c r="A1041" t="s">
        <v>65</v>
      </c>
      <c r="B1041" t="str">
        <f t="shared" si="32"/>
        <v>2017</v>
      </c>
      <c r="C1041" t="s">
        <v>20</v>
      </c>
      <c r="D1041" t="s">
        <v>21</v>
      </c>
      <c r="E1041" t="s">
        <v>14</v>
      </c>
      <c r="F1041">
        <v>0</v>
      </c>
      <c r="G1041">
        <v>0</v>
      </c>
      <c r="H1041">
        <v>0</v>
      </c>
      <c r="I1041">
        <v>3.8499840000000001</v>
      </c>
      <c r="J1041">
        <v>640.98522700000001</v>
      </c>
      <c r="K1041">
        <v>5.9699999999999996E-3</v>
      </c>
      <c r="M1041" t="str">
        <f t="shared" si="33"/>
        <v>2017Container glass</v>
      </c>
    </row>
    <row r="1042" spans="1:13" x14ac:dyDescent="0.25">
      <c r="A1042" t="s">
        <v>65</v>
      </c>
      <c r="B1042" t="str">
        <f t="shared" si="32"/>
        <v>2017</v>
      </c>
      <c r="C1042" t="s">
        <v>20</v>
      </c>
      <c r="D1042" t="s">
        <v>21</v>
      </c>
      <c r="E1042" t="s">
        <v>15</v>
      </c>
      <c r="F1042">
        <v>134895</v>
      </c>
      <c r="G1042">
        <v>0</v>
      </c>
      <c r="H1042">
        <v>0</v>
      </c>
      <c r="I1042">
        <v>2712.3097299999999</v>
      </c>
      <c r="J1042">
        <v>40121.147974</v>
      </c>
      <c r="K1042">
        <v>0.77425500000000003</v>
      </c>
      <c r="M1042" t="str">
        <f t="shared" si="33"/>
        <v>2017Container glass</v>
      </c>
    </row>
    <row r="1043" spans="1:13" x14ac:dyDescent="0.25">
      <c r="A1043" t="s">
        <v>65</v>
      </c>
      <c r="B1043" t="str">
        <f t="shared" si="32"/>
        <v>2017</v>
      </c>
      <c r="C1043" t="s">
        <v>20</v>
      </c>
      <c r="D1043" t="s">
        <v>22</v>
      </c>
      <c r="E1043" t="s">
        <v>13</v>
      </c>
      <c r="F1043">
        <v>0</v>
      </c>
      <c r="G1043">
        <v>0</v>
      </c>
      <c r="H1043">
        <v>0</v>
      </c>
      <c r="I1043">
        <v>0</v>
      </c>
      <c r="J1043">
        <v>12981.995599</v>
      </c>
      <c r="K1043">
        <v>0</v>
      </c>
      <c r="M1043" t="str">
        <f t="shared" si="33"/>
        <v>2017Other glass</v>
      </c>
    </row>
    <row r="1044" spans="1:13" x14ac:dyDescent="0.25">
      <c r="A1044" t="s">
        <v>65</v>
      </c>
      <c r="B1044" t="str">
        <f t="shared" si="32"/>
        <v>2017</v>
      </c>
      <c r="C1044" t="s">
        <v>20</v>
      </c>
      <c r="D1044" t="s">
        <v>22</v>
      </c>
      <c r="E1044" t="s">
        <v>14</v>
      </c>
      <c r="F1044">
        <v>0</v>
      </c>
      <c r="G1044">
        <v>0</v>
      </c>
      <c r="H1044">
        <v>0</v>
      </c>
      <c r="I1044">
        <v>0</v>
      </c>
      <c r="J1044">
        <v>3127.2584670000001</v>
      </c>
      <c r="K1044">
        <v>0</v>
      </c>
      <c r="M1044" t="str">
        <f t="shared" si="33"/>
        <v>2017Other glass</v>
      </c>
    </row>
    <row r="1045" spans="1:13" x14ac:dyDescent="0.25">
      <c r="A1045" t="s">
        <v>65</v>
      </c>
      <c r="B1045" t="str">
        <f t="shared" si="32"/>
        <v>2017</v>
      </c>
      <c r="C1045" t="s">
        <v>20</v>
      </c>
      <c r="D1045" t="s">
        <v>22</v>
      </c>
      <c r="E1045" t="s">
        <v>15</v>
      </c>
      <c r="F1045">
        <v>0</v>
      </c>
      <c r="G1045">
        <v>0</v>
      </c>
      <c r="H1045">
        <v>0</v>
      </c>
      <c r="I1045">
        <v>0</v>
      </c>
      <c r="J1045">
        <v>39729.352575999997</v>
      </c>
      <c r="K1045">
        <v>0</v>
      </c>
      <c r="M1045" t="str">
        <f t="shared" si="33"/>
        <v>2017Other glass</v>
      </c>
    </row>
    <row r="1046" spans="1:13" x14ac:dyDescent="0.25">
      <c r="A1046" t="s">
        <v>65</v>
      </c>
      <c r="B1046" t="str">
        <f t="shared" si="32"/>
        <v>2017</v>
      </c>
      <c r="C1046" t="s">
        <v>23</v>
      </c>
      <c r="D1046" t="s">
        <v>24</v>
      </c>
      <c r="E1046" t="s">
        <v>13</v>
      </c>
      <c r="F1046">
        <v>28825</v>
      </c>
      <c r="G1046">
        <v>0</v>
      </c>
      <c r="H1046">
        <v>0</v>
      </c>
      <c r="I1046">
        <v>0.80406100000000003</v>
      </c>
      <c r="J1046">
        <v>16419.756690999999</v>
      </c>
      <c r="K1046">
        <v>0.637096</v>
      </c>
      <c r="M1046" t="str">
        <f t="shared" si="33"/>
        <v>2017Aluminium</v>
      </c>
    </row>
    <row r="1047" spans="1:13" x14ac:dyDescent="0.25">
      <c r="A1047" t="s">
        <v>65</v>
      </c>
      <c r="B1047" t="str">
        <f t="shared" si="32"/>
        <v>2017</v>
      </c>
      <c r="C1047" t="s">
        <v>23</v>
      </c>
      <c r="D1047" t="s">
        <v>24</v>
      </c>
      <c r="E1047" t="s">
        <v>14</v>
      </c>
      <c r="F1047">
        <v>0</v>
      </c>
      <c r="G1047">
        <v>0</v>
      </c>
      <c r="H1047">
        <v>0</v>
      </c>
      <c r="I1047">
        <v>0.100164</v>
      </c>
      <c r="J1047">
        <v>3694.2500169999998</v>
      </c>
      <c r="K1047">
        <v>2.6999999999999999E-5</v>
      </c>
      <c r="M1047" t="str">
        <f t="shared" si="33"/>
        <v>2017Aluminium</v>
      </c>
    </row>
    <row r="1048" spans="1:13" x14ac:dyDescent="0.25">
      <c r="A1048" t="s">
        <v>65</v>
      </c>
      <c r="B1048" t="str">
        <f t="shared" si="32"/>
        <v>2017</v>
      </c>
      <c r="C1048" t="s">
        <v>23</v>
      </c>
      <c r="D1048" t="s">
        <v>24</v>
      </c>
      <c r="E1048" t="s">
        <v>15</v>
      </c>
      <c r="F1048">
        <v>1445</v>
      </c>
      <c r="G1048">
        <v>0</v>
      </c>
      <c r="H1048">
        <v>0</v>
      </c>
      <c r="I1048">
        <v>0.33577499999999999</v>
      </c>
      <c r="J1048">
        <v>21658.889672000001</v>
      </c>
      <c r="K1048">
        <v>6.2557000000000001E-2</v>
      </c>
      <c r="M1048" t="str">
        <f t="shared" si="33"/>
        <v>2017Aluminium</v>
      </c>
    </row>
    <row r="1049" spans="1:13" x14ac:dyDescent="0.25">
      <c r="A1049" t="s">
        <v>65</v>
      </c>
      <c r="B1049" t="str">
        <f t="shared" si="32"/>
        <v>2017</v>
      </c>
      <c r="C1049" t="s">
        <v>23</v>
      </c>
      <c r="D1049" t="s">
        <v>25</v>
      </c>
      <c r="E1049" t="s">
        <v>13</v>
      </c>
      <c r="F1049">
        <v>235387.54</v>
      </c>
      <c r="G1049">
        <v>0</v>
      </c>
      <c r="H1049">
        <v>0</v>
      </c>
      <c r="I1049">
        <v>168954.99826200001</v>
      </c>
      <c r="J1049">
        <v>53367.844885999999</v>
      </c>
      <c r="K1049">
        <v>0.88340200000000002</v>
      </c>
      <c r="M1049" t="str">
        <f t="shared" si="33"/>
        <v>2017Ferrous</v>
      </c>
    </row>
    <row r="1050" spans="1:13" x14ac:dyDescent="0.25">
      <c r="A1050" t="s">
        <v>65</v>
      </c>
      <c r="B1050" t="str">
        <f t="shared" si="32"/>
        <v>2017</v>
      </c>
      <c r="C1050" t="s">
        <v>23</v>
      </c>
      <c r="D1050" t="s">
        <v>25</v>
      </c>
      <c r="E1050" t="s">
        <v>14</v>
      </c>
      <c r="F1050">
        <v>92500</v>
      </c>
      <c r="G1050">
        <v>0</v>
      </c>
      <c r="H1050">
        <v>0</v>
      </c>
      <c r="I1050">
        <v>34917.567340000001</v>
      </c>
      <c r="J1050">
        <v>15819.279364</v>
      </c>
      <c r="K1050">
        <v>0.88955799999999996</v>
      </c>
      <c r="M1050" t="str">
        <f t="shared" si="33"/>
        <v>2017Ferrous</v>
      </c>
    </row>
    <row r="1051" spans="1:13" x14ac:dyDescent="0.25">
      <c r="A1051" t="s">
        <v>65</v>
      </c>
      <c r="B1051" t="str">
        <f t="shared" si="32"/>
        <v>2017</v>
      </c>
      <c r="C1051" t="s">
        <v>23</v>
      </c>
      <c r="D1051" t="s">
        <v>25</v>
      </c>
      <c r="E1051" t="s">
        <v>15</v>
      </c>
      <c r="F1051">
        <v>285189.98</v>
      </c>
      <c r="G1051">
        <v>0</v>
      </c>
      <c r="H1051">
        <v>0</v>
      </c>
      <c r="I1051">
        <v>108308.096397</v>
      </c>
      <c r="J1051">
        <v>36382.561921</v>
      </c>
      <c r="K1051">
        <v>0.91536499999999998</v>
      </c>
      <c r="M1051" t="str">
        <f t="shared" si="33"/>
        <v>2017Ferrous</v>
      </c>
    </row>
    <row r="1052" spans="1:13" x14ac:dyDescent="0.25">
      <c r="A1052" t="s">
        <v>65</v>
      </c>
      <c r="B1052" t="str">
        <f t="shared" si="32"/>
        <v>2017</v>
      </c>
      <c r="C1052" t="s">
        <v>23</v>
      </c>
      <c r="D1052" t="s">
        <v>26</v>
      </c>
      <c r="E1052" t="s">
        <v>13</v>
      </c>
      <c r="F1052">
        <v>615686</v>
      </c>
      <c r="G1052">
        <v>0</v>
      </c>
      <c r="H1052">
        <v>0</v>
      </c>
      <c r="I1052">
        <v>7540.414049</v>
      </c>
      <c r="J1052">
        <v>0</v>
      </c>
      <c r="K1052">
        <v>1</v>
      </c>
      <c r="M1052" t="str">
        <f t="shared" si="33"/>
        <v>2017Other metals</v>
      </c>
    </row>
    <row r="1053" spans="1:13" x14ac:dyDescent="0.25">
      <c r="A1053" t="s">
        <v>65</v>
      </c>
      <c r="B1053" t="str">
        <f t="shared" si="32"/>
        <v>2017</v>
      </c>
      <c r="C1053" t="s">
        <v>23</v>
      </c>
      <c r="D1053" t="s">
        <v>26</v>
      </c>
      <c r="E1053" t="s">
        <v>14</v>
      </c>
      <c r="F1053">
        <v>7312</v>
      </c>
      <c r="G1053">
        <v>0</v>
      </c>
      <c r="H1053">
        <v>0</v>
      </c>
      <c r="I1053">
        <v>564.65103099999999</v>
      </c>
      <c r="J1053">
        <v>0</v>
      </c>
      <c r="K1053">
        <v>1</v>
      </c>
      <c r="M1053" t="str">
        <f t="shared" si="33"/>
        <v>2017Other metals</v>
      </c>
    </row>
    <row r="1054" spans="1:13" x14ac:dyDescent="0.25">
      <c r="A1054" t="s">
        <v>65</v>
      </c>
      <c r="B1054" t="str">
        <f t="shared" si="32"/>
        <v>2017</v>
      </c>
      <c r="C1054" t="s">
        <v>23</v>
      </c>
      <c r="D1054" t="s">
        <v>26</v>
      </c>
      <c r="E1054" t="s">
        <v>15</v>
      </c>
      <c r="F1054">
        <v>8566</v>
      </c>
      <c r="G1054">
        <v>0</v>
      </c>
      <c r="H1054">
        <v>0</v>
      </c>
      <c r="I1054">
        <v>1164.38492</v>
      </c>
      <c r="J1054">
        <v>0</v>
      </c>
      <c r="K1054">
        <v>1</v>
      </c>
      <c r="M1054" t="str">
        <f t="shared" si="33"/>
        <v>2017Other metals</v>
      </c>
    </row>
    <row r="1055" spans="1:13" x14ac:dyDescent="0.25">
      <c r="A1055" t="s">
        <v>65</v>
      </c>
      <c r="B1055" t="str">
        <f t="shared" si="32"/>
        <v>2017</v>
      </c>
      <c r="C1055" t="s">
        <v>27</v>
      </c>
      <c r="D1055" t="s">
        <v>28</v>
      </c>
      <c r="E1055" t="s">
        <v>13</v>
      </c>
      <c r="F1055">
        <v>25381</v>
      </c>
      <c r="G1055">
        <v>0</v>
      </c>
      <c r="H1055">
        <v>0</v>
      </c>
      <c r="I1055">
        <v>6704.376878</v>
      </c>
      <c r="J1055">
        <v>233047.139398</v>
      </c>
      <c r="K1055">
        <v>0.121016</v>
      </c>
      <c r="M1055" t="str">
        <f t="shared" si="33"/>
        <v>2017Food organics</v>
      </c>
    </row>
    <row r="1056" spans="1:13" x14ac:dyDescent="0.25">
      <c r="A1056" t="s">
        <v>65</v>
      </c>
      <c r="B1056" t="str">
        <f t="shared" si="32"/>
        <v>2017</v>
      </c>
      <c r="C1056" t="s">
        <v>27</v>
      </c>
      <c r="D1056" t="s">
        <v>28</v>
      </c>
      <c r="E1056" t="s">
        <v>14</v>
      </c>
      <c r="F1056">
        <v>0</v>
      </c>
      <c r="G1056">
        <v>0</v>
      </c>
      <c r="H1056">
        <v>0</v>
      </c>
      <c r="I1056">
        <v>104.647469</v>
      </c>
      <c r="J1056">
        <v>2853.2162039999998</v>
      </c>
      <c r="K1056">
        <v>3.5379000000000001E-2</v>
      </c>
      <c r="M1056" t="str">
        <f t="shared" si="33"/>
        <v>2017Food organics</v>
      </c>
    </row>
    <row r="1057" spans="1:13" x14ac:dyDescent="0.25">
      <c r="A1057" t="s">
        <v>65</v>
      </c>
      <c r="B1057" t="str">
        <f t="shared" si="32"/>
        <v>2017</v>
      </c>
      <c r="C1057" t="s">
        <v>27</v>
      </c>
      <c r="D1057" t="s">
        <v>28</v>
      </c>
      <c r="E1057" t="s">
        <v>15</v>
      </c>
      <c r="F1057">
        <v>7555.04</v>
      </c>
      <c r="G1057">
        <v>0</v>
      </c>
      <c r="H1057">
        <v>0</v>
      </c>
      <c r="I1057">
        <v>6588.0796520000004</v>
      </c>
      <c r="J1057">
        <v>658192.71613299998</v>
      </c>
      <c r="K1057">
        <v>2.1035000000000002E-2</v>
      </c>
      <c r="M1057" t="str">
        <f t="shared" si="33"/>
        <v>2017Food organics</v>
      </c>
    </row>
    <row r="1058" spans="1:13" x14ac:dyDescent="0.25">
      <c r="A1058" t="s">
        <v>65</v>
      </c>
      <c r="B1058" t="str">
        <f t="shared" si="32"/>
        <v>2017</v>
      </c>
      <c r="C1058" t="s">
        <v>27</v>
      </c>
      <c r="D1058" t="s">
        <v>29</v>
      </c>
      <c r="E1058" t="s">
        <v>13</v>
      </c>
      <c r="F1058">
        <v>168789</v>
      </c>
      <c r="G1058">
        <v>0</v>
      </c>
      <c r="H1058">
        <v>0</v>
      </c>
      <c r="I1058">
        <v>0</v>
      </c>
      <c r="J1058">
        <v>58739.575012000001</v>
      </c>
      <c r="K1058">
        <v>0.74183600000000005</v>
      </c>
      <c r="M1058" t="str">
        <f t="shared" si="33"/>
        <v>2017Garden organics</v>
      </c>
    </row>
    <row r="1059" spans="1:13" x14ac:dyDescent="0.25">
      <c r="A1059" t="s">
        <v>65</v>
      </c>
      <c r="B1059" t="str">
        <f t="shared" si="32"/>
        <v>2017</v>
      </c>
      <c r="C1059" t="s">
        <v>27</v>
      </c>
      <c r="D1059" t="s">
        <v>29</v>
      </c>
      <c r="E1059" t="s">
        <v>14</v>
      </c>
      <c r="F1059">
        <v>0</v>
      </c>
      <c r="G1059">
        <v>0</v>
      </c>
      <c r="H1059">
        <v>0</v>
      </c>
      <c r="I1059">
        <v>0</v>
      </c>
      <c r="J1059">
        <v>20567.492098999999</v>
      </c>
      <c r="K1059">
        <v>0</v>
      </c>
      <c r="M1059" t="str">
        <f t="shared" si="33"/>
        <v>2017Garden organics</v>
      </c>
    </row>
    <row r="1060" spans="1:13" x14ac:dyDescent="0.25">
      <c r="A1060" t="s">
        <v>65</v>
      </c>
      <c r="B1060" t="str">
        <f t="shared" si="32"/>
        <v>2017</v>
      </c>
      <c r="C1060" t="s">
        <v>27</v>
      </c>
      <c r="D1060" t="s">
        <v>29</v>
      </c>
      <c r="E1060" t="s">
        <v>15</v>
      </c>
      <c r="F1060">
        <v>360402.96</v>
      </c>
      <c r="G1060">
        <v>0</v>
      </c>
      <c r="H1060">
        <v>0</v>
      </c>
      <c r="I1060">
        <v>0</v>
      </c>
      <c r="J1060">
        <v>104295.292227</v>
      </c>
      <c r="K1060">
        <v>0.775563</v>
      </c>
      <c r="M1060" t="str">
        <f t="shared" si="33"/>
        <v>2017Garden organics</v>
      </c>
    </row>
    <row r="1061" spans="1:13" x14ac:dyDescent="0.25">
      <c r="A1061" t="s">
        <v>65</v>
      </c>
      <c r="B1061" t="str">
        <f t="shared" si="32"/>
        <v>2017</v>
      </c>
      <c r="C1061" t="s">
        <v>27</v>
      </c>
      <c r="D1061" t="s">
        <v>30</v>
      </c>
      <c r="E1061" t="s">
        <v>13</v>
      </c>
      <c r="F1061">
        <v>62212</v>
      </c>
      <c r="G1061">
        <v>0</v>
      </c>
      <c r="H1061">
        <v>0</v>
      </c>
      <c r="I1061">
        <v>22.817564000000001</v>
      </c>
      <c r="J1061">
        <v>28995.766555999999</v>
      </c>
      <c r="K1061">
        <v>0.68217000000000005</v>
      </c>
      <c r="M1061" t="str">
        <f t="shared" si="33"/>
        <v>2017Other organics</v>
      </c>
    </row>
    <row r="1062" spans="1:13" x14ac:dyDescent="0.25">
      <c r="A1062" t="s">
        <v>65</v>
      </c>
      <c r="B1062" t="str">
        <f t="shared" si="32"/>
        <v>2017</v>
      </c>
      <c r="C1062" t="s">
        <v>27</v>
      </c>
      <c r="D1062" t="s">
        <v>30</v>
      </c>
      <c r="E1062" t="s">
        <v>14</v>
      </c>
      <c r="F1062">
        <v>11159</v>
      </c>
      <c r="G1062">
        <v>0</v>
      </c>
      <c r="H1062">
        <v>0</v>
      </c>
      <c r="I1062">
        <v>0</v>
      </c>
      <c r="J1062">
        <v>499.51234399999998</v>
      </c>
      <c r="K1062">
        <v>0.95715399999999995</v>
      </c>
      <c r="M1062" t="str">
        <f t="shared" si="33"/>
        <v>2017Other organics</v>
      </c>
    </row>
    <row r="1063" spans="1:13" x14ac:dyDescent="0.25">
      <c r="A1063" t="s">
        <v>65</v>
      </c>
      <c r="B1063" t="str">
        <f t="shared" si="32"/>
        <v>2017</v>
      </c>
      <c r="C1063" t="s">
        <v>27</v>
      </c>
      <c r="D1063" t="s">
        <v>30</v>
      </c>
      <c r="E1063" t="s">
        <v>15</v>
      </c>
      <c r="F1063">
        <v>14578</v>
      </c>
      <c r="G1063">
        <v>0</v>
      </c>
      <c r="H1063">
        <v>0</v>
      </c>
      <c r="I1063">
        <v>12.655436</v>
      </c>
      <c r="J1063">
        <v>104029.146213</v>
      </c>
      <c r="K1063">
        <v>0.123003</v>
      </c>
      <c r="M1063" t="str">
        <f t="shared" si="33"/>
        <v>2017Other organics</v>
      </c>
    </row>
    <row r="1064" spans="1:13" x14ac:dyDescent="0.25">
      <c r="A1064" t="s">
        <v>65</v>
      </c>
      <c r="B1064" t="str">
        <f t="shared" si="32"/>
        <v>2017</v>
      </c>
      <c r="C1064" t="s">
        <v>27</v>
      </c>
      <c r="D1064" t="s">
        <v>31</v>
      </c>
      <c r="E1064" t="s">
        <v>13</v>
      </c>
      <c r="F1064">
        <v>148488.95000000001</v>
      </c>
      <c r="G1064">
        <v>0</v>
      </c>
      <c r="H1064">
        <v>0</v>
      </c>
      <c r="I1064">
        <v>0.99929999999999997</v>
      </c>
      <c r="J1064">
        <v>226515.31113099999</v>
      </c>
      <c r="K1064">
        <v>0.39596700000000001</v>
      </c>
      <c r="M1064" t="str">
        <f t="shared" si="33"/>
        <v>2017Wood /timber</v>
      </c>
    </row>
    <row r="1065" spans="1:13" x14ac:dyDescent="0.25">
      <c r="A1065" t="s">
        <v>65</v>
      </c>
      <c r="B1065" t="str">
        <f t="shared" si="32"/>
        <v>2017</v>
      </c>
      <c r="C1065" t="s">
        <v>27</v>
      </c>
      <c r="D1065" t="s">
        <v>31</v>
      </c>
      <c r="E1065" t="s">
        <v>14</v>
      </c>
      <c r="F1065">
        <v>59892</v>
      </c>
      <c r="G1065">
        <v>0</v>
      </c>
      <c r="H1065">
        <v>0</v>
      </c>
      <c r="I1065">
        <v>1.453111</v>
      </c>
      <c r="J1065">
        <v>112165.048436</v>
      </c>
      <c r="K1065">
        <v>0.34809899999999999</v>
      </c>
      <c r="M1065" t="str">
        <f t="shared" si="33"/>
        <v>2017Wood /timber</v>
      </c>
    </row>
    <row r="1066" spans="1:13" x14ac:dyDescent="0.25">
      <c r="A1066" t="s">
        <v>65</v>
      </c>
      <c r="B1066" t="str">
        <f t="shared" si="32"/>
        <v>2017</v>
      </c>
      <c r="C1066" t="s">
        <v>27</v>
      </c>
      <c r="D1066" t="s">
        <v>31</v>
      </c>
      <c r="E1066" t="s">
        <v>15</v>
      </c>
      <c r="F1066">
        <v>19024.650000000001</v>
      </c>
      <c r="G1066">
        <v>0</v>
      </c>
      <c r="H1066">
        <v>0</v>
      </c>
      <c r="I1066">
        <v>0.22258900000000001</v>
      </c>
      <c r="J1066">
        <v>29109.253709000001</v>
      </c>
      <c r="K1066">
        <v>0.39524700000000001</v>
      </c>
      <c r="M1066" t="str">
        <f t="shared" si="33"/>
        <v>2017Wood /timber</v>
      </c>
    </row>
    <row r="1067" spans="1:13" x14ac:dyDescent="0.25">
      <c r="A1067" t="s">
        <v>65</v>
      </c>
      <c r="B1067" t="str">
        <f t="shared" si="32"/>
        <v>2017</v>
      </c>
      <c r="C1067" t="s">
        <v>32</v>
      </c>
      <c r="D1067" t="s">
        <v>33</v>
      </c>
      <c r="E1067" t="s">
        <v>13</v>
      </c>
      <c r="F1067">
        <v>484930.99</v>
      </c>
      <c r="G1067">
        <v>0</v>
      </c>
      <c r="H1067">
        <v>0</v>
      </c>
      <c r="I1067">
        <v>284235.67259999999</v>
      </c>
      <c r="J1067">
        <v>75551.280994999994</v>
      </c>
      <c r="K1067">
        <v>0.91056000000000004</v>
      </c>
      <c r="M1067" t="str">
        <f t="shared" si="33"/>
        <v>2017Cardboard</v>
      </c>
    </row>
    <row r="1068" spans="1:13" x14ac:dyDescent="0.25">
      <c r="A1068" t="s">
        <v>65</v>
      </c>
      <c r="B1068" t="str">
        <f t="shared" si="32"/>
        <v>2017</v>
      </c>
      <c r="C1068" t="s">
        <v>32</v>
      </c>
      <c r="D1068" t="s">
        <v>33</v>
      </c>
      <c r="E1068" t="s">
        <v>14</v>
      </c>
      <c r="F1068">
        <v>170</v>
      </c>
      <c r="G1068">
        <v>0</v>
      </c>
      <c r="H1068">
        <v>0</v>
      </c>
      <c r="I1068">
        <v>15790.870699999999</v>
      </c>
      <c r="J1068">
        <v>4107.250548</v>
      </c>
      <c r="K1068">
        <v>0.79533399999999999</v>
      </c>
      <c r="M1068" t="str">
        <f t="shared" si="33"/>
        <v>2017Cardboard</v>
      </c>
    </row>
    <row r="1069" spans="1:13" x14ac:dyDescent="0.25">
      <c r="A1069" t="s">
        <v>65</v>
      </c>
      <c r="B1069" t="str">
        <f t="shared" si="32"/>
        <v>2017</v>
      </c>
      <c r="C1069" t="s">
        <v>32</v>
      </c>
      <c r="D1069" t="s">
        <v>33</v>
      </c>
      <c r="E1069" t="s">
        <v>15</v>
      </c>
      <c r="F1069">
        <v>55.13</v>
      </c>
      <c r="G1069">
        <v>0</v>
      </c>
      <c r="H1069">
        <v>0</v>
      </c>
      <c r="I1069">
        <v>15790.870699999999</v>
      </c>
      <c r="J1069">
        <v>38233.460479000001</v>
      </c>
      <c r="K1069">
        <v>0.29301300000000002</v>
      </c>
      <c r="M1069" t="str">
        <f t="shared" si="33"/>
        <v>2017Cardboard</v>
      </c>
    </row>
    <row r="1070" spans="1:13" x14ac:dyDescent="0.25">
      <c r="A1070" t="s">
        <v>65</v>
      </c>
      <c r="B1070" t="str">
        <f t="shared" si="32"/>
        <v>2017</v>
      </c>
      <c r="C1070" t="s">
        <v>32</v>
      </c>
      <c r="D1070" t="s">
        <v>46</v>
      </c>
      <c r="E1070" t="s">
        <v>13</v>
      </c>
      <c r="F1070">
        <v>0</v>
      </c>
      <c r="G1070">
        <v>0</v>
      </c>
      <c r="H1070">
        <v>0</v>
      </c>
      <c r="I1070">
        <v>0</v>
      </c>
      <c r="J1070">
        <v>27290.615254</v>
      </c>
      <c r="K1070">
        <v>0</v>
      </c>
      <c r="M1070" t="str">
        <f t="shared" si="33"/>
        <v>2017Liquidpaperboard</v>
      </c>
    </row>
    <row r="1071" spans="1:13" x14ac:dyDescent="0.25">
      <c r="A1071" t="s">
        <v>65</v>
      </c>
      <c r="B1071" t="str">
        <f t="shared" si="32"/>
        <v>2017</v>
      </c>
      <c r="C1071" t="s">
        <v>32</v>
      </c>
      <c r="D1071" t="s">
        <v>46</v>
      </c>
      <c r="E1071" t="s">
        <v>14</v>
      </c>
      <c r="F1071">
        <v>0</v>
      </c>
      <c r="G1071">
        <v>0</v>
      </c>
      <c r="H1071">
        <v>0</v>
      </c>
      <c r="I1071">
        <v>0</v>
      </c>
      <c r="J1071">
        <v>509.94600300000002</v>
      </c>
      <c r="K1071">
        <v>0</v>
      </c>
      <c r="M1071" t="str">
        <f t="shared" si="33"/>
        <v>2017Liquidpaperboard</v>
      </c>
    </row>
    <row r="1072" spans="1:13" x14ac:dyDescent="0.25">
      <c r="A1072" t="s">
        <v>65</v>
      </c>
      <c r="B1072" t="str">
        <f t="shared" si="32"/>
        <v>2017</v>
      </c>
      <c r="C1072" t="s">
        <v>32</v>
      </c>
      <c r="D1072" t="s">
        <v>46</v>
      </c>
      <c r="E1072" t="s">
        <v>15</v>
      </c>
      <c r="F1072">
        <v>0</v>
      </c>
      <c r="G1072">
        <v>0</v>
      </c>
      <c r="H1072">
        <v>0</v>
      </c>
      <c r="I1072">
        <v>0</v>
      </c>
      <c r="J1072">
        <v>29029.628679000001</v>
      </c>
      <c r="K1072">
        <v>0</v>
      </c>
      <c r="M1072" t="str">
        <f t="shared" si="33"/>
        <v>2017Liquidpaperboard</v>
      </c>
    </row>
    <row r="1073" spans="1:13" x14ac:dyDescent="0.25">
      <c r="A1073" t="s">
        <v>65</v>
      </c>
      <c r="B1073" t="str">
        <f t="shared" si="32"/>
        <v>2017</v>
      </c>
      <c r="C1073" t="s">
        <v>32</v>
      </c>
      <c r="D1073" t="s">
        <v>34</v>
      </c>
      <c r="E1073" t="s">
        <v>13</v>
      </c>
      <c r="F1073">
        <v>129023</v>
      </c>
      <c r="G1073">
        <v>0</v>
      </c>
      <c r="H1073">
        <v>0</v>
      </c>
      <c r="I1073">
        <v>47038.033000000003</v>
      </c>
      <c r="J1073">
        <v>0</v>
      </c>
      <c r="K1073">
        <v>1</v>
      </c>
      <c r="M1073" t="str">
        <f t="shared" si="33"/>
        <v>2017Newsprint and magazines</v>
      </c>
    </row>
    <row r="1074" spans="1:13" x14ac:dyDescent="0.25">
      <c r="A1074" t="s">
        <v>65</v>
      </c>
      <c r="B1074" t="str">
        <f t="shared" si="32"/>
        <v>2017</v>
      </c>
      <c r="C1074" t="s">
        <v>32</v>
      </c>
      <c r="D1074" t="s">
        <v>34</v>
      </c>
      <c r="E1074" t="s">
        <v>14</v>
      </c>
      <c r="F1074">
        <v>0</v>
      </c>
      <c r="G1074">
        <v>0</v>
      </c>
      <c r="H1074">
        <v>0</v>
      </c>
      <c r="I1074">
        <v>3359.8595</v>
      </c>
      <c r="J1074">
        <v>0</v>
      </c>
      <c r="K1074">
        <v>1</v>
      </c>
      <c r="M1074" t="str">
        <f t="shared" si="33"/>
        <v>2017Newsprint and magazines</v>
      </c>
    </row>
    <row r="1075" spans="1:13" x14ac:dyDescent="0.25">
      <c r="A1075" t="s">
        <v>65</v>
      </c>
      <c r="B1075" t="str">
        <f t="shared" si="32"/>
        <v>2017</v>
      </c>
      <c r="C1075" t="s">
        <v>32</v>
      </c>
      <c r="D1075" t="s">
        <v>34</v>
      </c>
      <c r="E1075" t="s">
        <v>15</v>
      </c>
      <c r="F1075">
        <v>359</v>
      </c>
      <c r="G1075">
        <v>0</v>
      </c>
      <c r="H1075">
        <v>0</v>
      </c>
      <c r="I1075">
        <v>16799.297500000001</v>
      </c>
      <c r="J1075">
        <v>0</v>
      </c>
      <c r="K1075">
        <v>1</v>
      </c>
      <c r="M1075" t="str">
        <f t="shared" si="33"/>
        <v>2017Newsprint and magazines</v>
      </c>
    </row>
    <row r="1076" spans="1:13" x14ac:dyDescent="0.25">
      <c r="A1076" t="s">
        <v>65</v>
      </c>
      <c r="B1076" t="str">
        <f t="shared" si="32"/>
        <v>2017</v>
      </c>
      <c r="C1076" t="s">
        <v>32</v>
      </c>
      <c r="D1076" t="s">
        <v>35</v>
      </c>
      <c r="E1076" t="s">
        <v>13</v>
      </c>
      <c r="F1076">
        <v>24579</v>
      </c>
      <c r="G1076">
        <v>0</v>
      </c>
      <c r="H1076">
        <v>0</v>
      </c>
      <c r="I1076">
        <v>174100.12570599999</v>
      </c>
      <c r="J1076">
        <v>81471.036005000002</v>
      </c>
      <c r="K1076">
        <v>0.70918700000000001</v>
      </c>
      <c r="M1076" t="str">
        <f t="shared" si="33"/>
        <v>2017Other paper</v>
      </c>
    </row>
    <row r="1077" spans="1:13" x14ac:dyDescent="0.25">
      <c r="A1077" t="s">
        <v>65</v>
      </c>
      <c r="B1077" t="str">
        <f t="shared" si="32"/>
        <v>2017</v>
      </c>
      <c r="C1077" t="s">
        <v>32</v>
      </c>
      <c r="D1077" t="s">
        <v>35</v>
      </c>
      <c r="E1077" t="s">
        <v>14</v>
      </c>
      <c r="F1077">
        <v>2649</v>
      </c>
      <c r="G1077">
        <v>0</v>
      </c>
      <c r="H1077">
        <v>0</v>
      </c>
      <c r="I1077">
        <v>34.358179</v>
      </c>
      <c r="J1077">
        <v>1555.4502660000001</v>
      </c>
      <c r="K1077">
        <v>0.63304499999999997</v>
      </c>
      <c r="M1077" t="str">
        <f t="shared" si="33"/>
        <v>2017Other paper</v>
      </c>
    </row>
    <row r="1078" spans="1:13" x14ac:dyDescent="0.25">
      <c r="A1078" t="s">
        <v>65</v>
      </c>
      <c r="B1078" t="str">
        <f t="shared" si="32"/>
        <v>2017</v>
      </c>
      <c r="C1078" t="s">
        <v>32</v>
      </c>
      <c r="D1078" t="s">
        <v>35</v>
      </c>
      <c r="E1078" t="s">
        <v>15</v>
      </c>
      <c r="F1078">
        <v>118886</v>
      </c>
      <c r="G1078">
        <v>0</v>
      </c>
      <c r="H1078">
        <v>0</v>
      </c>
      <c r="I1078">
        <v>91088.505116</v>
      </c>
      <c r="J1078">
        <v>130628.65787900001</v>
      </c>
      <c r="K1078">
        <v>0.61647799999999997</v>
      </c>
      <c r="M1078" t="str">
        <f t="shared" si="33"/>
        <v>2017Other paper</v>
      </c>
    </row>
    <row r="1079" spans="1:13" x14ac:dyDescent="0.25">
      <c r="A1079" t="s">
        <v>65</v>
      </c>
      <c r="B1079" t="str">
        <f t="shared" si="32"/>
        <v>2017</v>
      </c>
      <c r="C1079" t="s">
        <v>32</v>
      </c>
      <c r="D1079" t="s">
        <v>36</v>
      </c>
      <c r="E1079" t="s">
        <v>13</v>
      </c>
      <c r="F1079">
        <v>24293</v>
      </c>
      <c r="G1079">
        <v>0</v>
      </c>
      <c r="H1079">
        <v>0</v>
      </c>
      <c r="I1079">
        <v>0</v>
      </c>
      <c r="J1079">
        <v>78328.917994999996</v>
      </c>
      <c r="K1079">
        <v>0.23672299999999999</v>
      </c>
      <c r="M1079" t="str">
        <f t="shared" si="33"/>
        <v>2017Printing and writing paper</v>
      </c>
    </row>
    <row r="1080" spans="1:13" x14ac:dyDescent="0.25">
      <c r="A1080" t="s">
        <v>65</v>
      </c>
      <c r="B1080" t="str">
        <f t="shared" si="32"/>
        <v>2017</v>
      </c>
      <c r="C1080" t="s">
        <v>32</v>
      </c>
      <c r="D1080" t="s">
        <v>36</v>
      </c>
      <c r="E1080" t="s">
        <v>14</v>
      </c>
      <c r="F1080">
        <v>0</v>
      </c>
      <c r="G1080">
        <v>0</v>
      </c>
      <c r="H1080">
        <v>0</v>
      </c>
      <c r="I1080">
        <v>0</v>
      </c>
      <c r="J1080">
        <v>1589.3499059999999</v>
      </c>
      <c r="K1080">
        <v>0</v>
      </c>
      <c r="M1080" t="str">
        <f t="shared" si="33"/>
        <v>2017Printing and writing paper</v>
      </c>
    </row>
    <row r="1081" spans="1:13" x14ac:dyDescent="0.25">
      <c r="A1081" t="s">
        <v>65</v>
      </c>
      <c r="B1081" t="str">
        <f t="shared" si="32"/>
        <v>2017</v>
      </c>
      <c r="C1081" t="s">
        <v>32</v>
      </c>
      <c r="D1081" t="s">
        <v>36</v>
      </c>
      <c r="E1081" t="s">
        <v>15</v>
      </c>
      <c r="F1081">
        <v>0</v>
      </c>
      <c r="G1081">
        <v>0</v>
      </c>
      <c r="H1081">
        <v>0</v>
      </c>
      <c r="I1081">
        <v>0</v>
      </c>
      <c r="J1081">
        <v>87205.264414999998</v>
      </c>
      <c r="K1081">
        <v>0</v>
      </c>
      <c r="M1081" t="str">
        <f t="shared" si="33"/>
        <v>2017Printing and writing paper</v>
      </c>
    </row>
    <row r="1082" spans="1:13" x14ac:dyDescent="0.25">
      <c r="A1082" t="s">
        <v>65</v>
      </c>
      <c r="B1082" t="str">
        <f t="shared" si="32"/>
        <v>2017</v>
      </c>
      <c r="C1082" t="s">
        <v>49</v>
      </c>
      <c r="D1082" t="s">
        <v>50</v>
      </c>
      <c r="E1082" t="s">
        <v>13</v>
      </c>
      <c r="F1082">
        <v>4778.1324880000002</v>
      </c>
      <c r="G1082">
        <v>0</v>
      </c>
      <c r="H1082">
        <v>1470.3177590417599</v>
      </c>
      <c r="I1082">
        <v>6228.1124980000004</v>
      </c>
      <c r="J1082">
        <v>51934.396398999997</v>
      </c>
      <c r="K1082">
        <v>0.19370200000000001</v>
      </c>
      <c r="M1082" t="str">
        <f t="shared" si="33"/>
        <v>2017HDPE (2)</v>
      </c>
    </row>
    <row r="1083" spans="1:13" x14ac:dyDescent="0.25">
      <c r="A1083" t="s">
        <v>65</v>
      </c>
      <c r="B1083" t="str">
        <f t="shared" si="32"/>
        <v>2017</v>
      </c>
      <c r="C1083" t="s">
        <v>49</v>
      </c>
      <c r="D1083" t="s">
        <v>50</v>
      </c>
      <c r="E1083" t="s">
        <v>14</v>
      </c>
      <c r="F1083">
        <v>261.53905400000002</v>
      </c>
      <c r="G1083">
        <v>0</v>
      </c>
      <c r="H1083">
        <v>165.740912793955</v>
      </c>
      <c r="I1083">
        <v>1470.526562</v>
      </c>
      <c r="J1083">
        <v>4157.0590629999997</v>
      </c>
      <c r="K1083">
        <v>0.31343399999999999</v>
      </c>
      <c r="M1083" t="str">
        <f t="shared" si="33"/>
        <v>2017HDPE (2)</v>
      </c>
    </row>
    <row r="1084" spans="1:13" x14ac:dyDescent="0.25">
      <c r="A1084" t="s">
        <v>65</v>
      </c>
      <c r="B1084" t="str">
        <f t="shared" si="32"/>
        <v>2017</v>
      </c>
      <c r="C1084" t="s">
        <v>49</v>
      </c>
      <c r="D1084" t="s">
        <v>50</v>
      </c>
      <c r="E1084" t="s">
        <v>15</v>
      </c>
      <c r="F1084">
        <v>4152.6893799999998</v>
      </c>
      <c r="G1084">
        <v>0</v>
      </c>
      <c r="H1084">
        <v>769.44132816428498</v>
      </c>
      <c r="I1084">
        <v>26642.481240000001</v>
      </c>
      <c r="J1084">
        <v>74311.875308999995</v>
      </c>
      <c r="K1084">
        <v>0.298126</v>
      </c>
      <c r="M1084" t="str">
        <f t="shared" si="33"/>
        <v>2017HDPE (2)</v>
      </c>
    </row>
    <row r="1085" spans="1:13" x14ac:dyDescent="0.25">
      <c r="A1085" t="s">
        <v>65</v>
      </c>
      <c r="B1085" t="str">
        <f t="shared" si="32"/>
        <v>2017</v>
      </c>
      <c r="C1085" t="s">
        <v>49</v>
      </c>
      <c r="D1085" t="s">
        <v>51</v>
      </c>
      <c r="E1085" t="s">
        <v>13</v>
      </c>
      <c r="F1085">
        <v>33595.677801999998</v>
      </c>
      <c r="G1085">
        <v>0</v>
      </c>
      <c r="H1085">
        <v>807.45265712745697</v>
      </c>
      <c r="I1085">
        <v>8681.3403230000004</v>
      </c>
      <c r="J1085">
        <v>38896.472616999999</v>
      </c>
      <c r="K1085">
        <v>0.52554199999999995</v>
      </c>
      <c r="M1085" t="str">
        <f t="shared" si="33"/>
        <v>2017LDPE (4)</v>
      </c>
    </row>
    <row r="1086" spans="1:13" x14ac:dyDescent="0.25">
      <c r="A1086" t="s">
        <v>65</v>
      </c>
      <c r="B1086" t="str">
        <f t="shared" si="32"/>
        <v>2017</v>
      </c>
      <c r="C1086" t="s">
        <v>49</v>
      </c>
      <c r="D1086" t="s">
        <v>51</v>
      </c>
      <c r="E1086" t="s">
        <v>14</v>
      </c>
      <c r="F1086">
        <v>0</v>
      </c>
      <c r="G1086">
        <v>0</v>
      </c>
      <c r="H1086">
        <v>0</v>
      </c>
      <c r="I1086">
        <v>0</v>
      </c>
      <c r="J1086">
        <v>3113.445909</v>
      </c>
      <c r="K1086">
        <v>0</v>
      </c>
      <c r="M1086" t="str">
        <f t="shared" si="33"/>
        <v>2017LDPE (4)</v>
      </c>
    </row>
    <row r="1087" spans="1:13" x14ac:dyDescent="0.25">
      <c r="A1087" t="s">
        <v>65</v>
      </c>
      <c r="B1087" t="str">
        <f t="shared" si="32"/>
        <v>2017</v>
      </c>
      <c r="C1087" t="s">
        <v>49</v>
      </c>
      <c r="D1087" t="s">
        <v>51</v>
      </c>
      <c r="E1087" t="s">
        <v>15</v>
      </c>
      <c r="F1087">
        <v>1833.3793209999999</v>
      </c>
      <c r="G1087">
        <v>0</v>
      </c>
      <c r="H1087">
        <v>398.79734287254399</v>
      </c>
      <c r="I1087">
        <v>852.34977700000002</v>
      </c>
      <c r="J1087">
        <v>35445.091262000002</v>
      </c>
      <c r="K1087">
        <v>8.0055000000000001E-2</v>
      </c>
      <c r="M1087" t="str">
        <f t="shared" si="33"/>
        <v>2017LDPE (4)</v>
      </c>
    </row>
    <row r="1088" spans="1:13" x14ac:dyDescent="0.25">
      <c r="A1088" t="s">
        <v>65</v>
      </c>
      <c r="B1088" t="str">
        <f t="shared" si="32"/>
        <v>2017</v>
      </c>
      <c r="C1088" t="s">
        <v>49</v>
      </c>
      <c r="D1088" t="s">
        <v>52</v>
      </c>
      <c r="E1088" t="s">
        <v>13</v>
      </c>
      <c r="F1088">
        <v>4615.3953289999999</v>
      </c>
      <c r="G1088">
        <v>0</v>
      </c>
      <c r="H1088">
        <v>30</v>
      </c>
      <c r="I1088">
        <v>2055.447228</v>
      </c>
      <c r="J1088">
        <v>29181.91373</v>
      </c>
      <c r="K1088">
        <v>0.18674199999999999</v>
      </c>
      <c r="M1088" t="str">
        <f t="shared" si="33"/>
        <v>2017Other plastics (7)</v>
      </c>
    </row>
    <row r="1089" spans="1:13" x14ac:dyDescent="0.25">
      <c r="A1089" t="s">
        <v>65</v>
      </c>
      <c r="B1089" t="str">
        <f t="shared" si="32"/>
        <v>2017</v>
      </c>
      <c r="C1089" t="s">
        <v>49</v>
      </c>
      <c r="D1089" t="s">
        <v>52</v>
      </c>
      <c r="E1089" t="s">
        <v>14</v>
      </c>
      <c r="F1089">
        <v>0</v>
      </c>
      <c r="G1089">
        <v>0</v>
      </c>
      <c r="H1089">
        <v>0</v>
      </c>
      <c r="I1089">
        <v>0</v>
      </c>
      <c r="J1089">
        <v>2228.9708580000001</v>
      </c>
      <c r="K1089">
        <v>0</v>
      </c>
      <c r="M1089" t="str">
        <f t="shared" si="33"/>
        <v>2017Other plastics (7)</v>
      </c>
    </row>
    <row r="1090" spans="1:13" x14ac:dyDescent="0.25">
      <c r="A1090" t="s">
        <v>65</v>
      </c>
      <c r="B1090" t="str">
        <f t="shared" si="32"/>
        <v>2017</v>
      </c>
      <c r="C1090" t="s">
        <v>49</v>
      </c>
      <c r="D1090" t="s">
        <v>52</v>
      </c>
      <c r="E1090" t="s">
        <v>15</v>
      </c>
      <c r="F1090">
        <v>839.48166500000002</v>
      </c>
      <c r="G1090">
        <v>0</v>
      </c>
      <c r="H1090">
        <v>0</v>
      </c>
      <c r="I1090">
        <v>45.931781999999998</v>
      </c>
      <c r="J1090">
        <v>87635.961005999998</v>
      </c>
      <c r="K1090">
        <v>1.0002E-2</v>
      </c>
      <c r="M1090" t="str">
        <f t="shared" si="33"/>
        <v>2017Other plastics (7)</v>
      </c>
    </row>
    <row r="1091" spans="1:13" x14ac:dyDescent="0.25">
      <c r="A1091" t="s">
        <v>65</v>
      </c>
      <c r="B1091" t="str">
        <f t="shared" ref="B1091:B1154" si="34">RIGHT(A1091,4)</f>
        <v>2017</v>
      </c>
      <c r="C1091" t="s">
        <v>49</v>
      </c>
      <c r="D1091" t="s">
        <v>53</v>
      </c>
      <c r="E1091" t="s">
        <v>13</v>
      </c>
      <c r="F1091">
        <v>365.59480100000002</v>
      </c>
      <c r="G1091">
        <v>0</v>
      </c>
      <c r="H1091">
        <v>423.77439394169602</v>
      </c>
      <c r="I1091">
        <v>1997.657952</v>
      </c>
      <c r="J1091">
        <v>21512.574240000002</v>
      </c>
      <c r="K1091">
        <v>0.114694</v>
      </c>
      <c r="M1091" t="str">
        <f t="shared" ref="M1091:M1154" si="35">_xlfn.TEXTJOIN("",FALSE,B1091,D1091)</f>
        <v>2017PET (1)</v>
      </c>
    </row>
    <row r="1092" spans="1:13" x14ac:dyDescent="0.25">
      <c r="A1092" t="s">
        <v>65</v>
      </c>
      <c r="B1092" t="str">
        <f t="shared" si="34"/>
        <v>2017</v>
      </c>
      <c r="C1092" t="s">
        <v>49</v>
      </c>
      <c r="D1092" t="s">
        <v>53</v>
      </c>
      <c r="E1092" t="s">
        <v>14</v>
      </c>
      <c r="F1092">
        <v>0</v>
      </c>
      <c r="G1092">
        <v>0</v>
      </c>
      <c r="H1092">
        <v>98.775288388230095</v>
      </c>
      <c r="I1092">
        <v>0</v>
      </c>
      <c r="J1092">
        <v>1721.9617049999999</v>
      </c>
      <c r="K1092">
        <v>5.425E-2</v>
      </c>
      <c r="M1092" t="str">
        <f t="shared" si="35"/>
        <v>2017PET (1)</v>
      </c>
    </row>
    <row r="1093" spans="1:13" x14ac:dyDescent="0.25">
      <c r="A1093" t="s">
        <v>65</v>
      </c>
      <c r="B1093" t="str">
        <f t="shared" si="34"/>
        <v>2017</v>
      </c>
      <c r="C1093" t="s">
        <v>49</v>
      </c>
      <c r="D1093" t="s">
        <v>53</v>
      </c>
      <c r="E1093" t="s">
        <v>15</v>
      </c>
      <c r="F1093">
        <v>0</v>
      </c>
      <c r="G1093">
        <v>0</v>
      </c>
      <c r="H1093">
        <v>1764.61698433674</v>
      </c>
      <c r="I1093">
        <v>32362.058818000001</v>
      </c>
      <c r="J1093">
        <v>41488.437347999999</v>
      </c>
      <c r="K1093">
        <v>0.45132</v>
      </c>
      <c r="M1093" t="str">
        <f t="shared" si="35"/>
        <v>2017PET (1)</v>
      </c>
    </row>
    <row r="1094" spans="1:13" x14ac:dyDescent="0.25">
      <c r="A1094" t="s">
        <v>65</v>
      </c>
      <c r="B1094" t="str">
        <f t="shared" si="34"/>
        <v>2017</v>
      </c>
      <c r="C1094" t="s">
        <v>49</v>
      </c>
      <c r="D1094" t="s">
        <v>54</v>
      </c>
      <c r="E1094" t="s">
        <v>13</v>
      </c>
      <c r="F1094">
        <v>13754.525234000001</v>
      </c>
      <c r="G1094">
        <v>0</v>
      </c>
      <c r="H1094">
        <v>341.94107254490899</v>
      </c>
      <c r="I1094">
        <v>7251.7570669999996</v>
      </c>
      <c r="J1094">
        <v>41721.356103999999</v>
      </c>
      <c r="K1094">
        <v>0.33848600000000001</v>
      </c>
      <c r="M1094" t="str">
        <f t="shared" si="35"/>
        <v>2017PP (5)</v>
      </c>
    </row>
    <row r="1095" spans="1:13" x14ac:dyDescent="0.25">
      <c r="A1095" t="s">
        <v>65</v>
      </c>
      <c r="B1095" t="str">
        <f t="shared" si="34"/>
        <v>2017</v>
      </c>
      <c r="C1095" t="s">
        <v>49</v>
      </c>
      <c r="D1095" t="s">
        <v>54</v>
      </c>
      <c r="E1095" t="s">
        <v>14</v>
      </c>
      <c r="F1095">
        <v>0</v>
      </c>
      <c r="G1095">
        <v>0</v>
      </c>
      <c r="H1095">
        <v>187.61439120198</v>
      </c>
      <c r="I1095">
        <v>0</v>
      </c>
      <c r="J1095">
        <v>3339.562093</v>
      </c>
      <c r="K1095">
        <v>5.3191000000000002E-2</v>
      </c>
      <c r="M1095" t="str">
        <f t="shared" si="35"/>
        <v>2017PP (5)</v>
      </c>
    </row>
    <row r="1096" spans="1:13" x14ac:dyDescent="0.25">
      <c r="A1096" t="s">
        <v>65</v>
      </c>
      <c r="B1096" t="str">
        <f t="shared" si="34"/>
        <v>2017</v>
      </c>
      <c r="C1096" t="s">
        <v>49</v>
      </c>
      <c r="D1096" t="s">
        <v>54</v>
      </c>
      <c r="E1096" t="s">
        <v>15</v>
      </c>
      <c r="F1096">
        <v>3151.3653490000002</v>
      </c>
      <c r="G1096">
        <v>0</v>
      </c>
      <c r="H1096">
        <v>466.77786958644401</v>
      </c>
      <c r="I1096">
        <v>3546.4797330000001</v>
      </c>
      <c r="J1096">
        <v>38019.315768</v>
      </c>
      <c r="K1096">
        <v>0.15856500000000001</v>
      </c>
      <c r="M1096" t="str">
        <f t="shared" si="35"/>
        <v>2017PP (5)</v>
      </c>
    </row>
    <row r="1097" spans="1:13" x14ac:dyDescent="0.25">
      <c r="A1097" t="s">
        <v>65</v>
      </c>
      <c r="B1097" t="str">
        <f t="shared" si="34"/>
        <v>2017</v>
      </c>
      <c r="C1097" t="s">
        <v>49</v>
      </c>
      <c r="D1097" t="s">
        <v>55</v>
      </c>
      <c r="E1097" t="s">
        <v>13</v>
      </c>
      <c r="F1097">
        <v>2078.192137</v>
      </c>
      <c r="G1097">
        <v>0</v>
      </c>
      <c r="H1097">
        <v>250.14179728217999</v>
      </c>
      <c r="I1097">
        <v>1079.2165809999999</v>
      </c>
      <c r="J1097">
        <v>10864.936485</v>
      </c>
      <c r="K1097">
        <v>0.23874899999999999</v>
      </c>
      <c r="M1097" t="str">
        <f t="shared" si="35"/>
        <v>2017PS (6)</v>
      </c>
    </row>
    <row r="1098" spans="1:13" x14ac:dyDescent="0.25">
      <c r="A1098" t="s">
        <v>65</v>
      </c>
      <c r="B1098" t="str">
        <f t="shared" si="34"/>
        <v>2017</v>
      </c>
      <c r="C1098" t="s">
        <v>49</v>
      </c>
      <c r="D1098" t="s">
        <v>55</v>
      </c>
      <c r="E1098" t="s">
        <v>14</v>
      </c>
      <c r="F1098">
        <v>433.69314600000001</v>
      </c>
      <c r="G1098">
        <v>0</v>
      </c>
      <c r="H1098">
        <v>4.4948968499202397</v>
      </c>
      <c r="I1098">
        <v>411.13012600000002</v>
      </c>
      <c r="J1098">
        <v>869.67762700000003</v>
      </c>
      <c r="K1098">
        <v>0.49407800000000002</v>
      </c>
      <c r="M1098" t="str">
        <f t="shared" si="35"/>
        <v>2017PS (6)</v>
      </c>
    </row>
    <row r="1099" spans="1:13" x14ac:dyDescent="0.25">
      <c r="A1099" t="s">
        <v>65</v>
      </c>
      <c r="B1099" t="str">
        <f t="shared" si="34"/>
        <v>2017</v>
      </c>
      <c r="C1099" t="s">
        <v>49</v>
      </c>
      <c r="D1099" t="s">
        <v>55</v>
      </c>
      <c r="E1099" t="s">
        <v>15</v>
      </c>
      <c r="F1099">
        <v>1595.26378</v>
      </c>
      <c r="G1099">
        <v>0</v>
      </c>
      <c r="H1099">
        <v>52.363305867899903</v>
      </c>
      <c r="I1099">
        <v>1798.6943020000001</v>
      </c>
      <c r="J1099">
        <v>9900.8634820000007</v>
      </c>
      <c r="K1099">
        <v>0.25820500000000002</v>
      </c>
      <c r="M1099" t="str">
        <f t="shared" si="35"/>
        <v>2017PS (6)</v>
      </c>
    </row>
    <row r="1100" spans="1:13" x14ac:dyDescent="0.25">
      <c r="A1100" t="s">
        <v>65</v>
      </c>
      <c r="B1100" t="str">
        <f t="shared" si="34"/>
        <v>2017</v>
      </c>
      <c r="C1100" t="s">
        <v>49</v>
      </c>
      <c r="D1100" t="s">
        <v>56</v>
      </c>
      <c r="E1100" t="s">
        <v>13</v>
      </c>
      <c r="F1100">
        <v>1368.294318</v>
      </c>
      <c r="G1100">
        <v>0</v>
      </c>
      <c r="H1100">
        <v>52.878282923633599</v>
      </c>
      <c r="I1100">
        <v>1389.5559370000001</v>
      </c>
      <c r="J1100">
        <v>27379.639942000002</v>
      </c>
      <c r="K1100">
        <v>9.3100000000000002E-2</v>
      </c>
      <c r="M1100" t="str">
        <f t="shared" si="35"/>
        <v>2017PVC (3)</v>
      </c>
    </row>
    <row r="1101" spans="1:13" x14ac:dyDescent="0.25">
      <c r="A1101" t="s">
        <v>65</v>
      </c>
      <c r="B1101" t="str">
        <f t="shared" si="34"/>
        <v>2017</v>
      </c>
      <c r="C1101" t="s">
        <v>49</v>
      </c>
      <c r="D1101" t="s">
        <v>56</v>
      </c>
      <c r="E1101" t="s">
        <v>14</v>
      </c>
      <c r="F1101">
        <v>46.781801000000002</v>
      </c>
      <c r="G1101">
        <v>0</v>
      </c>
      <c r="H1101">
        <v>7.9184319840543999E-2</v>
      </c>
      <c r="I1101">
        <v>154.395104</v>
      </c>
      <c r="J1101">
        <v>2191.5876229999999</v>
      </c>
      <c r="K1101">
        <v>8.4107000000000001E-2</v>
      </c>
      <c r="M1101" t="str">
        <f t="shared" si="35"/>
        <v>2017PVC (3)</v>
      </c>
    </row>
    <row r="1102" spans="1:13" x14ac:dyDescent="0.25">
      <c r="A1102" t="s">
        <v>65</v>
      </c>
      <c r="B1102" t="str">
        <f t="shared" si="34"/>
        <v>2017</v>
      </c>
      <c r="C1102" t="s">
        <v>49</v>
      </c>
      <c r="D1102" t="s">
        <v>56</v>
      </c>
      <c r="E1102" t="s">
        <v>15</v>
      </c>
      <c r="F1102">
        <v>231.632993</v>
      </c>
      <c r="G1102">
        <v>0</v>
      </c>
      <c r="H1102">
        <v>7.0425327565258904</v>
      </c>
      <c r="I1102">
        <v>694.77796899999998</v>
      </c>
      <c r="J1102">
        <v>24950.175972000001</v>
      </c>
      <c r="K1102">
        <v>3.6062999999999998E-2</v>
      </c>
      <c r="M1102" t="str">
        <f t="shared" si="35"/>
        <v>2017PVC (3)</v>
      </c>
    </row>
    <row r="1103" spans="1:13" x14ac:dyDescent="0.25">
      <c r="A1103" t="s">
        <v>65</v>
      </c>
      <c r="B1103" t="str">
        <f t="shared" si="34"/>
        <v>2017</v>
      </c>
      <c r="C1103" t="s">
        <v>37</v>
      </c>
      <c r="D1103" t="s">
        <v>38</v>
      </c>
      <c r="E1103" t="s">
        <v>13</v>
      </c>
      <c r="F1103">
        <v>0</v>
      </c>
      <c r="G1103">
        <v>0</v>
      </c>
      <c r="H1103">
        <v>0</v>
      </c>
      <c r="I1103">
        <v>0</v>
      </c>
      <c r="J1103">
        <v>36460.599971000003</v>
      </c>
      <c r="K1103">
        <v>0</v>
      </c>
      <c r="M1103" t="str">
        <f t="shared" si="35"/>
        <v>2017Clothing</v>
      </c>
    </row>
    <row r="1104" spans="1:13" x14ac:dyDescent="0.25">
      <c r="A1104" t="s">
        <v>65</v>
      </c>
      <c r="B1104" t="str">
        <f t="shared" si="34"/>
        <v>2017</v>
      </c>
      <c r="C1104" t="s">
        <v>37</v>
      </c>
      <c r="D1104" t="s">
        <v>38</v>
      </c>
      <c r="E1104" t="s">
        <v>14</v>
      </c>
      <c r="F1104">
        <v>0</v>
      </c>
      <c r="G1104">
        <v>0</v>
      </c>
      <c r="H1104">
        <v>0</v>
      </c>
      <c r="I1104">
        <v>0</v>
      </c>
      <c r="J1104">
        <v>3520.9479970000002</v>
      </c>
      <c r="K1104">
        <v>0</v>
      </c>
      <c r="M1104" t="str">
        <f t="shared" si="35"/>
        <v>2017Clothing</v>
      </c>
    </row>
    <row r="1105" spans="1:13" x14ac:dyDescent="0.25">
      <c r="A1105" t="s">
        <v>65</v>
      </c>
      <c r="B1105" t="str">
        <f t="shared" si="34"/>
        <v>2017</v>
      </c>
      <c r="C1105" t="s">
        <v>37</v>
      </c>
      <c r="D1105" t="s">
        <v>38</v>
      </c>
      <c r="E1105" t="s">
        <v>15</v>
      </c>
      <c r="F1105">
        <v>0</v>
      </c>
      <c r="G1105">
        <v>0</v>
      </c>
      <c r="H1105">
        <v>0</v>
      </c>
      <c r="I1105">
        <v>0</v>
      </c>
      <c r="J1105">
        <v>64754.219592000001</v>
      </c>
      <c r="K1105">
        <v>0</v>
      </c>
      <c r="M1105" t="str">
        <f t="shared" si="35"/>
        <v>2017Clothing</v>
      </c>
    </row>
    <row r="1106" spans="1:13" x14ac:dyDescent="0.25">
      <c r="A1106" t="s">
        <v>65</v>
      </c>
      <c r="B1106" t="str">
        <f t="shared" si="34"/>
        <v>2017</v>
      </c>
      <c r="C1106" t="s">
        <v>37</v>
      </c>
      <c r="D1106" t="s">
        <v>39</v>
      </c>
      <c r="E1106" t="s">
        <v>13</v>
      </c>
      <c r="F1106">
        <v>99.8</v>
      </c>
      <c r="G1106">
        <v>0</v>
      </c>
      <c r="H1106">
        <v>0</v>
      </c>
      <c r="I1106">
        <v>51.184427999999997</v>
      </c>
      <c r="J1106">
        <v>56002.753024999998</v>
      </c>
      <c r="K1106">
        <v>2.6879999999999999E-3</v>
      </c>
      <c r="M1106" t="str">
        <f t="shared" si="35"/>
        <v>2017Other textiles</v>
      </c>
    </row>
    <row r="1107" spans="1:13" x14ac:dyDescent="0.25">
      <c r="A1107" t="s">
        <v>65</v>
      </c>
      <c r="B1107" t="str">
        <f t="shared" si="34"/>
        <v>2017</v>
      </c>
      <c r="C1107" t="s">
        <v>37</v>
      </c>
      <c r="D1107" t="s">
        <v>39</v>
      </c>
      <c r="E1107" t="s">
        <v>14</v>
      </c>
      <c r="F1107">
        <v>0</v>
      </c>
      <c r="G1107">
        <v>0</v>
      </c>
      <c r="H1107">
        <v>0</v>
      </c>
      <c r="I1107">
        <v>0</v>
      </c>
      <c r="J1107">
        <v>6275.9833760000001</v>
      </c>
      <c r="K1107">
        <v>0</v>
      </c>
      <c r="M1107" t="str">
        <f t="shared" si="35"/>
        <v>2017Other textiles</v>
      </c>
    </row>
    <row r="1108" spans="1:13" x14ac:dyDescent="0.25">
      <c r="A1108" t="s">
        <v>65</v>
      </c>
      <c r="B1108" t="str">
        <f t="shared" si="34"/>
        <v>2017</v>
      </c>
      <c r="C1108" t="s">
        <v>37</v>
      </c>
      <c r="D1108" t="s">
        <v>39</v>
      </c>
      <c r="E1108" t="s">
        <v>15</v>
      </c>
      <c r="F1108">
        <v>582.6</v>
      </c>
      <c r="G1108">
        <v>0</v>
      </c>
      <c r="H1108">
        <v>0</v>
      </c>
      <c r="I1108">
        <v>0.74857200000000002</v>
      </c>
      <c r="J1108">
        <v>21203.921285</v>
      </c>
      <c r="K1108">
        <v>2.6773999999999999E-2</v>
      </c>
      <c r="M1108" t="str">
        <f t="shared" si="35"/>
        <v>2017Other textiles</v>
      </c>
    </row>
    <row r="1109" spans="1:13" x14ac:dyDescent="0.25">
      <c r="A1109" t="s">
        <v>65</v>
      </c>
      <c r="B1109" t="str">
        <f t="shared" si="34"/>
        <v>2017</v>
      </c>
      <c r="C1109" t="s">
        <v>40</v>
      </c>
      <c r="D1109" t="s">
        <v>47</v>
      </c>
      <c r="E1109" t="s">
        <v>13</v>
      </c>
      <c r="F1109">
        <v>8000</v>
      </c>
      <c r="G1109">
        <v>0</v>
      </c>
      <c r="H1109">
        <v>0</v>
      </c>
      <c r="I1109">
        <v>4499.7430000000004</v>
      </c>
      <c r="J1109">
        <v>0</v>
      </c>
      <c r="K1109">
        <v>1</v>
      </c>
      <c r="M1109" t="str">
        <f t="shared" si="35"/>
        <v>2017Offroad tyres</v>
      </c>
    </row>
    <row r="1110" spans="1:13" x14ac:dyDescent="0.25">
      <c r="A1110" t="s">
        <v>65</v>
      </c>
      <c r="B1110" t="str">
        <f t="shared" si="34"/>
        <v>2017</v>
      </c>
      <c r="C1110" t="s">
        <v>40</v>
      </c>
      <c r="D1110" t="s">
        <v>47</v>
      </c>
      <c r="E1110" t="s">
        <v>14</v>
      </c>
      <c r="F1110">
        <v>0</v>
      </c>
      <c r="G1110">
        <v>0</v>
      </c>
      <c r="H1110">
        <v>0</v>
      </c>
      <c r="I1110">
        <v>0</v>
      </c>
      <c r="J1110">
        <v>0</v>
      </c>
      <c r="M1110" t="str">
        <f t="shared" si="35"/>
        <v>2017Offroad tyres</v>
      </c>
    </row>
    <row r="1111" spans="1:13" x14ac:dyDescent="0.25">
      <c r="A1111" t="s">
        <v>65</v>
      </c>
      <c r="B1111" t="str">
        <f t="shared" si="34"/>
        <v>2017</v>
      </c>
      <c r="C1111" t="s">
        <v>40</v>
      </c>
      <c r="D1111" t="s">
        <v>47</v>
      </c>
      <c r="E1111" t="s">
        <v>15</v>
      </c>
      <c r="F1111">
        <v>4745</v>
      </c>
      <c r="G1111">
        <v>0</v>
      </c>
      <c r="H1111">
        <v>0</v>
      </c>
      <c r="I1111">
        <v>0</v>
      </c>
      <c r="J1111">
        <v>0</v>
      </c>
      <c r="K1111">
        <v>1</v>
      </c>
      <c r="M1111" t="str">
        <f t="shared" si="35"/>
        <v>2017Offroad tyres</v>
      </c>
    </row>
    <row r="1112" spans="1:13" x14ac:dyDescent="0.25">
      <c r="A1112" t="s">
        <v>65</v>
      </c>
      <c r="B1112" t="str">
        <f t="shared" si="34"/>
        <v>2017</v>
      </c>
      <c r="C1112" t="s">
        <v>40</v>
      </c>
      <c r="D1112" t="s">
        <v>41</v>
      </c>
      <c r="E1112" t="s">
        <v>13</v>
      </c>
      <c r="F1112">
        <v>0</v>
      </c>
      <c r="G1112">
        <v>0</v>
      </c>
      <c r="H1112">
        <v>0</v>
      </c>
      <c r="I1112">
        <v>3201.2720479999998</v>
      </c>
      <c r="J1112">
        <v>7840.9315340000003</v>
      </c>
      <c r="K1112">
        <v>0.289912</v>
      </c>
      <c r="M1112" t="str">
        <f t="shared" si="35"/>
        <v>2017Other rubber</v>
      </c>
    </row>
    <row r="1113" spans="1:13" x14ac:dyDescent="0.25">
      <c r="A1113" t="s">
        <v>65</v>
      </c>
      <c r="B1113" t="str">
        <f t="shared" si="34"/>
        <v>2017</v>
      </c>
      <c r="C1113" t="s">
        <v>40</v>
      </c>
      <c r="D1113" t="s">
        <v>41</v>
      </c>
      <c r="E1113" t="s">
        <v>14</v>
      </c>
      <c r="F1113">
        <v>0</v>
      </c>
      <c r="G1113">
        <v>0</v>
      </c>
      <c r="H1113">
        <v>0</v>
      </c>
      <c r="I1113">
        <v>0</v>
      </c>
      <c r="J1113">
        <v>170.46795299999999</v>
      </c>
      <c r="K1113">
        <v>0</v>
      </c>
      <c r="M1113" t="str">
        <f t="shared" si="35"/>
        <v>2017Other rubber</v>
      </c>
    </row>
    <row r="1114" spans="1:13" x14ac:dyDescent="0.25">
      <c r="A1114" t="s">
        <v>65</v>
      </c>
      <c r="B1114" t="str">
        <f t="shared" si="34"/>
        <v>2017</v>
      </c>
      <c r="C1114" t="s">
        <v>40</v>
      </c>
      <c r="D1114" t="s">
        <v>41</v>
      </c>
      <c r="E1114" t="s">
        <v>15</v>
      </c>
      <c r="F1114">
        <v>0</v>
      </c>
      <c r="G1114">
        <v>0</v>
      </c>
      <c r="H1114">
        <v>0</v>
      </c>
      <c r="I1114">
        <v>387.290952</v>
      </c>
      <c r="J1114">
        <v>2543.9976360000001</v>
      </c>
      <c r="K1114">
        <v>0.13212299999999999</v>
      </c>
      <c r="M1114" t="str">
        <f t="shared" si="35"/>
        <v>2017Other rubber</v>
      </c>
    </row>
    <row r="1115" spans="1:13" x14ac:dyDescent="0.25">
      <c r="A1115" t="s">
        <v>65</v>
      </c>
      <c r="B1115" t="str">
        <f t="shared" si="34"/>
        <v>2017</v>
      </c>
      <c r="C1115" t="s">
        <v>40</v>
      </c>
      <c r="D1115" t="s">
        <v>42</v>
      </c>
      <c r="E1115" t="s">
        <v>13</v>
      </c>
      <c r="F1115">
        <v>16911</v>
      </c>
      <c r="G1115">
        <v>0</v>
      </c>
      <c r="H1115">
        <v>0</v>
      </c>
      <c r="I1115">
        <v>10463.566385</v>
      </c>
      <c r="J1115">
        <v>853.49920199999997</v>
      </c>
      <c r="K1115">
        <v>0.96976399999999996</v>
      </c>
      <c r="M1115" t="str">
        <f t="shared" si="35"/>
        <v>2017Passenger tyres</v>
      </c>
    </row>
    <row r="1116" spans="1:13" x14ac:dyDescent="0.25">
      <c r="A1116" t="s">
        <v>65</v>
      </c>
      <c r="B1116" t="str">
        <f t="shared" si="34"/>
        <v>2017</v>
      </c>
      <c r="C1116" t="s">
        <v>40</v>
      </c>
      <c r="D1116" t="s">
        <v>42</v>
      </c>
      <c r="E1116" t="s">
        <v>14</v>
      </c>
      <c r="F1116">
        <v>0</v>
      </c>
      <c r="G1116">
        <v>0</v>
      </c>
      <c r="H1116">
        <v>0</v>
      </c>
      <c r="I1116">
        <v>0</v>
      </c>
      <c r="J1116">
        <v>122.260907</v>
      </c>
      <c r="K1116">
        <v>0</v>
      </c>
      <c r="M1116" t="str">
        <f t="shared" si="35"/>
        <v>2017Passenger tyres</v>
      </c>
    </row>
    <row r="1117" spans="1:13" x14ac:dyDescent="0.25">
      <c r="A1117" t="s">
        <v>65</v>
      </c>
      <c r="B1117" t="str">
        <f t="shared" si="34"/>
        <v>2017</v>
      </c>
      <c r="C1117" t="s">
        <v>40</v>
      </c>
      <c r="D1117" t="s">
        <v>42</v>
      </c>
      <c r="E1117" t="s">
        <v>15</v>
      </c>
      <c r="F1117">
        <v>1894</v>
      </c>
      <c r="G1117">
        <v>0</v>
      </c>
      <c r="H1117">
        <v>0</v>
      </c>
      <c r="I1117">
        <v>2172.9566150000001</v>
      </c>
      <c r="J1117">
        <v>0</v>
      </c>
      <c r="K1117">
        <v>1</v>
      </c>
      <c r="M1117" t="str">
        <f t="shared" si="35"/>
        <v>2017Passenger tyres</v>
      </c>
    </row>
    <row r="1118" spans="1:13" x14ac:dyDescent="0.25">
      <c r="A1118" t="s">
        <v>65</v>
      </c>
      <c r="B1118" t="str">
        <f t="shared" si="34"/>
        <v>2017</v>
      </c>
      <c r="C1118" t="s">
        <v>40</v>
      </c>
      <c r="D1118" t="s">
        <v>43</v>
      </c>
      <c r="E1118" t="s">
        <v>13</v>
      </c>
      <c r="F1118">
        <v>0</v>
      </c>
      <c r="G1118">
        <v>0</v>
      </c>
      <c r="H1118">
        <v>0</v>
      </c>
      <c r="I1118">
        <v>72.792000000000002</v>
      </c>
      <c r="J1118">
        <v>0</v>
      </c>
      <c r="K1118">
        <v>1</v>
      </c>
      <c r="M1118" t="str">
        <f t="shared" si="35"/>
        <v>2017Truck tyres</v>
      </c>
    </row>
    <row r="1119" spans="1:13" x14ac:dyDescent="0.25">
      <c r="A1119" t="s">
        <v>65</v>
      </c>
      <c r="B1119" t="str">
        <f t="shared" si="34"/>
        <v>2017</v>
      </c>
      <c r="C1119" t="s">
        <v>40</v>
      </c>
      <c r="D1119" t="s">
        <v>43</v>
      </c>
      <c r="E1119" t="s">
        <v>14</v>
      </c>
      <c r="F1119">
        <v>0</v>
      </c>
      <c r="G1119">
        <v>0</v>
      </c>
      <c r="H1119">
        <v>0</v>
      </c>
      <c r="I1119">
        <v>0</v>
      </c>
      <c r="J1119">
        <v>0</v>
      </c>
      <c r="M1119" t="str">
        <f t="shared" si="35"/>
        <v>2017Truck tyres</v>
      </c>
    </row>
    <row r="1120" spans="1:13" x14ac:dyDescent="0.25">
      <c r="A1120" t="s">
        <v>65</v>
      </c>
      <c r="B1120" t="str">
        <f t="shared" si="34"/>
        <v>2017</v>
      </c>
      <c r="C1120" t="s">
        <v>40</v>
      </c>
      <c r="D1120" t="s">
        <v>43</v>
      </c>
      <c r="E1120" t="s">
        <v>15</v>
      </c>
      <c r="F1120">
        <v>7880</v>
      </c>
      <c r="G1120">
        <v>0</v>
      </c>
      <c r="H1120">
        <v>0</v>
      </c>
      <c r="I1120">
        <v>0</v>
      </c>
      <c r="J1120">
        <v>0</v>
      </c>
      <c r="K1120">
        <v>1</v>
      </c>
      <c r="M1120" t="str">
        <f t="shared" si="35"/>
        <v>2017Truck tyres</v>
      </c>
    </row>
    <row r="1121" spans="1:13" x14ac:dyDescent="0.25">
      <c r="A1121" t="s">
        <v>66</v>
      </c>
      <c r="B1121" t="str">
        <f t="shared" si="34"/>
        <v>2018</v>
      </c>
      <c r="C1121" t="s">
        <v>11</v>
      </c>
      <c r="D1121" t="s">
        <v>12</v>
      </c>
      <c r="E1121" t="s">
        <v>13</v>
      </c>
      <c r="F1121">
        <v>9036</v>
      </c>
      <c r="G1121">
        <v>0</v>
      </c>
      <c r="H1121">
        <v>0</v>
      </c>
      <c r="I1121">
        <v>0</v>
      </c>
      <c r="J1121">
        <v>3630.109676</v>
      </c>
      <c r="K1121">
        <v>0.71339900000000001</v>
      </c>
      <c r="M1121" t="str">
        <f t="shared" si="35"/>
        <v>2018Asphalt</v>
      </c>
    </row>
    <row r="1122" spans="1:13" x14ac:dyDescent="0.25">
      <c r="A1122" t="s">
        <v>66</v>
      </c>
      <c r="B1122" t="str">
        <f t="shared" si="34"/>
        <v>2018</v>
      </c>
      <c r="C1122" t="s">
        <v>11</v>
      </c>
      <c r="D1122" t="s">
        <v>12</v>
      </c>
      <c r="E1122" t="s">
        <v>14</v>
      </c>
      <c r="F1122">
        <v>430168</v>
      </c>
      <c r="G1122">
        <v>0</v>
      </c>
      <c r="H1122">
        <v>0</v>
      </c>
      <c r="I1122">
        <v>0</v>
      </c>
      <c r="J1122">
        <v>942.18288900000005</v>
      </c>
      <c r="K1122">
        <v>0.99781399999999998</v>
      </c>
      <c r="M1122" t="str">
        <f t="shared" si="35"/>
        <v>2018Asphalt</v>
      </c>
    </row>
    <row r="1123" spans="1:13" x14ac:dyDescent="0.25">
      <c r="A1123" t="s">
        <v>66</v>
      </c>
      <c r="B1123" t="str">
        <f t="shared" si="34"/>
        <v>2018</v>
      </c>
      <c r="C1123" t="s">
        <v>11</v>
      </c>
      <c r="D1123" t="s">
        <v>12</v>
      </c>
      <c r="E1123" t="s">
        <v>15</v>
      </c>
      <c r="F1123">
        <v>0</v>
      </c>
      <c r="G1123">
        <v>0</v>
      </c>
      <c r="H1123">
        <v>0</v>
      </c>
      <c r="I1123">
        <v>0</v>
      </c>
      <c r="J1123">
        <v>715.83824100000004</v>
      </c>
      <c r="K1123">
        <v>0</v>
      </c>
      <c r="M1123" t="str">
        <f t="shared" si="35"/>
        <v>2018Asphalt</v>
      </c>
    </row>
    <row r="1124" spans="1:13" x14ac:dyDescent="0.25">
      <c r="A1124" t="s">
        <v>66</v>
      </c>
      <c r="B1124" t="str">
        <f t="shared" si="34"/>
        <v>2018</v>
      </c>
      <c r="C1124" t="s">
        <v>11</v>
      </c>
      <c r="D1124" t="s">
        <v>16</v>
      </c>
      <c r="E1124" t="s">
        <v>13</v>
      </c>
      <c r="F1124">
        <v>0</v>
      </c>
      <c r="G1124">
        <v>0</v>
      </c>
      <c r="H1124">
        <v>0</v>
      </c>
      <c r="I1124">
        <v>0</v>
      </c>
      <c r="J1124">
        <v>31087.688595</v>
      </c>
      <c r="K1124">
        <v>0</v>
      </c>
      <c r="M1124" t="str">
        <f t="shared" si="35"/>
        <v>2018Bricks</v>
      </c>
    </row>
    <row r="1125" spans="1:13" x14ac:dyDescent="0.25">
      <c r="A1125" t="s">
        <v>66</v>
      </c>
      <c r="B1125" t="str">
        <f t="shared" si="34"/>
        <v>2018</v>
      </c>
      <c r="C1125" t="s">
        <v>11</v>
      </c>
      <c r="D1125" t="s">
        <v>16</v>
      </c>
      <c r="E1125" t="s">
        <v>14</v>
      </c>
      <c r="F1125">
        <v>797160</v>
      </c>
      <c r="G1125">
        <v>0</v>
      </c>
      <c r="H1125">
        <v>0</v>
      </c>
      <c r="I1125">
        <v>0</v>
      </c>
      <c r="J1125">
        <v>26636.366779</v>
      </c>
      <c r="K1125">
        <v>0.96766600000000003</v>
      </c>
      <c r="M1125" t="str">
        <f t="shared" si="35"/>
        <v>2018Bricks</v>
      </c>
    </row>
    <row r="1126" spans="1:13" x14ac:dyDescent="0.25">
      <c r="A1126" t="s">
        <v>66</v>
      </c>
      <c r="B1126" t="str">
        <f t="shared" si="34"/>
        <v>2018</v>
      </c>
      <c r="C1126" t="s">
        <v>11</v>
      </c>
      <c r="D1126" t="s">
        <v>16</v>
      </c>
      <c r="E1126" t="s">
        <v>15</v>
      </c>
      <c r="F1126">
        <v>250</v>
      </c>
      <c r="G1126">
        <v>0</v>
      </c>
      <c r="H1126">
        <v>0</v>
      </c>
      <c r="I1126">
        <v>0</v>
      </c>
      <c r="J1126">
        <v>47018.837678999997</v>
      </c>
      <c r="K1126">
        <v>5.2880000000000002E-3</v>
      </c>
      <c r="M1126" t="str">
        <f t="shared" si="35"/>
        <v>2018Bricks</v>
      </c>
    </row>
    <row r="1127" spans="1:13" x14ac:dyDescent="0.25">
      <c r="A1127" t="s">
        <v>66</v>
      </c>
      <c r="B1127" t="str">
        <f t="shared" si="34"/>
        <v>2018</v>
      </c>
      <c r="C1127" t="s">
        <v>11</v>
      </c>
      <c r="D1127" t="s">
        <v>17</v>
      </c>
      <c r="E1127" t="s">
        <v>13</v>
      </c>
      <c r="F1127">
        <v>0</v>
      </c>
      <c r="G1127">
        <v>0</v>
      </c>
      <c r="H1127">
        <v>0</v>
      </c>
      <c r="I1127">
        <v>0</v>
      </c>
      <c r="J1127">
        <v>36732.436336999999</v>
      </c>
      <c r="K1127">
        <v>0</v>
      </c>
      <c r="M1127" t="str">
        <f t="shared" si="35"/>
        <v>2018Concrete</v>
      </c>
    </row>
    <row r="1128" spans="1:13" x14ac:dyDescent="0.25">
      <c r="A1128" t="s">
        <v>66</v>
      </c>
      <c r="B1128" t="str">
        <f t="shared" si="34"/>
        <v>2018</v>
      </c>
      <c r="C1128" t="s">
        <v>11</v>
      </c>
      <c r="D1128" t="s">
        <v>17</v>
      </c>
      <c r="E1128" t="s">
        <v>14</v>
      </c>
      <c r="F1128">
        <v>2623738</v>
      </c>
      <c r="G1128">
        <v>0</v>
      </c>
      <c r="H1128">
        <v>0</v>
      </c>
      <c r="I1128">
        <v>0</v>
      </c>
      <c r="J1128">
        <v>24229.782666999999</v>
      </c>
      <c r="K1128">
        <v>0.99084899999999998</v>
      </c>
      <c r="M1128" t="str">
        <f t="shared" si="35"/>
        <v>2018Concrete</v>
      </c>
    </row>
    <row r="1129" spans="1:13" x14ac:dyDescent="0.25">
      <c r="A1129" t="s">
        <v>66</v>
      </c>
      <c r="B1129" t="str">
        <f t="shared" si="34"/>
        <v>2018</v>
      </c>
      <c r="C1129" t="s">
        <v>11</v>
      </c>
      <c r="D1129" t="s">
        <v>17</v>
      </c>
      <c r="E1129" t="s">
        <v>15</v>
      </c>
      <c r="F1129">
        <v>300</v>
      </c>
      <c r="G1129">
        <v>0</v>
      </c>
      <c r="H1129">
        <v>0</v>
      </c>
      <c r="I1129">
        <v>0</v>
      </c>
      <c r="J1129">
        <v>381.74381599999998</v>
      </c>
      <c r="K1129">
        <v>0.44004700000000002</v>
      </c>
      <c r="M1129" t="str">
        <f t="shared" si="35"/>
        <v>2018Concrete</v>
      </c>
    </row>
    <row r="1130" spans="1:13" x14ac:dyDescent="0.25">
      <c r="A1130" t="s">
        <v>66</v>
      </c>
      <c r="B1130" t="str">
        <f t="shared" si="34"/>
        <v>2018</v>
      </c>
      <c r="C1130" t="s">
        <v>11</v>
      </c>
      <c r="D1130" t="s">
        <v>18</v>
      </c>
      <c r="E1130" t="s">
        <v>13</v>
      </c>
      <c r="F1130">
        <v>35983</v>
      </c>
      <c r="G1130">
        <v>0</v>
      </c>
      <c r="H1130">
        <v>0</v>
      </c>
      <c r="I1130">
        <v>0</v>
      </c>
      <c r="J1130">
        <v>25641.647121000002</v>
      </c>
      <c r="K1130">
        <v>0.58390500000000001</v>
      </c>
      <c r="M1130" t="str">
        <f t="shared" si="35"/>
        <v>2018Plaster</v>
      </c>
    </row>
    <row r="1131" spans="1:13" x14ac:dyDescent="0.25">
      <c r="A1131" t="s">
        <v>66</v>
      </c>
      <c r="B1131" t="str">
        <f t="shared" si="34"/>
        <v>2018</v>
      </c>
      <c r="C1131" t="s">
        <v>11</v>
      </c>
      <c r="D1131" t="s">
        <v>18</v>
      </c>
      <c r="E1131" t="s">
        <v>14</v>
      </c>
      <c r="F1131">
        <v>0</v>
      </c>
      <c r="G1131">
        <v>0</v>
      </c>
      <c r="H1131">
        <v>0</v>
      </c>
      <c r="I1131">
        <v>0</v>
      </c>
      <c r="J1131">
        <v>14402.063877000001</v>
      </c>
      <c r="K1131">
        <v>0</v>
      </c>
      <c r="M1131" t="str">
        <f t="shared" si="35"/>
        <v>2018Plaster</v>
      </c>
    </row>
    <row r="1132" spans="1:13" x14ac:dyDescent="0.25">
      <c r="A1132" t="s">
        <v>66</v>
      </c>
      <c r="B1132" t="str">
        <f t="shared" si="34"/>
        <v>2018</v>
      </c>
      <c r="C1132" t="s">
        <v>11</v>
      </c>
      <c r="D1132" t="s">
        <v>18</v>
      </c>
      <c r="E1132" t="s">
        <v>15</v>
      </c>
      <c r="F1132">
        <v>0</v>
      </c>
      <c r="G1132">
        <v>0</v>
      </c>
      <c r="H1132">
        <v>0</v>
      </c>
      <c r="I1132">
        <v>0</v>
      </c>
      <c r="J1132">
        <v>4240.0180479999999</v>
      </c>
      <c r="K1132">
        <v>0</v>
      </c>
      <c r="M1132" t="str">
        <f t="shared" si="35"/>
        <v>2018Plaster</v>
      </c>
    </row>
    <row r="1133" spans="1:13" x14ac:dyDescent="0.25">
      <c r="A1133" t="s">
        <v>66</v>
      </c>
      <c r="B1133" t="str">
        <f t="shared" si="34"/>
        <v>2018</v>
      </c>
      <c r="C1133" t="s">
        <v>11</v>
      </c>
      <c r="D1133" t="s">
        <v>45</v>
      </c>
      <c r="E1133" t="s">
        <v>13</v>
      </c>
      <c r="F1133">
        <v>3732</v>
      </c>
      <c r="G1133">
        <v>0</v>
      </c>
      <c r="H1133">
        <v>0</v>
      </c>
      <c r="I1133">
        <v>0</v>
      </c>
      <c r="J1133">
        <v>16220.071787999999</v>
      </c>
      <c r="K1133">
        <v>0.18704799999999999</v>
      </c>
      <c r="M1133" t="str">
        <f t="shared" si="35"/>
        <v>2018Rubble</v>
      </c>
    </row>
    <row r="1134" spans="1:13" x14ac:dyDescent="0.25">
      <c r="A1134" t="s">
        <v>66</v>
      </c>
      <c r="B1134" t="str">
        <f t="shared" si="34"/>
        <v>2018</v>
      </c>
      <c r="C1134" t="s">
        <v>11</v>
      </c>
      <c r="D1134" t="s">
        <v>45</v>
      </c>
      <c r="E1134" t="s">
        <v>14</v>
      </c>
      <c r="F1134">
        <v>548412</v>
      </c>
      <c r="G1134">
        <v>0</v>
      </c>
      <c r="H1134">
        <v>0</v>
      </c>
      <c r="I1134">
        <v>0</v>
      </c>
      <c r="J1134">
        <v>9168.0622679999997</v>
      </c>
      <c r="K1134">
        <v>0.98355700000000001</v>
      </c>
      <c r="M1134" t="str">
        <f t="shared" si="35"/>
        <v>2018Rubble</v>
      </c>
    </row>
    <row r="1135" spans="1:13" x14ac:dyDescent="0.25">
      <c r="A1135" t="s">
        <v>66</v>
      </c>
      <c r="B1135" t="str">
        <f t="shared" si="34"/>
        <v>2018</v>
      </c>
      <c r="C1135" t="s">
        <v>11</v>
      </c>
      <c r="D1135" t="s">
        <v>45</v>
      </c>
      <c r="E1135" t="s">
        <v>15</v>
      </c>
      <c r="F1135">
        <v>0</v>
      </c>
      <c r="G1135">
        <v>0</v>
      </c>
      <c r="H1135">
        <v>0</v>
      </c>
      <c r="I1135">
        <v>0</v>
      </c>
      <c r="J1135">
        <v>2864.0929569999998</v>
      </c>
      <c r="K1135">
        <v>0</v>
      </c>
      <c r="M1135" t="str">
        <f t="shared" si="35"/>
        <v>2018Rubble</v>
      </c>
    </row>
    <row r="1136" spans="1:13" x14ac:dyDescent="0.25">
      <c r="A1136" t="s">
        <v>66</v>
      </c>
      <c r="B1136" t="str">
        <f t="shared" si="34"/>
        <v>2018</v>
      </c>
      <c r="C1136" t="s">
        <v>11</v>
      </c>
      <c r="D1136" t="s">
        <v>19</v>
      </c>
      <c r="E1136" t="s">
        <v>13</v>
      </c>
      <c r="F1136">
        <v>11635</v>
      </c>
      <c r="G1136">
        <v>0</v>
      </c>
      <c r="H1136">
        <v>0</v>
      </c>
      <c r="I1136">
        <v>0</v>
      </c>
      <c r="J1136">
        <v>123368.635972</v>
      </c>
      <c r="K1136">
        <v>8.6181999999999995E-2</v>
      </c>
      <c r="M1136" t="str">
        <f t="shared" si="35"/>
        <v>2018Soil and natural materials</v>
      </c>
    </row>
    <row r="1137" spans="1:13" x14ac:dyDescent="0.25">
      <c r="A1137" t="s">
        <v>66</v>
      </c>
      <c r="B1137" t="str">
        <f t="shared" si="34"/>
        <v>2018</v>
      </c>
      <c r="C1137" t="s">
        <v>11</v>
      </c>
      <c r="D1137" t="s">
        <v>19</v>
      </c>
      <c r="E1137" t="s">
        <v>14</v>
      </c>
      <c r="F1137">
        <v>1046785</v>
      </c>
      <c r="G1137">
        <v>0</v>
      </c>
      <c r="H1137">
        <v>0</v>
      </c>
      <c r="I1137">
        <v>0</v>
      </c>
      <c r="J1137">
        <v>683070.00196799997</v>
      </c>
      <c r="K1137">
        <v>0.605128</v>
      </c>
      <c r="M1137" t="str">
        <f t="shared" si="35"/>
        <v>2018Soil and natural materials</v>
      </c>
    </row>
    <row r="1138" spans="1:13" x14ac:dyDescent="0.25">
      <c r="A1138" t="s">
        <v>66</v>
      </c>
      <c r="B1138" t="str">
        <f t="shared" si="34"/>
        <v>2018</v>
      </c>
      <c r="C1138" t="s">
        <v>11</v>
      </c>
      <c r="D1138" t="s">
        <v>19</v>
      </c>
      <c r="E1138" t="s">
        <v>15</v>
      </c>
      <c r="F1138">
        <v>10</v>
      </c>
      <c r="G1138">
        <v>0</v>
      </c>
      <c r="H1138">
        <v>0</v>
      </c>
      <c r="I1138">
        <v>0</v>
      </c>
      <c r="J1138">
        <v>14924.681570999999</v>
      </c>
      <c r="K1138">
        <v>6.69E-4</v>
      </c>
      <c r="M1138" t="str">
        <f t="shared" si="35"/>
        <v>2018Soil and natural materials</v>
      </c>
    </row>
    <row r="1139" spans="1:13" x14ac:dyDescent="0.25">
      <c r="A1139" t="s">
        <v>66</v>
      </c>
      <c r="B1139" t="str">
        <f t="shared" si="34"/>
        <v>2018</v>
      </c>
      <c r="C1139" t="s">
        <v>20</v>
      </c>
      <c r="D1139" t="s">
        <v>21</v>
      </c>
      <c r="E1139" t="s">
        <v>13</v>
      </c>
      <c r="F1139">
        <v>0</v>
      </c>
      <c r="G1139">
        <v>0</v>
      </c>
      <c r="H1139">
        <v>0</v>
      </c>
      <c r="I1139">
        <v>418.64276999999998</v>
      </c>
      <c r="J1139">
        <v>32369.913723999998</v>
      </c>
      <c r="K1139">
        <v>1.2767000000000001E-2</v>
      </c>
      <c r="M1139" t="str">
        <f t="shared" si="35"/>
        <v>2018Container glass</v>
      </c>
    </row>
    <row r="1140" spans="1:13" x14ac:dyDescent="0.25">
      <c r="A1140" t="s">
        <v>66</v>
      </c>
      <c r="B1140" t="str">
        <f t="shared" si="34"/>
        <v>2018</v>
      </c>
      <c r="C1140" t="s">
        <v>20</v>
      </c>
      <c r="D1140" t="s">
        <v>21</v>
      </c>
      <c r="E1140" t="s">
        <v>14</v>
      </c>
      <c r="F1140">
        <v>0</v>
      </c>
      <c r="G1140">
        <v>0</v>
      </c>
      <c r="H1140">
        <v>0</v>
      </c>
      <c r="I1140">
        <v>15.879441999999999</v>
      </c>
      <c r="J1140">
        <v>633.57248900000002</v>
      </c>
      <c r="K1140">
        <v>2.445E-2</v>
      </c>
      <c r="M1140" t="str">
        <f t="shared" si="35"/>
        <v>2018Container glass</v>
      </c>
    </row>
    <row r="1141" spans="1:13" x14ac:dyDescent="0.25">
      <c r="A1141" t="s">
        <v>66</v>
      </c>
      <c r="B1141" t="str">
        <f t="shared" si="34"/>
        <v>2018</v>
      </c>
      <c r="C1141" t="s">
        <v>20</v>
      </c>
      <c r="D1141" t="s">
        <v>21</v>
      </c>
      <c r="E1141" t="s">
        <v>15</v>
      </c>
      <c r="F1141">
        <v>218376</v>
      </c>
      <c r="G1141">
        <v>0</v>
      </c>
      <c r="H1141">
        <v>0</v>
      </c>
      <c r="I1141">
        <v>11187.050788</v>
      </c>
      <c r="J1141">
        <v>37525.939393000001</v>
      </c>
      <c r="K1141">
        <v>0.85950000000000004</v>
      </c>
      <c r="M1141" t="str">
        <f t="shared" si="35"/>
        <v>2018Container glass</v>
      </c>
    </row>
    <row r="1142" spans="1:13" x14ac:dyDescent="0.25">
      <c r="A1142" t="s">
        <v>66</v>
      </c>
      <c r="B1142" t="str">
        <f t="shared" si="34"/>
        <v>2018</v>
      </c>
      <c r="C1142" t="s">
        <v>20</v>
      </c>
      <c r="D1142" t="s">
        <v>22</v>
      </c>
      <c r="E1142" t="s">
        <v>13</v>
      </c>
      <c r="F1142">
        <v>0</v>
      </c>
      <c r="G1142">
        <v>0</v>
      </c>
      <c r="H1142">
        <v>0</v>
      </c>
      <c r="I1142">
        <v>0</v>
      </c>
      <c r="J1142">
        <v>15887.069718000001</v>
      </c>
      <c r="K1142">
        <v>0</v>
      </c>
      <c r="M1142" t="str">
        <f t="shared" si="35"/>
        <v>2018Other glass</v>
      </c>
    </row>
    <row r="1143" spans="1:13" x14ac:dyDescent="0.25">
      <c r="A1143" t="s">
        <v>66</v>
      </c>
      <c r="B1143" t="str">
        <f t="shared" si="34"/>
        <v>2018</v>
      </c>
      <c r="C1143" t="s">
        <v>20</v>
      </c>
      <c r="D1143" t="s">
        <v>22</v>
      </c>
      <c r="E1143" t="s">
        <v>14</v>
      </c>
      <c r="F1143">
        <v>0</v>
      </c>
      <c r="G1143">
        <v>0</v>
      </c>
      <c r="H1143">
        <v>0</v>
      </c>
      <c r="I1143">
        <v>0</v>
      </c>
      <c r="J1143">
        <v>3091.0929700000002</v>
      </c>
      <c r="K1143">
        <v>0</v>
      </c>
      <c r="M1143" t="str">
        <f t="shared" si="35"/>
        <v>2018Other glass</v>
      </c>
    </row>
    <row r="1144" spans="1:13" x14ac:dyDescent="0.25">
      <c r="A1144" t="s">
        <v>66</v>
      </c>
      <c r="B1144" t="str">
        <f t="shared" si="34"/>
        <v>2018</v>
      </c>
      <c r="C1144" t="s">
        <v>20</v>
      </c>
      <c r="D1144" t="s">
        <v>22</v>
      </c>
      <c r="E1144" t="s">
        <v>15</v>
      </c>
      <c r="F1144">
        <v>0</v>
      </c>
      <c r="G1144">
        <v>0</v>
      </c>
      <c r="H1144">
        <v>0</v>
      </c>
      <c r="I1144">
        <v>0</v>
      </c>
      <c r="J1144">
        <v>37159.487008999997</v>
      </c>
      <c r="K1144">
        <v>0</v>
      </c>
      <c r="M1144" t="str">
        <f t="shared" si="35"/>
        <v>2018Other glass</v>
      </c>
    </row>
    <row r="1145" spans="1:13" x14ac:dyDescent="0.25">
      <c r="A1145" t="s">
        <v>66</v>
      </c>
      <c r="B1145" t="str">
        <f t="shared" si="34"/>
        <v>2018</v>
      </c>
      <c r="C1145" t="s">
        <v>23</v>
      </c>
      <c r="D1145" t="s">
        <v>24</v>
      </c>
      <c r="E1145" t="s">
        <v>13</v>
      </c>
      <c r="F1145">
        <v>0</v>
      </c>
      <c r="G1145">
        <v>0</v>
      </c>
      <c r="H1145">
        <v>0</v>
      </c>
      <c r="I1145">
        <v>56856.311131000002</v>
      </c>
      <c r="J1145">
        <v>20094.123226</v>
      </c>
      <c r="K1145">
        <v>0.738869</v>
      </c>
      <c r="M1145" t="str">
        <f t="shared" si="35"/>
        <v>2018Aluminium</v>
      </c>
    </row>
    <row r="1146" spans="1:13" x14ac:dyDescent="0.25">
      <c r="A1146" t="s">
        <v>66</v>
      </c>
      <c r="B1146" t="str">
        <f t="shared" si="34"/>
        <v>2018</v>
      </c>
      <c r="C1146" t="s">
        <v>23</v>
      </c>
      <c r="D1146" t="s">
        <v>24</v>
      </c>
      <c r="E1146" t="s">
        <v>14</v>
      </c>
      <c r="F1146">
        <v>0</v>
      </c>
      <c r="G1146">
        <v>0</v>
      </c>
      <c r="H1146">
        <v>0</v>
      </c>
      <c r="I1146">
        <v>7082.7747369999997</v>
      </c>
      <c r="J1146">
        <v>3651.5274899999999</v>
      </c>
      <c r="K1146">
        <v>0.65982600000000002</v>
      </c>
      <c r="M1146" t="str">
        <f t="shared" si="35"/>
        <v>2018Aluminium</v>
      </c>
    </row>
    <row r="1147" spans="1:13" x14ac:dyDescent="0.25">
      <c r="A1147" t="s">
        <v>66</v>
      </c>
      <c r="B1147" t="str">
        <f t="shared" si="34"/>
        <v>2018</v>
      </c>
      <c r="C1147" t="s">
        <v>23</v>
      </c>
      <c r="D1147" t="s">
        <v>24</v>
      </c>
      <c r="E1147" t="s">
        <v>15</v>
      </c>
      <c r="F1147">
        <v>0</v>
      </c>
      <c r="G1147">
        <v>0</v>
      </c>
      <c r="H1147">
        <v>0</v>
      </c>
      <c r="I1147">
        <v>23743.132831999999</v>
      </c>
      <c r="J1147">
        <v>20257.899442000002</v>
      </c>
      <c r="K1147">
        <v>0.53960300000000005</v>
      </c>
      <c r="M1147" t="str">
        <f t="shared" si="35"/>
        <v>2018Aluminium</v>
      </c>
    </row>
    <row r="1148" spans="1:13" x14ac:dyDescent="0.25">
      <c r="A1148" t="s">
        <v>66</v>
      </c>
      <c r="B1148" t="str">
        <f t="shared" si="34"/>
        <v>2018</v>
      </c>
      <c r="C1148" t="s">
        <v>23</v>
      </c>
      <c r="D1148" t="s">
        <v>25</v>
      </c>
      <c r="E1148" t="s">
        <v>13</v>
      </c>
      <c r="F1148">
        <v>225280</v>
      </c>
      <c r="G1148">
        <v>0</v>
      </c>
      <c r="H1148">
        <v>0</v>
      </c>
      <c r="I1148">
        <v>204040.579749</v>
      </c>
      <c r="J1148">
        <v>65310.349697999998</v>
      </c>
      <c r="K1148">
        <v>0.86796099999999998</v>
      </c>
      <c r="M1148" t="str">
        <f t="shared" si="35"/>
        <v>2018Ferrous</v>
      </c>
    </row>
    <row r="1149" spans="1:13" x14ac:dyDescent="0.25">
      <c r="A1149" t="s">
        <v>66</v>
      </c>
      <c r="B1149" t="str">
        <f t="shared" si="34"/>
        <v>2018</v>
      </c>
      <c r="C1149" t="s">
        <v>23</v>
      </c>
      <c r="D1149" t="s">
        <v>25</v>
      </c>
      <c r="E1149" t="s">
        <v>14</v>
      </c>
      <c r="F1149">
        <v>102955</v>
      </c>
      <c r="G1149">
        <v>0</v>
      </c>
      <c r="H1149">
        <v>0</v>
      </c>
      <c r="I1149">
        <v>42168.629261000002</v>
      </c>
      <c r="J1149">
        <v>15636.335713</v>
      </c>
      <c r="K1149">
        <v>0.90273400000000004</v>
      </c>
      <c r="M1149" t="str">
        <f t="shared" si="35"/>
        <v>2018Ferrous</v>
      </c>
    </row>
    <row r="1150" spans="1:13" x14ac:dyDescent="0.25">
      <c r="A1150" t="s">
        <v>66</v>
      </c>
      <c r="B1150" t="str">
        <f t="shared" si="34"/>
        <v>2018</v>
      </c>
      <c r="C1150" t="s">
        <v>23</v>
      </c>
      <c r="D1150" t="s">
        <v>25</v>
      </c>
      <c r="E1150" t="s">
        <v>15</v>
      </c>
      <c r="F1150">
        <v>221810</v>
      </c>
      <c r="G1150">
        <v>0</v>
      </c>
      <c r="H1150">
        <v>0</v>
      </c>
      <c r="I1150">
        <v>130799.60348999999</v>
      </c>
      <c r="J1150">
        <v>34029.181182</v>
      </c>
      <c r="K1150">
        <v>0.91198699999999999</v>
      </c>
      <c r="M1150" t="str">
        <f t="shared" si="35"/>
        <v>2018Ferrous</v>
      </c>
    </row>
    <row r="1151" spans="1:13" x14ac:dyDescent="0.25">
      <c r="A1151" t="s">
        <v>66</v>
      </c>
      <c r="B1151" t="str">
        <f t="shared" si="34"/>
        <v>2018</v>
      </c>
      <c r="C1151" t="s">
        <v>23</v>
      </c>
      <c r="D1151" t="s">
        <v>26</v>
      </c>
      <c r="E1151" t="s">
        <v>13</v>
      </c>
      <c r="F1151">
        <v>391950</v>
      </c>
      <c r="G1151">
        <v>0</v>
      </c>
      <c r="H1151">
        <v>0</v>
      </c>
      <c r="I1151">
        <v>20073.159453</v>
      </c>
      <c r="J1151">
        <v>0</v>
      </c>
      <c r="K1151">
        <v>1</v>
      </c>
      <c r="M1151" t="str">
        <f t="shared" si="35"/>
        <v>2018Other metals</v>
      </c>
    </row>
    <row r="1152" spans="1:13" x14ac:dyDescent="0.25">
      <c r="A1152" t="s">
        <v>66</v>
      </c>
      <c r="B1152" t="str">
        <f t="shared" si="34"/>
        <v>2018</v>
      </c>
      <c r="C1152" t="s">
        <v>23</v>
      </c>
      <c r="D1152" t="s">
        <v>26</v>
      </c>
      <c r="E1152" t="s">
        <v>14</v>
      </c>
      <c r="F1152">
        <v>8643</v>
      </c>
      <c r="G1152">
        <v>0</v>
      </c>
      <c r="H1152">
        <v>0</v>
      </c>
      <c r="I1152">
        <v>1503.1442709999999</v>
      </c>
      <c r="J1152">
        <v>0</v>
      </c>
      <c r="K1152">
        <v>1</v>
      </c>
      <c r="M1152" t="str">
        <f t="shared" si="35"/>
        <v>2018Other metals</v>
      </c>
    </row>
    <row r="1153" spans="1:13" x14ac:dyDescent="0.25">
      <c r="A1153" t="s">
        <v>66</v>
      </c>
      <c r="B1153" t="str">
        <f t="shared" si="34"/>
        <v>2018</v>
      </c>
      <c r="C1153" t="s">
        <v>23</v>
      </c>
      <c r="D1153" t="s">
        <v>26</v>
      </c>
      <c r="E1153" t="s">
        <v>15</v>
      </c>
      <c r="F1153">
        <v>15795</v>
      </c>
      <c r="G1153">
        <v>0</v>
      </c>
      <c r="H1153">
        <v>0</v>
      </c>
      <c r="I1153">
        <v>3099.6817959999998</v>
      </c>
      <c r="J1153">
        <v>0</v>
      </c>
      <c r="K1153">
        <v>1</v>
      </c>
      <c r="M1153" t="str">
        <f t="shared" si="35"/>
        <v>2018Other metals</v>
      </c>
    </row>
    <row r="1154" spans="1:13" x14ac:dyDescent="0.25">
      <c r="A1154" t="s">
        <v>66</v>
      </c>
      <c r="B1154" t="str">
        <f t="shared" si="34"/>
        <v>2018</v>
      </c>
      <c r="C1154" t="s">
        <v>27</v>
      </c>
      <c r="D1154" t="s">
        <v>28</v>
      </c>
      <c r="E1154" t="s">
        <v>13</v>
      </c>
      <c r="F1154">
        <v>34059</v>
      </c>
      <c r="G1154">
        <v>0</v>
      </c>
      <c r="H1154">
        <v>0</v>
      </c>
      <c r="I1154">
        <v>6965.693115</v>
      </c>
      <c r="J1154">
        <v>285197.76660700003</v>
      </c>
      <c r="K1154">
        <v>0.12575600000000001</v>
      </c>
      <c r="M1154" t="str">
        <f t="shared" si="35"/>
        <v>2018Food organics</v>
      </c>
    </row>
    <row r="1155" spans="1:13" x14ac:dyDescent="0.25">
      <c r="A1155" t="s">
        <v>66</v>
      </c>
      <c r="B1155" t="str">
        <f t="shared" ref="B1155:B1218" si="36">RIGHT(A1155,4)</f>
        <v>2018</v>
      </c>
      <c r="C1155" t="s">
        <v>27</v>
      </c>
      <c r="D1155" t="s">
        <v>28</v>
      </c>
      <c r="E1155" t="s">
        <v>14</v>
      </c>
      <c r="F1155">
        <v>0</v>
      </c>
      <c r="G1155">
        <v>0</v>
      </c>
      <c r="H1155">
        <v>0</v>
      </c>
      <c r="I1155">
        <v>108.72631</v>
      </c>
      <c r="J1155">
        <v>2820.2198979999998</v>
      </c>
      <c r="K1155">
        <v>3.7121000000000001E-2</v>
      </c>
      <c r="M1155" t="str">
        <f t="shared" ref="M1155:M1218" si="37">_xlfn.TEXTJOIN("",FALSE,B1155,D1155)</f>
        <v>2018Food organics</v>
      </c>
    </row>
    <row r="1156" spans="1:13" x14ac:dyDescent="0.25">
      <c r="A1156" t="s">
        <v>66</v>
      </c>
      <c r="B1156" t="str">
        <f t="shared" si="36"/>
        <v>2018</v>
      </c>
      <c r="C1156" t="s">
        <v>27</v>
      </c>
      <c r="D1156" t="s">
        <v>28</v>
      </c>
      <c r="E1156" t="s">
        <v>15</v>
      </c>
      <c r="F1156">
        <v>3604.3</v>
      </c>
      <c r="G1156">
        <v>0</v>
      </c>
      <c r="H1156">
        <v>0</v>
      </c>
      <c r="I1156">
        <v>6844.8629760000003</v>
      </c>
      <c r="J1156">
        <v>615617.97759599995</v>
      </c>
      <c r="K1156">
        <v>1.669E-2</v>
      </c>
      <c r="M1156" t="str">
        <f t="shared" si="37"/>
        <v>2018Food organics</v>
      </c>
    </row>
    <row r="1157" spans="1:13" x14ac:dyDescent="0.25">
      <c r="A1157" t="s">
        <v>66</v>
      </c>
      <c r="B1157" t="str">
        <f t="shared" si="36"/>
        <v>2018</v>
      </c>
      <c r="C1157" t="s">
        <v>27</v>
      </c>
      <c r="D1157" t="s">
        <v>29</v>
      </c>
      <c r="E1157" t="s">
        <v>13</v>
      </c>
      <c r="F1157">
        <v>163077</v>
      </c>
      <c r="G1157">
        <v>0</v>
      </c>
      <c r="H1157">
        <v>0</v>
      </c>
      <c r="I1157">
        <v>0</v>
      </c>
      <c r="J1157">
        <v>71884.150339999993</v>
      </c>
      <c r="K1157">
        <v>0.69405899999999998</v>
      </c>
      <c r="M1157" t="str">
        <f t="shared" si="37"/>
        <v>2018Garden organics</v>
      </c>
    </row>
    <row r="1158" spans="1:13" x14ac:dyDescent="0.25">
      <c r="A1158" t="s">
        <v>66</v>
      </c>
      <c r="B1158" t="str">
        <f t="shared" si="36"/>
        <v>2018</v>
      </c>
      <c r="C1158" t="s">
        <v>27</v>
      </c>
      <c r="D1158" t="s">
        <v>29</v>
      </c>
      <c r="E1158" t="s">
        <v>14</v>
      </c>
      <c r="F1158">
        <v>6017</v>
      </c>
      <c r="G1158">
        <v>0</v>
      </c>
      <c r="H1158">
        <v>0</v>
      </c>
      <c r="I1158">
        <v>0</v>
      </c>
      <c r="J1158">
        <v>20329.637264000001</v>
      </c>
      <c r="K1158">
        <v>0.228378</v>
      </c>
      <c r="M1158" t="str">
        <f t="shared" si="37"/>
        <v>2018Garden organics</v>
      </c>
    </row>
    <row r="1159" spans="1:13" x14ac:dyDescent="0.25">
      <c r="A1159" t="s">
        <v>66</v>
      </c>
      <c r="B1159" t="str">
        <f t="shared" si="36"/>
        <v>2018</v>
      </c>
      <c r="C1159" t="s">
        <v>27</v>
      </c>
      <c r="D1159" t="s">
        <v>29</v>
      </c>
      <c r="E1159" t="s">
        <v>15</v>
      </c>
      <c r="F1159">
        <v>257727.7</v>
      </c>
      <c r="G1159">
        <v>0</v>
      </c>
      <c r="H1159">
        <v>0</v>
      </c>
      <c r="I1159">
        <v>0</v>
      </c>
      <c r="J1159">
        <v>97549.023711999995</v>
      </c>
      <c r="K1159">
        <v>0.72542799999999996</v>
      </c>
      <c r="M1159" t="str">
        <f t="shared" si="37"/>
        <v>2018Garden organics</v>
      </c>
    </row>
    <row r="1160" spans="1:13" x14ac:dyDescent="0.25">
      <c r="A1160" t="s">
        <v>66</v>
      </c>
      <c r="B1160" t="str">
        <f t="shared" si="36"/>
        <v>2018</v>
      </c>
      <c r="C1160" t="s">
        <v>27</v>
      </c>
      <c r="D1160" t="s">
        <v>30</v>
      </c>
      <c r="E1160" t="s">
        <v>13</v>
      </c>
      <c r="F1160">
        <v>128447</v>
      </c>
      <c r="G1160">
        <v>0</v>
      </c>
      <c r="H1160">
        <v>0</v>
      </c>
      <c r="I1160">
        <v>0.34573999999999999</v>
      </c>
      <c r="J1160">
        <v>35484.356873999997</v>
      </c>
      <c r="K1160">
        <v>0.78354100000000004</v>
      </c>
      <c r="M1160" t="str">
        <f t="shared" si="37"/>
        <v>2018Other organics</v>
      </c>
    </row>
    <row r="1161" spans="1:13" x14ac:dyDescent="0.25">
      <c r="A1161" t="s">
        <v>66</v>
      </c>
      <c r="B1161" t="str">
        <f t="shared" si="36"/>
        <v>2018</v>
      </c>
      <c r="C1161" t="s">
        <v>27</v>
      </c>
      <c r="D1161" t="s">
        <v>30</v>
      </c>
      <c r="E1161" t="s">
        <v>14</v>
      </c>
      <c r="F1161">
        <v>780</v>
      </c>
      <c r="G1161">
        <v>0</v>
      </c>
      <c r="H1161">
        <v>0</v>
      </c>
      <c r="I1161">
        <v>0</v>
      </c>
      <c r="J1161">
        <v>493.73568399999999</v>
      </c>
      <c r="K1161">
        <v>0.612371</v>
      </c>
      <c r="M1161" t="str">
        <f t="shared" si="37"/>
        <v>2018Other organics</v>
      </c>
    </row>
    <row r="1162" spans="1:13" x14ac:dyDescent="0.25">
      <c r="A1162" t="s">
        <v>66</v>
      </c>
      <c r="B1162" t="str">
        <f t="shared" si="36"/>
        <v>2018</v>
      </c>
      <c r="C1162" t="s">
        <v>27</v>
      </c>
      <c r="D1162" t="s">
        <v>30</v>
      </c>
      <c r="E1162" t="s">
        <v>15</v>
      </c>
      <c r="F1162">
        <v>106207</v>
      </c>
      <c r="G1162">
        <v>0</v>
      </c>
      <c r="H1162">
        <v>0</v>
      </c>
      <c r="I1162">
        <v>0.19176000000000001</v>
      </c>
      <c r="J1162">
        <v>97300.093169</v>
      </c>
      <c r="K1162">
        <v>0.52188299999999999</v>
      </c>
      <c r="M1162" t="str">
        <f t="shared" si="37"/>
        <v>2018Other organics</v>
      </c>
    </row>
    <row r="1163" spans="1:13" x14ac:dyDescent="0.25">
      <c r="A1163" t="s">
        <v>66</v>
      </c>
      <c r="B1163" t="str">
        <f t="shared" si="36"/>
        <v>2018</v>
      </c>
      <c r="C1163" t="s">
        <v>27</v>
      </c>
      <c r="D1163" t="s">
        <v>31</v>
      </c>
      <c r="E1163" t="s">
        <v>13</v>
      </c>
      <c r="F1163">
        <v>131051</v>
      </c>
      <c r="G1163">
        <v>0</v>
      </c>
      <c r="H1163">
        <v>0</v>
      </c>
      <c r="I1163">
        <v>0</v>
      </c>
      <c r="J1163">
        <v>277204.26435499999</v>
      </c>
      <c r="K1163">
        <v>0.32100200000000001</v>
      </c>
      <c r="M1163" t="str">
        <f t="shared" si="37"/>
        <v>2018Wood /timber</v>
      </c>
    </row>
    <row r="1164" spans="1:13" x14ac:dyDescent="0.25">
      <c r="A1164" t="s">
        <v>66</v>
      </c>
      <c r="B1164" t="str">
        <f t="shared" si="36"/>
        <v>2018</v>
      </c>
      <c r="C1164" t="s">
        <v>27</v>
      </c>
      <c r="D1164" t="s">
        <v>31</v>
      </c>
      <c r="E1164" t="s">
        <v>14</v>
      </c>
      <c r="F1164">
        <v>40666</v>
      </c>
      <c r="G1164">
        <v>0</v>
      </c>
      <c r="H1164">
        <v>0</v>
      </c>
      <c r="I1164">
        <v>0</v>
      </c>
      <c r="J1164">
        <v>110867.904427</v>
      </c>
      <c r="K1164">
        <v>0.26836199999999999</v>
      </c>
      <c r="M1164" t="str">
        <f t="shared" si="37"/>
        <v>2018Wood /timber</v>
      </c>
    </row>
    <row r="1165" spans="1:13" x14ac:dyDescent="0.25">
      <c r="A1165" t="s">
        <v>66</v>
      </c>
      <c r="B1165" t="str">
        <f t="shared" si="36"/>
        <v>2018</v>
      </c>
      <c r="C1165" t="s">
        <v>27</v>
      </c>
      <c r="D1165" t="s">
        <v>31</v>
      </c>
      <c r="E1165" t="s">
        <v>15</v>
      </c>
      <c r="F1165">
        <v>15915</v>
      </c>
      <c r="G1165">
        <v>0</v>
      </c>
      <c r="H1165">
        <v>0</v>
      </c>
      <c r="I1165">
        <v>0</v>
      </c>
      <c r="J1165">
        <v>27226.341861000001</v>
      </c>
      <c r="K1165">
        <v>0.36890299999999998</v>
      </c>
      <c r="M1165" t="str">
        <f t="shared" si="37"/>
        <v>2018Wood /timber</v>
      </c>
    </row>
    <row r="1166" spans="1:13" x14ac:dyDescent="0.25">
      <c r="A1166" t="s">
        <v>66</v>
      </c>
      <c r="B1166" t="str">
        <f t="shared" si="36"/>
        <v>2018</v>
      </c>
      <c r="C1166" t="s">
        <v>32</v>
      </c>
      <c r="D1166" t="s">
        <v>33</v>
      </c>
      <c r="E1166" t="s">
        <v>13</v>
      </c>
      <c r="F1166">
        <v>512956</v>
      </c>
      <c r="G1166">
        <v>0</v>
      </c>
      <c r="H1166">
        <v>0</v>
      </c>
      <c r="I1166">
        <v>379497.81150000001</v>
      </c>
      <c r="J1166">
        <v>92457.932157999996</v>
      </c>
      <c r="K1166">
        <v>0.90612499999999996</v>
      </c>
      <c r="M1166" t="str">
        <f t="shared" si="37"/>
        <v>2018Cardboard</v>
      </c>
    </row>
    <row r="1167" spans="1:13" x14ac:dyDescent="0.25">
      <c r="A1167" t="s">
        <v>66</v>
      </c>
      <c r="B1167" t="str">
        <f t="shared" si="36"/>
        <v>2018</v>
      </c>
      <c r="C1167" t="s">
        <v>32</v>
      </c>
      <c r="D1167" t="s">
        <v>33</v>
      </c>
      <c r="E1167" t="s">
        <v>14</v>
      </c>
      <c r="F1167">
        <v>98</v>
      </c>
      <c r="G1167">
        <v>0</v>
      </c>
      <c r="H1167">
        <v>0</v>
      </c>
      <c r="I1167">
        <v>21083.211749999999</v>
      </c>
      <c r="J1167">
        <v>4059.751835</v>
      </c>
      <c r="K1167">
        <v>0.83916000000000002</v>
      </c>
      <c r="M1167" t="str">
        <f t="shared" si="37"/>
        <v>2018Cardboard</v>
      </c>
    </row>
    <row r="1168" spans="1:13" x14ac:dyDescent="0.25">
      <c r="A1168" t="s">
        <v>66</v>
      </c>
      <c r="B1168" t="str">
        <f t="shared" si="36"/>
        <v>2018</v>
      </c>
      <c r="C1168" t="s">
        <v>32</v>
      </c>
      <c r="D1168" t="s">
        <v>33</v>
      </c>
      <c r="E1168" t="s">
        <v>15</v>
      </c>
      <c r="F1168">
        <v>0</v>
      </c>
      <c r="G1168">
        <v>0</v>
      </c>
      <c r="H1168">
        <v>0</v>
      </c>
      <c r="I1168">
        <v>21083.211749999999</v>
      </c>
      <c r="J1168">
        <v>35760.355651999998</v>
      </c>
      <c r="K1168">
        <v>0.37089800000000001</v>
      </c>
      <c r="M1168" t="str">
        <f t="shared" si="37"/>
        <v>2018Cardboard</v>
      </c>
    </row>
    <row r="1169" spans="1:13" x14ac:dyDescent="0.25">
      <c r="A1169" t="s">
        <v>66</v>
      </c>
      <c r="B1169" t="str">
        <f t="shared" si="36"/>
        <v>2018</v>
      </c>
      <c r="C1169" t="s">
        <v>32</v>
      </c>
      <c r="D1169" t="s">
        <v>46</v>
      </c>
      <c r="E1169" t="s">
        <v>13</v>
      </c>
      <c r="F1169">
        <v>2569</v>
      </c>
      <c r="G1169">
        <v>0</v>
      </c>
      <c r="H1169">
        <v>0</v>
      </c>
      <c r="I1169">
        <v>0</v>
      </c>
      <c r="J1169">
        <v>33397.631653999997</v>
      </c>
      <c r="K1169">
        <v>7.1427000000000004E-2</v>
      </c>
      <c r="M1169" t="str">
        <f t="shared" si="37"/>
        <v>2018Liquidpaperboard</v>
      </c>
    </row>
    <row r="1170" spans="1:13" x14ac:dyDescent="0.25">
      <c r="A1170" t="s">
        <v>66</v>
      </c>
      <c r="B1170" t="str">
        <f t="shared" si="36"/>
        <v>2018</v>
      </c>
      <c r="C1170" t="s">
        <v>32</v>
      </c>
      <c r="D1170" t="s">
        <v>46</v>
      </c>
      <c r="E1170" t="s">
        <v>14</v>
      </c>
      <c r="F1170">
        <v>0</v>
      </c>
      <c r="G1170">
        <v>0</v>
      </c>
      <c r="H1170">
        <v>0</v>
      </c>
      <c r="I1170">
        <v>0</v>
      </c>
      <c r="J1170">
        <v>504.04868099999999</v>
      </c>
      <c r="K1170">
        <v>0</v>
      </c>
      <c r="M1170" t="str">
        <f t="shared" si="37"/>
        <v>2018Liquidpaperboard</v>
      </c>
    </row>
    <row r="1171" spans="1:13" x14ac:dyDescent="0.25">
      <c r="A1171" t="s">
        <v>66</v>
      </c>
      <c r="B1171" t="str">
        <f t="shared" si="36"/>
        <v>2018</v>
      </c>
      <c r="C1171" t="s">
        <v>32</v>
      </c>
      <c r="D1171" t="s">
        <v>46</v>
      </c>
      <c r="E1171" t="s">
        <v>15</v>
      </c>
      <c r="F1171">
        <v>0</v>
      </c>
      <c r="G1171">
        <v>0</v>
      </c>
      <c r="H1171">
        <v>0</v>
      </c>
      <c r="I1171">
        <v>0</v>
      </c>
      <c r="J1171">
        <v>27151.867317</v>
      </c>
      <c r="K1171">
        <v>0</v>
      </c>
      <c r="M1171" t="str">
        <f t="shared" si="37"/>
        <v>2018Liquidpaperboard</v>
      </c>
    </row>
    <row r="1172" spans="1:13" x14ac:dyDescent="0.25">
      <c r="A1172" t="s">
        <v>66</v>
      </c>
      <c r="B1172" t="str">
        <f t="shared" si="36"/>
        <v>2018</v>
      </c>
      <c r="C1172" t="s">
        <v>32</v>
      </c>
      <c r="D1172" t="s">
        <v>34</v>
      </c>
      <c r="E1172" t="s">
        <v>13</v>
      </c>
      <c r="F1172">
        <v>88995</v>
      </c>
      <c r="G1172">
        <v>0</v>
      </c>
      <c r="H1172">
        <v>0</v>
      </c>
      <c r="I1172">
        <v>37326.738581999998</v>
      </c>
      <c r="J1172">
        <v>0</v>
      </c>
      <c r="K1172">
        <v>1</v>
      </c>
      <c r="M1172" t="str">
        <f t="shared" si="37"/>
        <v>2018Newsprint and magazines</v>
      </c>
    </row>
    <row r="1173" spans="1:13" x14ac:dyDescent="0.25">
      <c r="A1173" t="s">
        <v>66</v>
      </c>
      <c r="B1173" t="str">
        <f t="shared" si="36"/>
        <v>2018</v>
      </c>
      <c r="C1173" t="s">
        <v>32</v>
      </c>
      <c r="D1173" t="s">
        <v>34</v>
      </c>
      <c r="E1173" t="s">
        <v>14</v>
      </c>
      <c r="F1173">
        <v>0</v>
      </c>
      <c r="G1173">
        <v>0</v>
      </c>
      <c r="H1173">
        <v>0</v>
      </c>
      <c r="I1173">
        <v>2666.1956129999999</v>
      </c>
      <c r="J1173">
        <v>0</v>
      </c>
      <c r="K1173">
        <v>1</v>
      </c>
      <c r="M1173" t="str">
        <f t="shared" si="37"/>
        <v>2018Newsprint and magazines</v>
      </c>
    </row>
    <row r="1174" spans="1:13" x14ac:dyDescent="0.25">
      <c r="A1174" t="s">
        <v>66</v>
      </c>
      <c r="B1174" t="str">
        <f t="shared" si="36"/>
        <v>2018</v>
      </c>
      <c r="C1174" t="s">
        <v>32</v>
      </c>
      <c r="D1174" t="s">
        <v>34</v>
      </c>
      <c r="E1174" t="s">
        <v>15</v>
      </c>
      <c r="F1174">
        <v>31546</v>
      </c>
      <c r="G1174">
        <v>0</v>
      </c>
      <c r="H1174">
        <v>0</v>
      </c>
      <c r="I1174">
        <v>13330.978064999999</v>
      </c>
      <c r="J1174">
        <v>0</v>
      </c>
      <c r="K1174">
        <v>1</v>
      </c>
      <c r="M1174" t="str">
        <f t="shared" si="37"/>
        <v>2018Newsprint and magazines</v>
      </c>
    </row>
    <row r="1175" spans="1:13" x14ac:dyDescent="0.25">
      <c r="A1175" t="s">
        <v>66</v>
      </c>
      <c r="B1175" t="str">
        <f t="shared" si="36"/>
        <v>2018</v>
      </c>
      <c r="C1175" t="s">
        <v>32</v>
      </c>
      <c r="D1175" t="s">
        <v>35</v>
      </c>
      <c r="E1175" t="s">
        <v>13</v>
      </c>
      <c r="F1175">
        <v>11654</v>
      </c>
      <c r="G1175">
        <v>0</v>
      </c>
      <c r="H1175">
        <v>0</v>
      </c>
      <c r="I1175">
        <v>92850.142649000001</v>
      </c>
      <c r="J1175">
        <v>99702.393137000006</v>
      </c>
      <c r="K1175">
        <v>0.51175700000000002</v>
      </c>
      <c r="M1175" t="str">
        <f t="shared" si="37"/>
        <v>2018Other paper</v>
      </c>
    </row>
    <row r="1176" spans="1:13" x14ac:dyDescent="0.25">
      <c r="A1176" t="s">
        <v>66</v>
      </c>
      <c r="B1176" t="str">
        <f t="shared" si="36"/>
        <v>2018</v>
      </c>
      <c r="C1176" t="s">
        <v>32</v>
      </c>
      <c r="D1176" t="s">
        <v>35</v>
      </c>
      <c r="E1176" t="s">
        <v>14</v>
      </c>
      <c r="F1176">
        <v>0</v>
      </c>
      <c r="G1176">
        <v>0</v>
      </c>
      <c r="H1176">
        <v>0</v>
      </c>
      <c r="I1176">
        <v>18.323719000000001</v>
      </c>
      <c r="J1176">
        <v>1537.4621050000001</v>
      </c>
      <c r="K1176">
        <v>1.1776999999999999E-2</v>
      </c>
      <c r="M1176" t="str">
        <f t="shared" si="37"/>
        <v>2018Other paper</v>
      </c>
    </row>
    <row r="1177" spans="1:13" x14ac:dyDescent="0.25">
      <c r="A1177" t="s">
        <v>66</v>
      </c>
      <c r="B1177" t="str">
        <f t="shared" si="36"/>
        <v>2018</v>
      </c>
      <c r="C1177" t="s">
        <v>32</v>
      </c>
      <c r="D1177" t="s">
        <v>35</v>
      </c>
      <c r="E1177" t="s">
        <v>15</v>
      </c>
      <c r="F1177">
        <v>27158</v>
      </c>
      <c r="G1177">
        <v>0</v>
      </c>
      <c r="H1177">
        <v>0</v>
      </c>
      <c r="I1177">
        <v>48578.831632000001</v>
      </c>
      <c r="J1177">
        <v>122179.033904</v>
      </c>
      <c r="K1177">
        <v>0.38267099999999998</v>
      </c>
      <c r="M1177" t="str">
        <f t="shared" si="37"/>
        <v>2018Other paper</v>
      </c>
    </row>
    <row r="1178" spans="1:13" x14ac:dyDescent="0.25">
      <c r="A1178" t="s">
        <v>66</v>
      </c>
      <c r="B1178" t="str">
        <f t="shared" si="36"/>
        <v>2018</v>
      </c>
      <c r="C1178" t="s">
        <v>32</v>
      </c>
      <c r="D1178" t="s">
        <v>36</v>
      </c>
      <c r="E1178" t="s">
        <v>13</v>
      </c>
      <c r="F1178">
        <v>173752</v>
      </c>
      <c r="G1178">
        <v>0</v>
      </c>
      <c r="H1178">
        <v>0</v>
      </c>
      <c r="I1178">
        <v>0</v>
      </c>
      <c r="J1178">
        <v>95857.140880000006</v>
      </c>
      <c r="K1178">
        <v>0.64445799999999998</v>
      </c>
      <c r="M1178" t="str">
        <f t="shared" si="37"/>
        <v>2018Printing and writing paper</v>
      </c>
    </row>
    <row r="1179" spans="1:13" x14ac:dyDescent="0.25">
      <c r="A1179" t="s">
        <v>66</v>
      </c>
      <c r="B1179" t="str">
        <f t="shared" si="36"/>
        <v>2018</v>
      </c>
      <c r="C1179" t="s">
        <v>32</v>
      </c>
      <c r="D1179" t="s">
        <v>36</v>
      </c>
      <c r="E1179" t="s">
        <v>14</v>
      </c>
      <c r="F1179">
        <v>0</v>
      </c>
      <c r="G1179">
        <v>0</v>
      </c>
      <c r="H1179">
        <v>0</v>
      </c>
      <c r="I1179">
        <v>0</v>
      </c>
      <c r="J1179">
        <v>1570.969709</v>
      </c>
      <c r="K1179">
        <v>0</v>
      </c>
      <c r="M1179" t="str">
        <f t="shared" si="37"/>
        <v>2018Printing and writing paper</v>
      </c>
    </row>
    <row r="1180" spans="1:13" x14ac:dyDescent="0.25">
      <c r="A1180" t="s">
        <v>66</v>
      </c>
      <c r="B1180" t="str">
        <f t="shared" si="36"/>
        <v>2018</v>
      </c>
      <c r="C1180" t="s">
        <v>32</v>
      </c>
      <c r="D1180" t="s">
        <v>36</v>
      </c>
      <c r="E1180" t="s">
        <v>15</v>
      </c>
      <c r="F1180">
        <v>0</v>
      </c>
      <c r="G1180">
        <v>0</v>
      </c>
      <c r="H1180">
        <v>0</v>
      </c>
      <c r="I1180">
        <v>0</v>
      </c>
      <c r="J1180">
        <v>81564.452476000006</v>
      </c>
      <c r="K1180">
        <v>0</v>
      </c>
      <c r="M1180" t="str">
        <f t="shared" si="37"/>
        <v>2018Printing and writing paper</v>
      </c>
    </row>
    <row r="1181" spans="1:13" x14ac:dyDescent="0.25">
      <c r="A1181" t="s">
        <v>66</v>
      </c>
      <c r="B1181" t="str">
        <f t="shared" si="36"/>
        <v>2018</v>
      </c>
      <c r="C1181" t="s">
        <v>49</v>
      </c>
      <c r="D1181" t="s">
        <v>50</v>
      </c>
      <c r="E1181" t="s">
        <v>13</v>
      </c>
      <c r="F1181">
        <v>1489.643266</v>
      </c>
      <c r="G1181">
        <v>0</v>
      </c>
      <c r="H1181">
        <v>101.738867337472</v>
      </c>
      <c r="I1181">
        <v>5152.1596460000001</v>
      </c>
      <c r="J1181">
        <v>63556.128177999999</v>
      </c>
      <c r="K1181">
        <v>9.5924999999999996E-2</v>
      </c>
      <c r="M1181" t="str">
        <f t="shared" si="37"/>
        <v>2018HDPE (2)</v>
      </c>
    </row>
    <row r="1182" spans="1:13" x14ac:dyDescent="0.25">
      <c r="A1182" t="s">
        <v>66</v>
      </c>
      <c r="B1182" t="str">
        <f t="shared" si="36"/>
        <v>2018</v>
      </c>
      <c r="C1182" t="s">
        <v>49</v>
      </c>
      <c r="D1182" t="s">
        <v>50</v>
      </c>
      <c r="E1182" t="s">
        <v>14</v>
      </c>
      <c r="F1182">
        <v>47.966909999999999</v>
      </c>
      <c r="G1182">
        <v>0</v>
      </c>
      <c r="H1182">
        <v>3.2943104668414902</v>
      </c>
      <c r="I1182">
        <v>156.12604999999999</v>
      </c>
      <c r="J1182">
        <v>4108.9843350000001</v>
      </c>
      <c r="K1182">
        <v>4.8045999999999998E-2</v>
      </c>
      <c r="M1182" t="str">
        <f t="shared" si="37"/>
        <v>2018HDPE (2)</v>
      </c>
    </row>
    <row r="1183" spans="1:13" x14ac:dyDescent="0.25">
      <c r="A1183" t="s">
        <v>66</v>
      </c>
      <c r="B1183" t="str">
        <f t="shared" si="36"/>
        <v>2018</v>
      </c>
      <c r="C1183" t="s">
        <v>49</v>
      </c>
      <c r="D1183" t="s">
        <v>50</v>
      </c>
      <c r="E1183" t="s">
        <v>15</v>
      </c>
      <c r="F1183">
        <v>7363.5602840000001</v>
      </c>
      <c r="G1183">
        <v>0</v>
      </c>
      <c r="H1183">
        <v>518.53058482194899</v>
      </c>
      <c r="I1183">
        <v>26151.113354000001</v>
      </c>
      <c r="J1183">
        <v>69505.063286999997</v>
      </c>
      <c r="K1183">
        <v>0.32870100000000002</v>
      </c>
      <c r="M1183" t="str">
        <f t="shared" si="37"/>
        <v>2018HDPE (2)</v>
      </c>
    </row>
    <row r="1184" spans="1:13" x14ac:dyDescent="0.25">
      <c r="A1184" t="s">
        <v>66</v>
      </c>
      <c r="B1184" t="str">
        <f t="shared" si="36"/>
        <v>2018</v>
      </c>
      <c r="C1184" t="s">
        <v>49</v>
      </c>
      <c r="D1184" t="s">
        <v>51</v>
      </c>
      <c r="E1184" t="s">
        <v>13</v>
      </c>
      <c r="F1184">
        <v>17611.239412999999</v>
      </c>
      <c r="G1184">
        <v>0</v>
      </c>
      <c r="H1184">
        <v>91.441641067954194</v>
      </c>
      <c r="I1184">
        <v>8125.1866069999996</v>
      </c>
      <c r="J1184">
        <v>47600.614827999998</v>
      </c>
      <c r="K1184">
        <v>0.35174100000000003</v>
      </c>
      <c r="M1184" t="str">
        <f t="shared" si="37"/>
        <v>2018LDPE (4)</v>
      </c>
    </row>
    <row r="1185" spans="1:13" x14ac:dyDescent="0.25">
      <c r="A1185" t="s">
        <v>66</v>
      </c>
      <c r="B1185" t="str">
        <f t="shared" si="36"/>
        <v>2018</v>
      </c>
      <c r="C1185" t="s">
        <v>49</v>
      </c>
      <c r="D1185" t="s">
        <v>51</v>
      </c>
      <c r="E1185" t="s">
        <v>14</v>
      </c>
      <c r="F1185">
        <v>119.68592</v>
      </c>
      <c r="G1185">
        <v>0</v>
      </c>
      <c r="H1185">
        <v>0.75380363825220098</v>
      </c>
      <c r="I1185">
        <v>63.231023999999998</v>
      </c>
      <c r="J1185">
        <v>3077.4401499999999</v>
      </c>
      <c r="K1185">
        <v>5.6321000000000003E-2</v>
      </c>
      <c r="M1185" t="str">
        <f t="shared" si="37"/>
        <v>2018LDPE (4)</v>
      </c>
    </row>
    <row r="1186" spans="1:13" x14ac:dyDescent="0.25">
      <c r="A1186" t="s">
        <v>66</v>
      </c>
      <c r="B1186" t="str">
        <f t="shared" si="36"/>
        <v>2018</v>
      </c>
      <c r="C1186" t="s">
        <v>49</v>
      </c>
      <c r="D1186" t="s">
        <v>51</v>
      </c>
      <c r="E1186" t="s">
        <v>15</v>
      </c>
      <c r="F1186">
        <v>980.35379999999998</v>
      </c>
      <c r="G1186">
        <v>0</v>
      </c>
      <c r="H1186">
        <v>8.81465630389458</v>
      </c>
      <c r="I1186">
        <v>442.61716899999999</v>
      </c>
      <c r="J1186">
        <v>33152.350162000002</v>
      </c>
      <c r="K1186">
        <v>4.1399999999999999E-2</v>
      </c>
      <c r="M1186" t="str">
        <f t="shared" si="37"/>
        <v>2018LDPE (4)</v>
      </c>
    </row>
    <row r="1187" spans="1:13" x14ac:dyDescent="0.25">
      <c r="A1187" t="s">
        <v>66</v>
      </c>
      <c r="B1187" t="str">
        <f t="shared" si="36"/>
        <v>2018</v>
      </c>
      <c r="C1187" t="s">
        <v>49</v>
      </c>
      <c r="D1187" t="s">
        <v>52</v>
      </c>
      <c r="E1187" t="s">
        <v>13</v>
      </c>
      <c r="F1187">
        <v>5559.6341640000001</v>
      </c>
      <c r="G1187">
        <v>0</v>
      </c>
      <c r="H1187">
        <v>30.303030303030301</v>
      </c>
      <c r="I1187">
        <v>1899.361277</v>
      </c>
      <c r="J1187">
        <v>35712.159532999998</v>
      </c>
      <c r="K1187">
        <v>0.17335700000000001</v>
      </c>
      <c r="M1187" t="str">
        <f t="shared" si="37"/>
        <v>2018Other plastics (7)</v>
      </c>
    </row>
    <row r="1188" spans="1:13" x14ac:dyDescent="0.25">
      <c r="A1188" t="s">
        <v>66</v>
      </c>
      <c r="B1188" t="str">
        <f t="shared" si="36"/>
        <v>2018</v>
      </c>
      <c r="C1188" t="s">
        <v>49</v>
      </c>
      <c r="D1188" t="s">
        <v>52</v>
      </c>
      <c r="E1188" t="s">
        <v>14</v>
      </c>
      <c r="F1188">
        <v>217.89594299999999</v>
      </c>
      <c r="G1188">
        <v>0</v>
      </c>
      <c r="H1188">
        <v>0</v>
      </c>
      <c r="I1188">
        <v>77.001132999999996</v>
      </c>
      <c r="J1188">
        <v>2203.1936999999998</v>
      </c>
      <c r="K1188">
        <v>0.118048</v>
      </c>
      <c r="M1188" t="str">
        <f t="shared" si="37"/>
        <v>2018Other plastics (7)</v>
      </c>
    </row>
    <row r="1189" spans="1:13" x14ac:dyDescent="0.25">
      <c r="A1189" t="s">
        <v>66</v>
      </c>
      <c r="B1189" t="str">
        <f t="shared" si="36"/>
        <v>2018</v>
      </c>
      <c r="C1189" t="s">
        <v>49</v>
      </c>
      <c r="D1189" t="s">
        <v>52</v>
      </c>
      <c r="E1189" t="s">
        <v>15</v>
      </c>
      <c r="F1189">
        <v>0</v>
      </c>
      <c r="G1189">
        <v>0</v>
      </c>
      <c r="H1189">
        <v>0</v>
      </c>
      <c r="I1189">
        <v>0</v>
      </c>
      <c r="J1189">
        <v>81967.289757000006</v>
      </c>
      <c r="K1189">
        <v>0</v>
      </c>
      <c r="M1189" t="str">
        <f t="shared" si="37"/>
        <v>2018Other plastics (7)</v>
      </c>
    </row>
    <row r="1190" spans="1:13" x14ac:dyDescent="0.25">
      <c r="A1190" t="s">
        <v>66</v>
      </c>
      <c r="B1190" t="str">
        <f t="shared" si="36"/>
        <v>2018</v>
      </c>
      <c r="C1190" t="s">
        <v>49</v>
      </c>
      <c r="D1190" t="s">
        <v>53</v>
      </c>
      <c r="E1190" t="s">
        <v>13</v>
      </c>
      <c r="F1190">
        <v>0</v>
      </c>
      <c r="G1190">
        <v>0</v>
      </c>
      <c r="H1190">
        <v>66.077015072302999</v>
      </c>
      <c r="I1190">
        <v>4680.837955</v>
      </c>
      <c r="J1190">
        <v>25998.309639999999</v>
      </c>
      <c r="K1190">
        <v>0.154395</v>
      </c>
      <c r="M1190" t="str">
        <f t="shared" si="37"/>
        <v>2018PET (1)</v>
      </c>
    </row>
    <row r="1191" spans="1:13" x14ac:dyDescent="0.25">
      <c r="A1191" t="s">
        <v>66</v>
      </c>
      <c r="B1191" t="str">
        <f t="shared" si="36"/>
        <v>2018</v>
      </c>
      <c r="C1191" t="s">
        <v>49</v>
      </c>
      <c r="D1191" t="s">
        <v>53</v>
      </c>
      <c r="E1191" t="s">
        <v>14</v>
      </c>
      <c r="F1191">
        <v>0</v>
      </c>
      <c r="G1191">
        <v>0</v>
      </c>
      <c r="H1191">
        <v>0</v>
      </c>
      <c r="I1191">
        <v>0</v>
      </c>
      <c r="J1191">
        <v>1702.047904</v>
      </c>
      <c r="K1191">
        <v>0</v>
      </c>
      <c r="M1191" t="str">
        <f t="shared" si="37"/>
        <v>2018PET (1)</v>
      </c>
    </row>
    <row r="1192" spans="1:13" x14ac:dyDescent="0.25">
      <c r="A1192" t="s">
        <v>66</v>
      </c>
      <c r="B1192" t="str">
        <f t="shared" si="36"/>
        <v>2018</v>
      </c>
      <c r="C1192" t="s">
        <v>49</v>
      </c>
      <c r="D1192" t="s">
        <v>53</v>
      </c>
      <c r="E1192" t="s">
        <v>15</v>
      </c>
      <c r="F1192">
        <v>0</v>
      </c>
      <c r="G1192">
        <v>0</v>
      </c>
      <c r="H1192">
        <v>388.56944957416198</v>
      </c>
      <c r="I1192">
        <v>25957.374114999999</v>
      </c>
      <c r="J1192">
        <v>44832.684674999997</v>
      </c>
      <c r="K1192">
        <v>0.37013800000000002</v>
      </c>
      <c r="M1192" t="str">
        <f t="shared" si="37"/>
        <v>2018PET (1)</v>
      </c>
    </row>
    <row r="1193" spans="1:13" x14ac:dyDescent="0.25">
      <c r="A1193" t="s">
        <v>66</v>
      </c>
      <c r="B1193" t="str">
        <f t="shared" si="36"/>
        <v>2018</v>
      </c>
      <c r="C1193" t="s">
        <v>49</v>
      </c>
      <c r="D1193" t="s">
        <v>54</v>
      </c>
      <c r="E1193" t="s">
        <v>13</v>
      </c>
      <c r="F1193">
        <v>4851.9810280000002</v>
      </c>
      <c r="G1193">
        <v>0</v>
      </c>
      <c r="H1193">
        <v>0</v>
      </c>
      <c r="I1193">
        <v>3368.1464580000002</v>
      </c>
      <c r="J1193">
        <v>51057.642720000003</v>
      </c>
      <c r="K1193">
        <v>0.13867099999999999</v>
      </c>
      <c r="M1193" t="str">
        <f t="shared" si="37"/>
        <v>2018PP (5)</v>
      </c>
    </row>
    <row r="1194" spans="1:13" x14ac:dyDescent="0.25">
      <c r="A1194" t="s">
        <v>66</v>
      </c>
      <c r="B1194" t="str">
        <f t="shared" si="36"/>
        <v>2018</v>
      </c>
      <c r="C1194" t="s">
        <v>49</v>
      </c>
      <c r="D1194" t="s">
        <v>54</v>
      </c>
      <c r="E1194" t="s">
        <v>14</v>
      </c>
      <c r="F1194">
        <v>0</v>
      </c>
      <c r="G1194">
        <v>0</v>
      </c>
      <c r="H1194">
        <v>0</v>
      </c>
      <c r="I1194">
        <v>0</v>
      </c>
      <c r="J1194">
        <v>3300.9413909999998</v>
      </c>
      <c r="K1194">
        <v>0</v>
      </c>
      <c r="M1194" t="str">
        <f t="shared" si="37"/>
        <v>2018PP (5)</v>
      </c>
    </row>
    <row r="1195" spans="1:13" x14ac:dyDescent="0.25">
      <c r="A1195" t="s">
        <v>66</v>
      </c>
      <c r="B1195" t="str">
        <f t="shared" si="36"/>
        <v>2018</v>
      </c>
      <c r="C1195" t="s">
        <v>49</v>
      </c>
      <c r="D1195" t="s">
        <v>54</v>
      </c>
      <c r="E1195" t="s">
        <v>15</v>
      </c>
      <c r="F1195">
        <v>8998.1138140000003</v>
      </c>
      <c r="G1195">
        <v>0</v>
      </c>
      <c r="H1195">
        <v>0</v>
      </c>
      <c r="I1195">
        <v>6284.4683919999998</v>
      </c>
      <c r="J1195">
        <v>35560.062744000003</v>
      </c>
      <c r="K1195">
        <v>0.30058499999999999</v>
      </c>
      <c r="M1195" t="str">
        <f t="shared" si="37"/>
        <v>2018PP (5)</v>
      </c>
    </row>
    <row r="1196" spans="1:13" x14ac:dyDescent="0.25">
      <c r="A1196" t="s">
        <v>66</v>
      </c>
      <c r="B1196" t="str">
        <f t="shared" si="36"/>
        <v>2018</v>
      </c>
      <c r="C1196" t="s">
        <v>49</v>
      </c>
      <c r="D1196" t="s">
        <v>55</v>
      </c>
      <c r="E1196" t="s">
        <v>13</v>
      </c>
      <c r="F1196">
        <v>1334.9936170000001</v>
      </c>
      <c r="G1196">
        <v>0</v>
      </c>
      <c r="H1196">
        <v>50.707369302321801</v>
      </c>
      <c r="I1196">
        <v>890.55501700000002</v>
      </c>
      <c r="J1196">
        <v>13296.261125999999</v>
      </c>
      <c r="K1196">
        <v>0.146171</v>
      </c>
      <c r="M1196" t="str">
        <f t="shared" si="37"/>
        <v>2018PS (6)</v>
      </c>
    </row>
    <row r="1197" spans="1:13" x14ac:dyDescent="0.25">
      <c r="A1197" t="s">
        <v>66</v>
      </c>
      <c r="B1197" t="str">
        <f t="shared" si="36"/>
        <v>2018</v>
      </c>
      <c r="C1197" t="s">
        <v>49</v>
      </c>
      <c r="D1197" t="s">
        <v>55</v>
      </c>
      <c r="E1197" t="s">
        <v>14</v>
      </c>
      <c r="F1197">
        <v>647.66526999999996</v>
      </c>
      <c r="G1197">
        <v>0</v>
      </c>
      <c r="H1197">
        <v>16.111566807825099</v>
      </c>
      <c r="I1197">
        <v>364.31796200000002</v>
      </c>
      <c r="J1197">
        <v>859.62015399999996</v>
      </c>
      <c r="K1197">
        <v>0.54462299999999997</v>
      </c>
      <c r="M1197" t="str">
        <f t="shared" si="37"/>
        <v>2018PS (6)</v>
      </c>
    </row>
    <row r="1198" spans="1:13" x14ac:dyDescent="0.25">
      <c r="A1198" t="s">
        <v>66</v>
      </c>
      <c r="B1198" t="str">
        <f t="shared" si="36"/>
        <v>2018</v>
      </c>
      <c r="C1198" t="s">
        <v>49</v>
      </c>
      <c r="D1198" t="s">
        <v>55</v>
      </c>
      <c r="E1198" t="s">
        <v>15</v>
      </c>
      <c r="F1198">
        <v>1678.4622859999999</v>
      </c>
      <c r="G1198">
        <v>0</v>
      </c>
      <c r="H1198">
        <v>108.433589142378</v>
      </c>
      <c r="I1198">
        <v>1173.9134309999999</v>
      </c>
      <c r="J1198">
        <v>9260.4330059999993</v>
      </c>
      <c r="K1198">
        <v>0.24226700000000001</v>
      </c>
      <c r="M1198" t="str">
        <f t="shared" si="37"/>
        <v>2018PS (6)</v>
      </c>
    </row>
    <row r="1199" spans="1:13" x14ac:dyDescent="0.25">
      <c r="A1199" t="s">
        <v>66</v>
      </c>
      <c r="B1199" t="str">
        <f t="shared" si="36"/>
        <v>2018</v>
      </c>
      <c r="C1199" t="s">
        <v>49</v>
      </c>
      <c r="D1199" t="s">
        <v>56</v>
      </c>
      <c r="E1199" t="s">
        <v>13</v>
      </c>
      <c r="F1199">
        <v>963.66509099999996</v>
      </c>
      <c r="G1199">
        <v>0</v>
      </c>
      <c r="H1199">
        <v>33.760085603921098</v>
      </c>
      <c r="I1199">
        <v>1336.9510419999999</v>
      </c>
      <c r="J1199">
        <v>33506.578035999999</v>
      </c>
      <c r="K1199">
        <v>6.5130999999999994E-2</v>
      </c>
      <c r="M1199" t="str">
        <f t="shared" si="37"/>
        <v>2018PVC (3)</v>
      </c>
    </row>
    <row r="1200" spans="1:13" x14ac:dyDescent="0.25">
      <c r="A1200" t="s">
        <v>66</v>
      </c>
      <c r="B1200" t="str">
        <f t="shared" si="36"/>
        <v>2018</v>
      </c>
      <c r="C1200" t="s">
        <v>49</v>
      </c>
      <c r="D1200" t="s">
        <v>56</v>
      </c>
      <c r="E1200" t="s">
        <v>14</v>
      </c>
      <c r="F1200">
        <v>99.676631999999998</v>
      </c>
      <c r="G1200">
        <v>0</v>
      </c>
      <c r="H1200">
        <v>4.2166165401497802</v>
      </c>
      <c r="I1200">
        <v>174.384919</v>
      </c>
      <c r="J1200">
        <v>2166.242788</v>
      </c>
      <c r="K1200">
        <v>0.11383699999999999</v>
      </c>
      <c r="M1200" t="str">
        <f t="shared" si="37"/>
        <v>2018PVC (3)</v>
      </c>
    </row>
    <row r="1201" spans="1:13" x14ac:dyDescent="0.25">
      <c r="A1201" t="s">
        <v>66</v>
      </c>
      <c r="B1201" t="str">
        <f t="shared" si="36"/>
        <v>2018</v>
      </c>
      <c r="C1201" t="s">
        <v>49</v>
      </c>
      <c r="D1201" t="s">
        <v>56</v>
      </c>
      <c r="E1201" t="s">
        <v>15</v>
      </c>
      <c r="F1201">
        <v>316.04367999999999</v>
      </c>
      <c r="G1201">
        <v>0</v>
      </c>
      <c r="H1201">
        <v>12.023297855929099</v>
      </c>
      <c r="I1201">
        <v>465.02644900000001</v>
      </c>
      <c r="J1201">
        <v>23336.291174999998</v>
      </c>
      <c r="K1201">
        <v>3.2868000000000001E-2</v>
      </c>
      <c r="M1201" t="str">
        <f t="shared" si="37"/>
        <v>2018PVC (3)</v>
      </c>
    </row>
    <row r="1202" spans="1:13" x14ac:dyDescent="0.25">
      <c r="A1202" t="s">
        <v>66</v>
      </c>
      <c r="B1202" t="str">
        <f t="shared" si="36"/>
        <v>2018</v>
      </c>
      <c r="C1202" t="s">
        <v>37</v>
      </c>
      <c r="D1202" t="s">
        <v>38</v>
      </c>
      <c r="E1202" t="s">
        <v>13</v>
      </c>
      <c r="F1202">
        <v>0</v>
      </c>
      <c r="G1202">
        <v>0</v>
      </c>
      <c r="H1202">
        <v>0</v>
      </c>
      <c r="I1202">
        <v>0</v>
      </c>
      <c r="J1202">
        <v>44619.649516999998</v>
      </c>
      <c r="K1202">
        <v>0</v>
      </c>
      <c r="M1202" t="str">
        <f t="shared" si="37"/>
        <v>2018Clothing</v>
      </c>
    </row>
    <row r="1203" spans="1:13" x14ac:dyDescent="0.25">
      <c r="A1203" t="s">
        <v>66</v>
      </c>
      <c r="B1203" t="str">
        <f t="shared" si="36"/>
        <v>2018</v>
      </c>
      <c r="C1203" t="s">
        <v>37</v>
      </c>
      <c r="D1203" t="s">
        <v>38</v>
      </c>
      <c r="E1203" t="s">
        <v>14</v>
      </c>
      <c r="F1203">
        <v>0</v>
      </c>
      <c r="G1203">
        <v>0</v>
      </c>
      <c r="H1203">
        <v>0</v>
      </c>
      <c r="I1203">
        <v>0</v>
      </c>
      <c r="J1203">
        <v>3480.2296390000001</v>
      </c>
      <c r="K1203">
        <v>0</v>
      </c>
      <c r="M1203" t="str">
        <f t="shared" si="37"/>
        <v>2018Clothing</v>
      </c>
    </row>
    <row r="1204" spans="1:13" x14ac:dyDescent="0.25">
      <c r="A1204" t="s">
        <v>66</v>
      </c>
      <c r="B1204" t="str">
        <f t="shared" si="36"/>
        <v>2018</v>
      </c>
      <c r="C1204" t="s">
        <v>37</v>
      </c>
      <c r="D1204" t="s">
        <v>38</v>
      </c>
      <c r="E1204" t="s">
        <v>15</v>
      </c>
      <c r="F1204">
        <v>0</v>
      </c>
      <c r="G1204">
        <v>0</v>
      </c>
      <c r="H1204">
        <v>0</v>
      </c>
      <c r="I1204">
        <v>0</v>
      </c>
      <c r="J1204">
        <v>60565.637888999998</v>
      </c>
      <c r="K1204">
        <v>0</v>
      </c>
      <c r="M1204" t="str">
        <f t="shared" si="37"/>
        <v>2018Clothing</v>
      </c>
    </row>
    <row r="1205" spans="1:13" x14ac:dyDescent="0.25">
      <c r="A1205" t="s">
        <v>66</v>
      </c>
      <c r="B1205" t="str">
        <f t="shared" si="36"/>
        <v>2018</v>
      </c>
      <c r="C1205" t="s">
        <v>37</v>
      </c>
      <c r="D1205" t="s">
        <v>39</v>
      </c>
      <c r="E1205" t="s">
        <v>13</v>
      </c>
      <c r="F1205">
        <v>0</v>
      </c>
      <c r="G1205">
        <v>0</v>
      </c>
      <c r="H1205">
        <v>0</v>
      </c>
      <c r="I1205">
        <v>25.582851000000002</v>
      </c>
      <c r="J1205">
        <v>68534.890098999997</v>
      </c>
      <c r="K1205">
        <v>3.7300000000000001E-4</v>
      </c>
      <c r="M1205" t="str">
        <f t="shared" si="37"/>
        <v>2018Other textiles</v>
      </c>
    </row>
    <row r="1206" spans="1:13" x14ac:dyDescent="0.25">
      <c r="A1206" t="s">
        <v>66</v>
      </c>
      <c r="B1206" t="str">
        <f t="shared" si="36"/>
        <v>2018</v>
      </c>
      <c r="C1206" t="s">
        <v>37</v>
      </c>
      <c r="D1206" t="s">
        <v>39</v>
      </c>
      <c r="E1206" t="s">
        <v>14</v>
      </c>
      <c r="F1206">
        <v>0</v>
      </c>
      <c r="G1206">
        <v>0</v>
      </c>
      <c r="H1206">
        <v>0</v>
      </c>
      <c r="I1206">
        <v>0</v>
      </c>
      <c r="J1206">
        <v>6203.4041340000003</v>
      </c>
      <c r="K1206">
        <v>0</v>
      </c>
      <c r="M1206" t="str">
        <f t="shared" si="37"/>
        <v>2018Other textiles</v>
      </c>
    </row>
    <row r="1207" spans="1:13" x14ac:dyDescent="0.25">
      <c r="A1207" t="s">
        <v>66</v>
      </c>
      <c r="B1207" t="str">
        <f t="shared" si="36"/>
        <v>2018</v>
      </c>
      <c r="C1207" t="s">
        <v>37</v>
      </c>
      <c r="D1207" t="s">
        <v>39</v>
      </c>
      <c r="E1207" t="s">
        <v>15</v>
      </c>
      <c r="F1207">
        <v>0</v>
      </c>
      <c r="G1207">
        <v>0</v>
      </c>
      <c r="H1207">
        <v>0</v>
      </c>
      <c r="I1207">
        <v>0.37414900000000001</v>
      </c>
      <c r="J1207">
        <v>19832.360369999999</v>
      </c>
      <c r="K1207">
        <v>1.8E-5</v>
      </c>
      <c r="M1207" t="str">
        <f t="shared" si="37"/>
        <v>2018Other textiles</v>
      </c>
    </row>
    <row r="1208" spans="1:13" x14ac:dyDescent="0.25">
      <c r="A1208" t="s">
        <v>66</v>
      </c>
      <c r="B1208" t="str">
        <f t="shared" si="36"/>
        <v>2018</v>
      </c>
      <c r="C1208" t="s">
        <v>40</v>
      </c>
      <c r="D1208" t="s">
        <v>47</v>
      </c>
      <c r="E1208" t="s">
        <v>13</v>
      </c>
      <c r="F1208">
        <v>1504</v>
      </c>
      <c r="G1208">
        <v>0</v>
      </c>
      <c r="H1208">
        <v>0</v>
      </c>
      <c r="I1208">
        <v>6085.97768</v>
      </c>
      <c r="J1208">
        <v>0</v>
      </c>
      <c r="K1208">
        <v>1</v>
      </c>
      <c r="M1208" t="str">
        <f t="shared" si="37"/>
        <v>2018Offroad tyres</v>
      </c>
    </row>
    <row r="1209" spans="1:13" x14ac:dyDescent="0.25">
      <c r="A1209" t="s">
        <v>66</v>
      </c>
      <c r="B1209" t="str">
        <f t="shared" si="36"/>
        <v>2018</v>
      </c>
      <c r="C1209" t="s">
        <v>40</v>
      </c>
      <c r="D1209" t="s">
        <v>47</v>
      </c>
      <c r="E1209" t="s">
        <v>14</v>
      </c>
      <c r="F1209">
        <v>0</v>
      </c>
      <c r="G1209">
        <v>0</v>
      </c>
      <c r="H1209">
        <v>0</v>
      </c>
      <c r="I1209">
        <v>0</v>
      </c>
      <c r="J1209">
        <v>0</v>
      </c>
      <c r="M1209" t="str">
        <f t="shared" si="37"/>
        <v>2018Offroad tyres</v>
      </c>
    </row>
    <row r="1210" spans="1:13" x14ac:dyDescent="0.25">
      <c r="A1210" t="s">
        <v>66</v>
      </c>
      <c r="B1210" t="str">
        <f t="shared" si="36"/>
        <v>2018</v>
      </c>
      <c r="C1210" t="s">
        <v>40</v>
      </c>
      <c r="D1210" t="s">
        <v>47</v>
      </c>
      <c r="E1210" t="s">
        <v>15</v>
      </c>
      <c r="F1210">
        <v>0</v>
      </c>
      <c r="G1210">
        <v>0</v>
      </c>
      <c r="H1210">
        <v>0</v>
      </c>
      <c r="I1210">
        <v>0</v>
      </c>
      <c r="J1210">
        <v>0</v>
      </c>
      <c r="M1210" t="str">
        <f t="shared" si="37"/>
        <v>2018Offroad tyres</v>
      </c>
    </row>
    <row r="1211" spans="1:13" x14ac:dyDescent="0.25">
      <c r="A1211" t="s">
        <v>66</v>
      </c>
      <c r="B1211" t="str">
        <f t="shared" si="36"/>
        <v>2018</v>
      </c>
      <c r="C1211" t="s">
        <v>40</v>
      </c>
      <c r="D1211" t="s">
        <v>41</v>
      </c>
      <c r="E1211" t="s">
        <v>13</v>
      </c>
      <c r="F1211">
        <v>0</v>
      </c>
      <c r="G1211">
        <v>0</v>
      </c>
      <c r="H1211">
        <v>0</v>
      </c>
      <c r="I1211">
        <v>19007.860887999999</v>
      </c>
      <c r="J1211">
        <v>9595.5529320000005</v>
      </c>
      <c r="K1211">
        <v>0.66453099999999998</v>
      </c>
      <c r="M1211" t="str">
        <f t="shared" si="37"/>
        <v>2018Other rubber</v>
      </c>
    </row>
    <row r="1212" spans="1:13" x14ac:dyDescent="0.25">
      <c r="A1212" t="s">
        <v>66</v>
      </c>
      <c r="B1212" t="str">
        <f t="shared" si="36"/>
        <v>2018</v>
      </c>
      <c r="C1212" t="s">
        <v>40</v>
      </c>
      <c r="D1212" t="s">
        <v>41</v>
      </c>
      <c r="E1212" t="s">
        <v>14</v>
      </c>
      <c r="F1212">
        <v>0</v>
      </c>
      <c r="G1212">
        <v>0</v>
      </c>
      <c r="H1212">
        <v>0</v>
      </c>
      <c r="I1212">
        <v>0</v>
      </c>
      <c r="J1212">
        <v>168.49655899999999</v>
      </c>
      <c r="K1212">
        <v>0</v>
      </c>
      <c r="M1212" t="str">
        <f t="shared" si="37"/>
        <v>2018Other rubber</v>
      </c>
    </row>
    <row r="1213" spans="1:13" x14ac:dyDescent="0.25">
      <c r="A1213" t="s">
        <v>66</v>
      </c>
      <c r="B1213" t="str">
        <f t="shared" si="36"/>
        <v>2018</v>
      </c>
      <c r="C1213" t="s">
        <v>40</v>
      </c>
      <c r="D1213" t="s">
        <v>41</v>
      </c>
      <c r="E1213" t="s">
        <v>15</v>
      </c>
      <c r="F1213">
        <v>0</v>
      </c>
      <c r="G1213">
        <v>0</v>
      </c>
      <c r="H1213">
        <v>0</v>
      </c>
      <c r="I1213">
        <v>2299.5773009999998</v>
      </c>
      <c r="J1213">
        <v>2379.440916</v>
      </c>
      <c r="K1213">
        <v>0.49146499999999999</v>
      </c>
      <c r="M1213" t="str">
        <f t="shared" si="37"/>
        <v>2018Other rubber</v>
      </c>
    </row>
    <row r="1214" spans="1:13" x14ac:dyDescent="0.25">
      <c r="A1214" t="s">
        <v>66</v>
      </c>
      <c r="B1214" t="str">
        <f t="shared" si="36"/>
        <v>2018</v>
      </c>
      <c r="C1214" t="s">
        <v>40</v>
      </c>
      <c r="D1214" t="s">
        <v>42</v>
      </c>
      <c r="E1214" t="s">
        <v>13</v>
      </c>
      <c r="F1214">
        <v>15706</v>
      </c>
      <c r="G1214">
        <v>0</v>
      </c>
      <c r="H1214">
        <v>0</v>
      </c>
      <c r="I1214">
        <v>7405.8498159999999</v>
      </c>
      <c r="J1214">
        <v>1044.492831</v>
      </c>
      <c r="K1214">
        <v>0.95676099999999997</v>
      </c>
      <c r="M1214" t="str">
        <f t="shared" si="37"/>
        <v>2018Passenger tyres</v>
      </c>
    </row>
    <row r="1215" spans="1:13" x14ac:dyDescent="0.25">
      <c r="A1215" t="s">
        <v>66</v>
      </c>
      <c r="B1215" t="str">
        <f t="shared" si="36"/>
        <v>2018</v>
      </c>
      <c r="C1215" t="s">
        <v>40</v>
      </c>
      <c r="D1215" t="s">
        <v>42</v>
      </c>
      <c r="E1215" t="s">
        <v>14</v>
      </c>
      <c r="F1215">
        <v>0</v>
      </c>
      <c r="G1215">
        <v>0</v>
      </c>
      <c r="H1215">
        <v>0</v>
      </c>
      <c r="I1215">
        <v>0</v>
      </c>
      <c r="J1215">
        <v>120.847008</v>
      </c>
      <c r="K1215">
        <v>0</v>
      </c>
      <c r="M1215" t="str">
        <f t="shared" si="37"/>
        <v>2018Passenger tyres</v>
      </c>
    </row>
    <row r="1216" spans="1:13" x14ac:dyDescent="0.25">
      <c r="A1216" t="s">
        <v>66</v>
      </c>
      <c r="B1216" t="str">
        <f t="shared" si="36"/>
        <v>2018</v>
      </c>
      <c r="C1216" t="s">
        <v>40</v>
      </c>
      <c r="D1216" t="s">
        <v>42</v>
      </c>
      <c r="E1216" t="s">
        <v>15</v>
      </c>
      <c r="F1216">
        <v>9379</v>
      </c>
      <c r="G1216">
        <v>0</v>
      </c>
      <c r="H1216">
        <v>0</v>
      </c>
      <c r="I1216">
        <v>1537.9641839999999</v>
      </c>
      <c r="J1216">
        <v>0</v>
      </c>
      <c r="K1216">
        <v>1</v>
      </c>
      <c r="M1216" t="str">
        <f t="shared" si="37"/>
        <v>2018Passenger tyres</v>
      </c>
    </row>
    <row r="1217" spans="1:13" x14ac:dyDescent="0.25">
      <c r="A1217" t="s">
        <v>66</v>
      </c>
      <c r="B1217" t="str">
        <f t="shared" si="36"/>
        <v>2018</v>
      </c>
      <c r="C1217" t="s">
        <v>40</v>
      </c>
      <c r="D1217" t="s">
        <v>43</v>
      </c>
      <c r="E1217" t="s">
        <v>13</v>
      </c>
      <c r="F1217">
        <v>15581</v>
      </c>
      <c r="G1217">
        <v>0</v>
      </c>
      <c r="H1217">
        <v>0</v>
      </c>
      <c r="I1217">
        <v>0</v>
      </c>
      <c r="J1217">
        <v>0</v>
      </c>
      <c r="K1217">
        <v>1</v>
      </c>
      <c r="M1217" t="str">
        <f t="shared" si="37"/>
        <v>2018Truck tyres</v>
      </c>
    </row>
    <row r="1218" spans="1:13" x14ac:dyDescent="0.25">
      <c r="A1218" t="s">
        <v>66</v>
      </c>
      <c r="B1218" t="str">
        <f t="shared" si="36"/>
        <v>2018</v>
      </c>
      <c r="C1218" t="s">
        <v>40</v>
      </c>
      <c r="D1218" t="s">
        <v>43</v>
      </c>
      <c r="E1218" t="s">
        <v>14</v>
      </c>
      <c r="F1218">
        <v>0</v>
      </c>
      <c r="G1218">
        <v>0</v>
      </c>
      <c r="H1218">
        <v>0</v>
      </c>
      <c r="I1218">
        <v>0</v>
      </c>
      <c r="J1218">
        <v>0</v>
      </c>
      <c r="M1218" t="str">
        <f t="shared" si="37"/>
        <v>2018Truck tyres</v>
      </c>
    </row>
    <row r="1219" spans="1:13" x14ac:dyDescent="0.25">
      <c r="A1219" t="s">
        <v>66</v>
      </c>
      <c r="B1219" t="str">
        <f t="shared" ref="B1219:B1282" si="38">RIGHT(A1219,4)</f>
        <v>2018</v>
      </c>
      <c r="C1219" t="s">
        <v>40</v>
      </c>
      <c r="D1219" t="s">
        <v>43</v>
      </c>
      <c r="E1219" t="s">
        <v>15</v>
      </c>
      <c r="F1219">
        <v>0</v>
      </c>
      <c r="G1219">
        <v>0</v>
      </c>
      <c r="H1219">
        <v>0</v>
      </c>
      <c r="I1219">
        <v>0</v>
      </c>
      <c r="J1219">
        <v>0</v>
      </c>
      <c r="M1219" t="str">
        <f t="shared" ref="M1219:M1282" si="39">_xlfn.TEXTJOIN("",FALSE,B1219,D1219)</f>
        <v>2018Truck tyres</v>
      </c>
    </row>
    <row r="1220" spans="1:13" x14ac:dyDescent="0.25">
      <c r="A1220" t="s">
        <v>67</v>
      </c>
      <c r="B1220" t="str">
        <f t="shared" si="38"/>
        <v>2019</v>
      </c>
      <c r="C1220" t="s">
        <v>11</v>
      </c>
      <c r="D1220" t="s">
        <v>12</v>
      </c>
      <c r="E1220" t="s">
        <v>13</v>
      </c>
      <c r="F1220">
        <v>761</v>
      </c>
      <c r="G1220">
        <v>0</v>
      </c>
      <c r="H1220">
        <v>0</v>
      </c>
      <c r="I1220">
        <v>0</v>
      </c>
      <c r="J1220">
        <v>3873.2506530000001</v>
      </c>
      <c r="K1220">
        <v>0.164212</v>
      </c>
      <c r="M1220" t="str">
        <f t="shared" si="39"/>
        <v>2019Asphalt</v>
      </c>
    </row>
    <row r="1221" spans="1:13" x14ac:dyDescent="0.25">
      <c r="A1221" t="s">
        <v>67</v>
      </c>
      <c r="B1221" t="str">
        <f t="shared" si="38"/>
        <v>2019</v>
      </c>
      <c r="C1221" t="s">
        <v>11</v>
      </c>
      <c r="D1221" t="s">
        <v>12</v>
      </c>
      <c r="E1221" t="s">
        <v>14</v>
      </c>
      <c r="F1221">
        <v>952496</v>
      </c>
      <c r="G1221">
        <v>0</v>
      </c>
      <c r="H1221">
        <v>0</v>
      </c>
      <c r="I1221">
        <v>0</v>
      </c>
      <c r="J1221">
        <v>1005.28932</v>
      </c>
      <c r="K1221">
        <v>0.99894499999999997</v>
      </c>
      <c r="M1221" t="str">
        <f t="shared" si="39"/>
        <v>2019Asphalt</v>
      </c>
    </row>
    <row r="1222" spans="1:13" x14ac:dyDescent="0.25">
      <c r="A1222" t="s">
        <v>67</v>
      </c>
      <c r="B1222" t="str">
        <f t="shared" si="38"/>
        <v>2019</v>
      </c>
      <c r="C1222" t="s">
        <v>11</v>
      </c>
      <c r="D1222" t="s">
        <v>12</v>
      </c>
      <c r="E1222" t="s">
        <v>15</v>
      </c>
      <c r="F1222">
        <v>25000</v>
      </c>
      <c r="G1222">
        <v>0</v>
      </c>
      <c r="H1222">
        <v>0</v>
      </c>
      <c r="I1222">
        <v>0</v>
      </c>
      <c r="J1222">
        <v>700.12611300000003</v>
      </c>
      <c r="K1222">
        <v>0.97275699999999998</v>
      </c>
      <c r="M1222" t="str">
        <f t="shared" si="39"/>
        <v>2019Asphalt</v>
      </c>
    </row>
    <row r="1223" spans="1:13" x14ac:dyDescent="0.25">
      <c r="A1223" t="s">
        <v>67</v>
      </c>
      <c r="B1223" t="str">
        <f t="shared" si="38"/>
        <v>2019</v>
      </c>
      <c r="C1223" t="s">
        <v>11</v>
      </c>
      <c r="D1223" t="s">
        <v>16</v>
      </c>
      <c r="E1223" t="s">
        <v>13</v>
      </c>
      <c r="F1223">
        <v>50</v>
      </c>
      <c r="G1223">
        <v>0</v>
      </c>
      <c r="H1223">
        <v>0</v>
      </c>
      <c r="I1223">
        <v>0</v>
      </c>
      <c r="J1223">
        <v>33169.909695000002</v>
      </c>
      <c r="K1223">
        <v>1.505E-3</v>
      </c>
      <c r="M1223" t="str">
        <f t="shared" si="39"/>
        <v>2019Bricks</v>
      </c>
    </row>
    <row r="1224" spans="1:13" x14ac:dyDescent="0.25">
      <c r="A1224" t="s">
        <v>67</v>
      </c>
      <c r="B1224" t="str">
        <f t="shared" si="38"/>
        <v>2019</v>
      </c>
      <c r="C1224" t="s">
        <v>11</v>
      </c>
      <c r="D1224" t="s">
        <v>16</v>
      </c>
      <c r="E1224" t="s">
        <v>14</v>
      </c>
      <c r="F1224">
        <v>804600</v>
      </c>
      <c r="G1224">
        <v>0</v>
      </c>
      <c r="H1224">
        <v>0</v>
      </c>
      <c r="I1224">
        <v>0</v>
      </c>
      <c r="J1224">
        <v>28420.442964999998</v>
      </c>
      <c r="K1224">
        <v>0.96588200000000002</v>
      </c>
      <c r="M1224" t="str">
        <f t="shared" si="39"/>
        <v>2019Bricks</v>
      </c>
    </row>
    <row r="1225" spans="1:13" x14ac:dyDescent="0.25">
      <c r="A1225" t="s">
        <v>67</v>
      </c>
      <c r="B1225" t="str">
        <f t="shared" si="38"/>
        <v>2019</v>
      </c>
      <c r="C1225" t="s">
        <v>11</v>
      </c>
      <c r="D1225" t="s">
        <v>16</v>
      </c>
      <c r="E1225" t="s">
        <v>15</v>
      </c>
      <c r="F1225">
        <v>0</v>
      </c>
      <c r="G1225">
        <v>0</v>
      </c>
      <c r="H1225">
        <v>0</v>
      </c>
      <c r="I1225">
        <v>0</v>
      </c>
      <c r="J1225">
        <v>45986.808463000001</v>
      </c>
      <c r="K1225">
        <v>0</v>
      </c>
      <c r="M1225" t="str">
        <f t="shared" si="39"/>
        <v>2019Bricks</v>
      </c>
    </row>
    <row r="1226" spans="1:13" x14ac:dyDescent="0.25">
      <c r="A1226" t="s">
        <v>67</v>
      </c>
      <c r="B1226" t="str">
        <f t="shared" si="38"/>
        <v>2019</v>
      </c>
      <c r="C1226" t="s">
        <v>11</v>
      </c>
      <c r="D1226" t="s">
        <v>17</v>
      </c>
      <c r="E1226" t="s">
        <v>13</v>
      </c>
      <c r="F1226">
        <v>53</v>
      </c>
      <c r="G1226">
        <v>0</v>
      </c>
      <c r="H1226">
        <v>0</v>
      </c>
      <c r="I1226">
        <v>0</v>
      </c>
      <c r="J1226">
        <v>39192.736777999999</v>
      </c>
      <c r="K1226">
        <v>1.3500000000000001E-3</v>
      </c>
      <c r="M1226" t="str">
        <f t="shared" si="39"/>
        <v>2019Concrete</v>
      </c>
    </row>
    <row r="1227" spans="1:13" x14ac:dyDescent="0.25">
      <c r="A1227" t="s">
        <v>67</v>
      </c>
      <c r="B1227" t="str">
        <f t="shared" si="38"/>
        <v>2019</v>
      </c>
      <c r="C1227" t="s">
        <v>11</v>
      </c>
      <c r="D1227" t="s">
        <v>17</v>
      </c>
      <c r="E1227" t="s">
        <v>14</v>
      </c>
      <c r="F1227">
        <v>2710407</v>
      </c>
      <c r="G1227">
        <v>0</v>
      </c>
      <c r="H1227">
        <v>0</v>
      </c>
      <c r="I1227">
        <v>0</v>
      </c>
      <c r="J1227">
        <v>25852.668349</v>
      </c>
      <c r="K1227">
        <v>0.99055099999999996</v>
      </c>
      <c r="M1227" t="str">
        <f t="shared" si="39"/>
        <v>2019Concrete</v>
      </c>
    </row>
    <row r="1228" spans="1:13" x14ac:dyDescent="0.25">
      <c r="A1228" t="s">
        <v>67</v>
      </c>
      <c r="B1228" t="str">
        <f t="shared" si="38"/>
        <v>2019</v>
      </c>
      <c r="C1228" t="s">
        <v>11</v>
      </c>
      <c r="D1228" t="s">
        <v>17</v>
      </c>
      <c r="E1228" t="s">
        <v>15</v>
      </c>
      <c r="F1228">
        <v>0</v>
      </c>
      <c r="G1228">
        <v>0</v>
      </c>
      <c r="H1228">
        <v>0</v>
      </c>
      <c r="I1228">
        <v>0</v>
      </c>
      <c r="J1228">
        <v>373.36481800000001</v>
      </c>
      <c r="K1228">
        <v>0</v>
      </c>
      <c r="M1228" t="str">
        <f t="shared" si="39"/>
        <v>2019Concrete</v>
      </c>
    </row>
    <row r="1229" spans="1:13" x14ac:dyDescent="0.25">
      <c r="A1229" t="s">
        <v>67</v>
      </c>
      <c r="B1229" t="str">
        <f t="shared" si="38"/>
        <v>2019</v>
      </c>
      <c r="C1229" t="s">
        <v>11</v>
      </c>
      <c r="D1229" t="s">
        <v>18</v>
      </c>
      <c r="E1229" t="s">
        <v>13</v>
      </c>
      <c r="F1229">
        <v>30319</v>
      </c>
      <c r="G1229">
        <v>0</v>
      </c>
      <c r="H1229">
        <v>0</v>
      </c>
      <c r="I1229">
        <v>0</v>
      </c>
      <c r="J1229">
        <v>27359.098018000001</v>
      </c>
      <c r="K1229">
        <v>0.52565799999999996</v>
      </c>
      <c r="M1229" t="str">
        <f t="shared" si="39"/>
        <v>2019Plaster</v>
      </c>
    </row>
    <row r="1230" spans="1:13" x14ac:dyDescent="0.25">
      <c r="A1230" t="s">
        <v>67</v>
      </c>
      <c r="B1230" t="str">
        <f t="shared" si="38"/>
        <v>2019</v>
      </c>
      <c r="C1230" t="s">
        <v>11</v>
      </c>
      <c r="D1230" t="s">
        <v>18</v>
      </c>
      <c r="E1230" t="s">
        <v>14</v>
      </c>
      <c r="F1230">
        <v>0</v>
      </c>
      <c r="G1230">
        <v>0</v>
      </c>
      <c r="H1230">
        <v>0</v>
      </c>
      <c r="I1230">
        <v>0</v>
      </c>
      <c r="J1230">
        <v>15366.69916</v>
      </c>
      <c r="K1230">
        <v>0</v>
      </c>
      <c r="M1230" t="str">
        <f t="shared" si="39"/>
        <v>2019Plaster</v>
      </c>
    </row>
    <row r="1231" spans="1:13" x14ac:dyDescent="0.25">
      <c r="A1231" t="s">
        <v>67</v>
      </c>
      <c r="B1231" t="str">
        <f t="shared" si="38"/>
        <v>2019</v>
      </c>
      <c r="C1231" t="s">
        <v>11</v>
      </c>
      <c r="D1231" t="s">
        <v>18</v>
      </c>
      <c r="E1231" t="s">
        <v>15</v>
      </c>
      <c r="F1231">
        <v>0</v>
      </c>
      <c r="G1231">
        <v>0</v>
      </c>
      <c r="H1231">
        <v>0</v>
      </c>
      <c r="I1231">
        <v>0</v>
      </c>
      <c r="J1231">
        <v>4146.9527420000004</v>
      </c>
      <c r="K1231">
        <v>0</v>
      </c>
      <c r="M1231" t="str">
        <f t="shared" si="39"/>
        <v>2019Plaster</v>
      </c>
    </row>
    <row r="1232" spans="1:13" x14ac:dyDescent="0.25">
      <c r="A1232" t="s">
        <v>67</v>
      </c>
      <c r="B1232" t="str">
        <f t="shared" si="38"/>
        <v>2019</v>
      </c>
      <c r="C1232" t="s">
        <v>11</v>
      </c>
      <c r="D1232" t="s">
        <v>45</v>
      </c>
      <c r="E1232" t="s">
        <v>13</v>
      </c>
      <c r="F1232">
        <v>4223</v>
      </c>
      <c r="G1232">
        <v>0</v>
      </c>
      <c r="H1232">
        <v>0</v>
      </c>
      <c r="I1232">
        <v>0</v>
      </c>
      <c r="J1232">
        <v>17306.475353999998</v>
      </c>
      <c r="K1232">
        <v>0.19614899999999999</v>
      </c>
      <c r="M1232" t="str">
        <f t="shared" si="39"/>
        <v>2019Rubble</v>
      </c>
    </row>
    <row r="1233" spans="1:13" x14ac:dyDescent="0.25">
      <c r="A1233" t="s">
        <v>67</v>
      </c>
      <c r="B1233" t="str">
        <f t="shared" si="38"/>
        <v>2019</v>
      </c>
      <c r="C1233" t="s">
        <v>11</v>
      </c>
      <c r="D1233" t="s">
        <v>45</v>
      </c>
      <c r="E1233" t="s">
        <v>14</v>
      </c>
      <c r="F1233">
        <v>487083</v>
      </c>
      <c r="G1233">
        <v>0</v>
      </c>
      <c r="H1233">
        <v>0</v>
      </c>
      <c r="I1233">
        <v>0</v>
      </c>
      <c r="J1233">
        <v>9782.1295590000009</v>
      </c>
      <c r="K1233">
        <v>0.98031199999999996</v>
      </c>
      <c r="M1233" t="str">
        <f t="shared" si="39"/>
        <v>2019Rubble</v>
      </c>
    </row>
    <row r="1234" spans="1:13" x14ac:dyDescent="0.25">
      <c r="A1234" t="s">
        <v>67</v>
      </c>
      <c r="B1234" t="str">
        <f t="shared" si="38"/>
        <v>2019</v>
      </c>
      <c r="C1234" t="s">
        <v>11</v>
      </c>
      <c r="D1234" t="s">
        <v>45</v>
      </c>
      <c r="E1234" t="s">
        <v>15</v>
      </c>
      <c r="F1234">
        <v>0</v>
      </c>
      <c r="G1234">
        <v>0</v>
      </c>
      <c r="H1234">
        <v>0</v>
      </c>
      <c r="I1234">
        <v>0</v>
      </c>
      <c r="J1234">
        <v>2801.228204</v>
      </c>
      <c r="K1234">
        <v>0</v>
      </c>
      <c r="M1234" t="str">
        <f t="shared" si="39"/>
        <v>2019Rubble</v>
      </c>
    </row>
    <row r="1235" spans="1:13" x14ac:dyDescent="0.25">
      <c r="A1235" t="s">
        <v>67</v>
      </c>
      <c r="B1235" t="str">
        <f t="shared" si="38"/>
        <v>2019</v>
      </c>
      <c r="C1235" t="s">
        <v>11</v>
      </c>
      <c r="D1235" t="s">
        <v>19</v>
      </c>
      <c r="E1235" t="s">
        <v>13</v>
      </c>
      <c r="F1235">
        <v>18852</v>
      </c>
      <c r="G1235">
        <v>0</v>
      </c>
      <c r="H1235">
        <v>0</v>
      </c>
      <c r="I1235">
        <v>0</v>
      </c>
      <c r="J1235">
        <v>131631.73910000001</v>
      </c>
      <c r="K1235">
        <v>0.125275</v>
      </c>
      <c r="M1235" t="str">
        <f t="shared" si="39"/>
        <v>2019Soil and natural materials</v>
      </c>
    </row>
    <row r="1236" spans="1:13" x14ac:dyDescent="0.25">
      <c r="A1236" t="s">
        <v>67</v>
      </c>
      <c r="B1236" t="str">
        <f t="shared" si="38"/>
        <v>2019</v>
      </c>
      <c r="C1236" t="s">
        <v>11</v>
      </c>
      <c r="D1236" t="s">
        <v>19</v>
      </c>
      <c r="E1236" t="s">
        <v>14</v>
      </c>
      <c r="F1236">
        <v>1256524</v>
      </c>
      <c r="G1236">
        <v>0</v>
      </c>
      <c r="H1236">
        <v>0</v>
      </c>
      <c r="I1236">
        <v>0</v>
      </c>
      <c r="J1236">
        <v>728821.32137899997</v>
      </c>
      <c r="K1236">
        <v>0.63289899999999999</v>
      </c>
      <c r="M1236" t="str">
        <f t="shared" si="39"/>
        <v>2019Soil and natural materials</v>
      </c>
    </row>
    <row r="1237" spans="1:13" x14ac:dyDescent="0.25">
      <c r="A1237" t="s">
        <v>67</v>
      </c>
      <c r="B1237" t="str">
        <f t="shared" si="38"/>
        <v>2019</v>
      </c>
      <c r="C1237" t="s">
        <v>11</v>
      </c>
      <c r="D1237" t="s">
        <v>19</v>
      </c>
      <c r="E1237" t="s">
        <v>15</v>
      </c>
      <c r="F1237">
        <v>25000</v>
      </c>
      <c r="G1237">
        <v>0</v>
      </c>
      <c r="H1237">
        <v>0</v>
      </c>
      <c r="I1237">
        <v>0</v>
      </c>
      <c r="J1237">
        <v>14597.095687999999</v>
      </c>
      <c r="K1237">
        <v>0.631359</v>
      </c>
      <c r="M1237" t="str">
        <f t="shared" si="39"/>
        <v>2019Soil and natural materials</v>
      </c>
    </row>
    <row r="1238" spans="1:13" x14ac:dyDescent="0.25">
      <c r="A1238" t="s">
        <v>67</v>
      </c>
      <c r="B1238" t="str">
        <f t="shared" si="38"/>
        <v>2019</v>
      </c>
      <c r="C1238" t="s">
        <v>20</v>
      </c>
      <c r="D1238" t="s">
        <v>21</v>
      </c>
      <c r="E1238" t="s">
        <v>13</v>
      </c>
      <c r="F1238">
        <v>12400</v>
      </c>
      <c r="G1238">
        <v>0</v>
      </c>
      <c r="H1238">
        <v>0</v>
      </c>
      <c r="I1238">
        <v>518.13912600000003</v>
      </c>
      <c r="J1238">
        <v>34538.016931999999</v>
      </c>
      <c r="K1238">
        <v>0.27221200000000001</v>
      </c>
      <c r="M1238" t="str">
        <f t="shared" si="39"/>
        <v>2019Container glass</v>
      </c>
    </row>
    <row r="1239" spans="1:13" x14ac:dyDescent="0.25">
      <c r="A1239" t="s">
        <v>67</v>
      </c>
      <c r="B1239" t="str">
        <f t="shared" si="38"/>
        <v>2019</v>
      </c>
      <c r="C1239" t="s">
        <v>20</v>
      </c>
      <c r="D1239" t="s">
        <v>21</v>
      </c>
      <c r="E1239" t="s">
        <v>14</v>
      </c>
      <c r="F1239">
        <v>0</v>
      </c>
      <c r="G1239">
        <v>0</v>
      </c>
      <c r="H1239">
        <v>0</v>
      </c>
      <c r="I1239">
        <v>19.653414999999999</v>
      </c>
      <c r="J1239">
        <v>676.00851599999999</v>
      </c>
      <c r="K1239">
        <v>2.8250999999999998E-2</v>
      </c>
      <c r="M1239" t="str">
        <f t="shared" si="39"/>
        <v>2019Container glass</v>
      </c>
    </row>
    <row r="1240" spans="1:13" x14ac:dyDescent="0.25">
      <c r="A1240" t="s">
        <v>67</v>
      </c>
      <c r="B1240" t="str">
        <f t="shared" si="38"/>
        <v>2019</v>
      </c>
      <c r="C1240" t="s">
        <v>20</v>
      </c>
      <c r="D1240" t="s">
        <v>21</v>
      </c>
      <c r="E1240" t="s">
        <v>15</v>
      </c>
      <c r="F1240">
        <v>163268</v>
      </c>
      <c r="G1240">
        <v>0</v>
      </c>
      <c r="H1240">
        <v>0</v>
      </c>
      <c r="I1240">
        <v>13845.811109</v>
      </c>
      <c r="J1240">
        <v>36702.272375</v>
      </c>
      <c r="K1240">
        <v>0.82834600000000003</v>
      </c>
      <c r="M1240" t="str">
        <f t="shared" si="39"/>
        <v>2019Container glass</v>
      </c>
    </row>
    <row r="1241" spans="1:13" x14ac:dyDescent="0.25">
      <c r="A1241" t="s">
        <v>67</v>
      </c>
      <c r="B1241" t="str">
        <f t="shared" si="38"/>
        <v>2019</v>
      </c>
      <c r="C1241" t="s">
        <v>20</v>
      </c>
      <c r="D1241" t="s">
        <v>22</v>
      </c>
      <c r="E1241" t="s">
        <v>13</v>
      </c>
      <c r="F1241">
        <v>3700</v>
      </c>
      <c r="G1241">
        <v>0</v>
      </c>
      <c r="H1241">
        <v>0</v>
      </c>
      <c r="I1241">
        <v>0</v>
      </c>
      <c r="J1241">
        <v>16951.169149000001</v>
      </c>
      <c r="K1241">
        <v>0.17916599999999999</v>
      </c>
      <c r="M1241" t="str">
        <f t="shared" si="39"/>
        <v>2019Other glass</v>
      </c>
    </row>
    <row r="1242" spans="1:13" x14ac:dyDescent="0.25">
      <c r="A1242" t="s">
        <v>67</v>
      </c>
      <c r="B1242" t="str">
        <f t="shared" si="38"/>
        <v>2019</v>
      </c>
      <c r="C1242" t="s">
        <v>20</v>
      </c>
      <c r="D1242" t="s">
        <v>22</v>
      </c>
      <c r="E1242" t="s">
        <v>14</v>
      </c>
      <c r="F1242">
        <v>900</v>
      </c>
      <c r="G1242">
        <v>0</v>
      </c>
      <c r="H1242">
        <v>0</v>
      </c>
      <c r="I1242">
        <v>0</v>
      </c>
      <c r="J1242">
        <v>3298.1311679999999</v>
      </c>
      <c r="K1242">
        <v>0.21438099999999999</v>
      </c>
      <c r="M1242" t="str">
        <f t="shared" si="39"/>
        <v>2019Other glass</v>
      </c>
    </row>
    <row r="1243" spans="1:13" x14ac:dyDescent="0.25">
      <c r="A1243" t="s">
        <v>67</v>
      </c>
      <c r="B1243" t="str">
        <f t="shared" si="38"/>
        <v>2019</v>
      </c>
      <c r="C1243" t="s">
        <v>20</v>
      </c>
      <c r="D1243" t="s">
        <v>22</v>
      </c>
      <c r="E1243" t="s">
        <v>15</v>
      </c>
      <c r="F1243">
        <v>0</v>
      </c>
      <c r="G1243">
        <v>0</v>
      </c>
      <c r="H1243">
        <v>0</v>
      </c>
      <c r="I1243">
        <v>0</v>
      </c>
      <c r="J1243">
        <v>36343.863354000001</v>
      </c>
      <c r="K1243">
        <v>0</v>
      </c>
      <c r="M1243" t="str">
        <f t="shared" si="39"/>
        <v>2019Other glass</v>
      </c>
    </row>
    <row r="1244" spans="1:13" x14ac:dyDescent="0.25">
      <c r="A1244" t="s">
        <v>67</v>
      </c>
      <c r="B1244" t="str">
        <f t="shared" si="38"/>
        <v>2019</v>
      </c>
      <c r="C1244" t="s">
        <v>23</v>
      </c>
      <c r="D1244" t="s">
        <v>24</v>
      </c>
      <c r="E1244" t="s">
        <v>13</v>
      </c>
      <c r="F1244">
        <v>24354</v>
      </c>
      <c r="G1244">
        <v>0</v>
      </c>
      <c r="H1244">
        <v>0</v>
      </c>
      <c r="I1244">
        <v>50954.521722999998</v>
      </c>
      <c r="J1244">
        <v>21440.006732999998</v>
      </c>
      <c r="K1244">
        <v>0.77839400000000003</v>
      </c>
      <c r="M1244" t="str">
        <f t="shared" si="39"/>
        <v>2019Aluminium</v>
      </c>
    </row>
    <row r="1245" spans="1:13" x14ac:dyDescent="0.25">
      <c r="A1245" t="s">
        <v>67</v>
      </c>
      <c r="B1245" t="str">
        <f t="shared" si="38"/>
        <v>2019</v>
      </c>
      <c r="C1245" t="s">
        <v>23</v>
      </c>
      <c r="D1245" t="s">
        <v>24</v>
      </c>
      <c r="E1245" t="s">
        <v>14</v>
      </c>
      <c r="F1245">
        <v>338</v>
      </c>
      <c r="G1245">
        <v>0</v>
      </c>
      <c r="H1245">
        <v>0</v>
      </c>
      <c r="I1245">
        <v>6347.5697250000003</v>
      </c>
      <c r="J1245">
        <v>3896.1030099999998</v>
      </c>
      <c r="K1245">
        <v>0.63180599999999998</v>
      </c>
      <c r="M1245" t="str">
        <f t="shared" si="39"/>
        <v>2019Aluminium</v>
      </c>
    </row>
    <row r="1246" spans="1:13" x14ac:dyDescent="0.25">
      <c r="A1246" t="s">
        <v>67</v>
      </c>
      <c r="B1246" t="str">
        <f t="shared" si="38"/>
        <v>2019</v>
      </c>
      <c r="C1246" t="s">
        <v>23</v>
      </c>
      <c r="D1246" t="s">
        <v>24</v>
      </c>
      <c r="E1246" t="s">
        <v>15</v>
      </c>
      <c r="F1246">
        <v>0</v>
      </c>
      <c r="G1246">
        <v>0</v>
      </c>
      <c r="H1246">
        <v>0</v>
      </c>
      <c r="I1246">
        <v>21278.552082999999</v>
      </c>
      <c r="J1246">
        <v>19813.253315000002</v>
      </c>
      <c r="K1246">
        <v>0.51782899999999998</v>
      </c>
      <c r="M1246" t="str">
        <f t="shared" si="39"/>
        <v>2019Aluminium</v>
      </c>
    </row>
    <row r="1247" spans="1:13" x14ac:dyDescent="0.25">
      <c r="A1247" t="s">
        <v>67</v>
      </c>
      <c r="B1247" t="str">
        <f t="shared" si="38"/>
        <v>2019</v>
      </c>
      <c r="C1247" t="s">
        <v>23</v>
      </c>
      <c r="D1247" t="s">
        <v>25</v>
      </c>
      <c r="E1247" t="s">
        <v>13</v>
      </c>
      <c r="F1247">
        <v>452401</v>
      </c>
      <c r="G1247">
        <v>0</v>
      </c>
      <c r="H1247">
        <v>0</v>
      </c>
      <c r="I1247">
        <v>210133.26268700001</v>
      </c>
      <c r="J1247">
        <v>69684.769098999997</v>
      </c>
      <c r="K1247">
        <v>0.90483000000000002</v>
      </c>
      <c r="M1247" t="str">
        <f t="shared" si="39"/>
        <v>2019Ferrous</v>
      </c>
    </row>
    <row r="1248" spans="1:13" x14ac:dyDescent="0.25">
      <c r="A1248" t="s">
        <v>67</v>
      </c>
      <c r="B1248" t="str">
        <f t="shared" si="38"/>
        <v>2019</v>
      </c>
      <c r="C1248" t="s">
        <v>23</v>
      </c>
      <c r="D1248" t="s">
        <v>25</v>
      </c>
      <c r="E1248" t="s">
        <v>14</v>
      </c>
      <c r="F1248">
        <v>101379</v>
      </c>
      <c r="G1248">
        <v>0</v>
      </c>
      <c r="H1248">
        <v>0</v>
      </c>
      <c r="I1248">
        <v>43427.790983999999</v>
      </c>
      <c r="J1248">
        <v>16683.641241000001</v>
      </c>
      <c r="K1248">
        <v>0.89668899999999996</v>
      </c>
      <c r="M1248" t="str">
        <f t="shared" si="39"/>
        <v>2019Ferrous</v>
      </c>
    </row>
    <row r="1249" spans="1:13" x14ac:dyDescent="0.25">
      <c r="A1249" t="s">
        <v>67</v>
      </c>
      <c r="B1249" t="str">
        <f t="shared" si="38"/>
        <v>2019</v>
      </c>
      <c r="C1249" t="s">
        <v>23</v>
      </c>
      <c r="D1249" t="s">
        <v>25</v>
      </c>
      <c r="E1249" t="s">
        <v>15</v>
      </c>
      <c r="F1249">
        <v>200758</v>
      </c>
      <c r="G1249">
        <v>0</v>
      </c>
      <c r="H1249">
        <v>0</v>
      </c>
      <c r="I1249">
        <v>134705.299669</v>
      </c>
      <c r="J1249">
        <v>33282.265459000002</v>
      </c>
      <c r="K1249">
        <v>0.90974100000000002</v>
      </c>
      <c r="M1249" t="str">
        <f t="shared" si="39"/>
        <v>2019Ferrous</v>
      </c>
    </row>
    <row r="1250" spans="1:13" x14ac:dyDescent="0.25">
      <c r="A1250" t="s">
        <v>67</v>
      </c>
      <c r="B1250" t="str">
        <f t="shared" si="38"/>
        <v>2019</v>
      </c>
      <c r="C1250" t="s">
        <v>23</v>
      </c>
      <c r="D1250" t="s">
        <v>26</v>
      </c>
      <c r="E1250" t="s">
        <v>13</v>
      </c>
      <c r="F1250">
        <v>175749</v>
      </c>
      <c r="G1250">
        <v>0</v>
      </c>
      <c r="H1250">
        <v>0</v>
      </c>
      <c r="I1250">
        <v>16377.205502000001</v>
      </c>
      <c r="J1250">
        <v>0</v>
      </c>
      <c r="K1250">
        <v>1</v>
      </c>
      <c r="M1250" t="str">
        <f t="shared" si="39"/>
        <v>2019Other metals</v>
      </c>
    </row>
    <row r="1251" spans="1:13" x14ac:dyDescent="0.25">
      <c r="A1251" t="s">
        <v>67</v>
      </c>
      <c r="B1251" t="str">
        <f t="shared" si="38"/>
        <v>2019</v>
      </c>
      <c r="C1251" t="s">
        <v>23</v>
      </c>
      <c r="D1251" t="s">
        <v>26</v>
      </c>
      <c r="E1251" t="s">
        <v>14</v>
      </c>
      <c r="F1251">
        <v>16452</v>
      </c>
      <c r="G1251">
        <v>0</v>
      </c>
      <c r="H1251">
        <v>0</v>
      </c>
      <c r="I1251">
        <v>1226.37907</v>
      </c>
      <c r="J1251">
        <v>0</v>
      </c>
      <c r="K1251">
        <v>1</v>
      </c>
      <c r="M1251" t="str">
        <f t="shared" si="39"/>
        <v>2019Other metals</v>
      </c>
    </row>
    <row r="1252" spans="1:13" x14ac:dyDescent="0.25">
      <c r="A1252" t="s">
        <v>67</v>
      </c>
      <c r="B1252" t="str">
        <f t="shared" si="38"/>
        <v>2019</v>
      </c>
      <c r="C1252" t="s">
        <v>23</v>
      </c>
      <c r="D1252" t="s">
        <v>26</v>
      </c>
      <c r="E1252" t="s">
        <v>15</v>
      </c>
      <c r="F1252">
        <v>14386</v>
      </c>
      <c r="G1252">
        <v>0</v>
      </c>
      <c r="H1252">
        <v>0</v>
      </c>
      <c r="I1252">
        <v>2528.955438</v>
      </c>
      <c r="J1252">
        <v>0</v>
      </c>
      <c r="K1252">
        <v>1</v>
      </c>
      <c r="M1252" t="str">
        <f t="shared" si="39"/>
        <v>2019Other metals</v>
      </c>
    </row>
    <row r="1253" spans="1:13" x14ac:dyDescent="0.25">
      <c r="A1253" t="s">
        <v>67</v>
      </c>
      <c r="B1253" t="str">
        <f t="shared" si="38"/>
        <v>2019</v>
      </c>
      <c r="C1253" t="s">
        <v>27</v>
      </c>
      <c r="D1253" t="s">
        <v>28</v>
      </c>
      <c r="E1253" t="s">
        <v>13</v>
      </c>
      <c r="F1253">
        <v>18729.490000000002</v>
      </c>
      <c r="G1253">
        <v>0</v>
      </c>
      <c r="H1253">
        <v>0</v>
      </c>
      <c r="I1253">
        <v>6846.0042819999999</v>
      </c>
      <c r="J1253">
        <v>304300.01685499999</v>
      </c>
      <c r="K1253">
        <v>7.7530000000000002E-2</v>
      </c>
      <c r="M1253" t="str">
        <f t="shared" si="39"/>
        <v>2019Food organics</v>
      </c>
    </row>
    <row r="1254" spans="1:13" x14ac:dyDescent="0.25">
      <c r="A1254" t="s">
        <v>67</v>
      </c>
      <c r="B1254" t="str">
        <f t="shared" si="38"/>
        <v>2019</v>
      </c>
      <c r="C1254" t="s">
        <v>27</v>
      </c>
      <c r="D1254" t="s">
        <v>28</v>
      </c>
      <c r="E1254" t="s">
        <v>14</v>
      </c>
      <c r="F1254">
        <v>0</v>
      </c>
      <c r="G1254">
        <v>0</v>
      </c>
      <c r="H1254">
        <v>0</v>
      </c>
      <c r="I1254">
        <v>106.858107</v>
      </c>
      <c r="J1254">
        <v>3009.1152980000002</v>
      </c>
      <c r="K1254">
        <v>3.4292999999999997E-2</v>
      </c>
      <c r="M1254" t="str">
        <f t="shared" si="39"/>
        <v>2019Food organics</v>
      </c>
    </row>
    <row r="1255" spans="1:13" x14ac:dyDescent="0.25">
      <c r="A1255" t="s">
        <v>67</v>
      </c>
      <c r="B1255" t="str">
        <f t="shared" si="38"/>
        <v>2019</v>
      </c>
      <c r="C1255" t="s">
        <v>27</v>
      </c>
      <c r="D1255" t="s">
        <v>28</v>
      </c>
      <c r="E1255" t="s">
        <v>15</v>
      </c>
      <c r="F1255">
        <v>39794.83</v>
      </c>
      <c r="G1255">
        <v>0</v>
      </c>
      <c r="H1255">
        <v>0</v>
      </c>
      <c r="I1255">
        <v>6727.2503210000004</v>
      </c>
      <c r="J1255">
        <v>602105.61170600005</v>
      </c>
      <c r="K1255">
        <v>7.1722999999999995E-2</v>
      </c>
      <c r="M1255" t="str">
        <f t="shared" si="39"/>
        <v>2019Food organics</v>
      </c>
    </row>
    <row r="1256" spans="1:13" x14ac:dyDescent="0.25">
      <c r="A1256" t="s">
        <v>67</v>
      </c>
      <c r="B1256" t="str">
        <f t="shared" si="38"/>
        <v>2019</v>
      </c>
      <c r="C1256" t="s">
        <v>27</v>
      </c>
      <c r="D1256" t="s">
        <v>29</v>
      </c>
      <c r="E1256" t="s">
        <v>13</v>
      </c>
      <c r="F1256">
        <v>32518.51</v>
      </c>
      <c r="G1256">
        <v>0</v>
      </c>
      <c r="H1256">
        <v>0</v>
      </c>
      <c r="I1256">
        <v>0</v>
      </c>
      <c r="J1256">
        <v>76698.876082999996</v>
      </c>
      <c r="K1256">
        <v>0.29774099999999998</v>
      </c>
      <c r="M1256" t="str">
        <f t="shared" si="39"/>
        <v>2019Garden organics</v>
      </c>
    </row>
    <row r="1257" spans="1:13" x14ac:dyDescent="0.25">
      <c r="A1257" t="s">
        <v>67</v>
      </c>
      <c r="B1257" t="str">
        <f t="shared" si="38"/>
        <v>2019</v>
      </c>
      <c r="C1257" t="s">
        <v>27</v>
      </c>
      <c r="D1257" t="s">
        <v>29</v>
      </c>
      <c r="E1257" t="s">
        <v>14</v>
      </c>
      <c r="F1257">
        <v>17840</v>
      </c>
      <c r="G1257">
        <v>0</v>
      </c>
      <c r="H1257">
        <v>0</v>
      </c>
      <c r="I1257">
        <v>0</v>
      </c>
      <c r="J1257">
        <v>21691.295257000002</v>
      </c>
      <c r="K1257">
        <v>0.45128800000000002</v>
      </c>
      <c r="M1257" t="str">
        <f t="shared" si="39"/>
        <v>2019Garden organics</v>
      </c>
    </row>
    <row r="1258" spans="1:13" x14ac:dyDescent="0.25">
      <c r="A1258" t="s">
        <v>67</v>
      </c>
      <c r="B1258" t="str">
        <f t="shared" si="38"/>
        <v>2019</v>
      </c>
      <c r="C1258" t="s">
        <v>27</v>
      </c>
      <c r="D1258" t="s">
        <v>29</v>
      </c>
      <c r="E1258" t="s">
        <v>15</v>
      </c>
      <c r="F1258">
        <v>416193.17</v>
      </c>
      <c r="G1258">
        <v>0</v>
      </c>
      <c r="H1258">
        <v>0</v>
      </c>
      <c r="I1258">
        <v>0</v>
      </c>
      <c r="J1258">
        <v>95407.893744999994</v>
      </c>
      <c r="K1258">
        <v>0.81351099999999998</v>
      </c>
      <c r="M1258" t="str">
        <f t="shared" si="39"/>
        <v>2019Garden organics</v>
      </c>
    </row>
    <row r="1259" spans="1:13" x14ac:dyDescent="0.25">
      <c r="A1259" t="s">
        <v>67</v>
      </c>
      <c r="B1259" t="str">
        <f t="shared" si="38"/>
        <v>2019</v>
      </c>
      <c r="C1259" t="s">
        <v>27</v>
      </c>
      <c r="D1259" t="s">
        <v>30</v>
      </c>
      <c r="E1259" t="s">
        <v>13</v>
      </c>
      <c r="F1259">
        <v>133507</v>
      </c>
      <c r="G1259">
        <v>0</v>
      </c>
      <c r="H1259">
        <v>0</v>
      </c>
      <c r="I1259">
        <v>0</v>
      </c>
      <c r="J1259">
        <v>37861.062249000002</v>
      </c>
      <c r="K1259">
        <v>0.77906500000000001</v>
      </c>
      <c r="M1259" t="str">
        <f t="shared" si="39"/>
        <v>2019Other organics</v>
      </c>
    </row>
    <row r="1260" spans="1:13" x14ac:dyDescent="0.25">
      <c r="A1260" t="s">
        <v>67</v>
      </c>
      <c r="B1260" t="str">
        <f t="shared" si="38"/>
        <v>2019</v>
      </c>
      <c r="C1260" t="s">
        <v>27</v>
      </c>
      <c r="D1260" t="s">
        <v>30</v>
      </c>
      <c r="E1260" t="s">
        <v>14</v>
      </c>
      <c r="F1260">
        <v>0</v>
      </c>
      <c r="G1260">
        <v>0</v>
      </c>
      <c r="H1260">
        <v>0</v>
      </c>
      <c r="I1260">
        <v>0</v>
      </c>
      <c r="J1260">
        <v>526.80558699999995</v>
      </c>
      <c r="K1260">
        <v>0</v>
      </c>
      <c r="M1260" t="str">
        <f t="shared" si="39"/>
        <v>2019Other organics</v>
      </c>
    </row>
    <row r="1261" spans="1:13" x14ac:dyDescent="0.25">
      <c r="A1261" t="s">
        <v>67</v>
      </c>
      <c r="B1261" t="str">
        <f t="shared" si="38"/>
        <v>2019</v>
      </c>
      <c r="C1261" t="s">
        <v>27</v>
      </c>
      <c r="D1261" t="s">
        <v>30</v>
      </c>
      <c r="E1261" t="s">
        <v>15</v>
      </c>
      <c r="F1261">
        <v>25539</v>
      </c>
      <c r="G1261">
        <v>0</v>
      </c>
      <c r="H1261">
        <v>0</v>
      </c>
      <c r="I1261">
        <v>0</v>
      </c>
      <c r="J1261">
        <v>95164.427043999996</v>
      </c>
      <c r="K1261">
        <v>0.21158399999999999</v>
      </c>
      <c r="M1261" t="str">
        <f t="shared" si="39"/>
        <v>2019Other organics</v>
      </c>
    </row>
    <row r="1262" spans="1:13" x14ac:dyDescent="0.25">
      <c r="A1262" t="s">
        <v>67</v>
      </c>
      <c r="B1262" t="str">
        <f t="shared" si="38"/>
        <v>2019</v>
      </c>
      <c r="C1262" t="s">
        <v>27</v>
      </c>
      <c r="D1262" t="s">
        <v>31</v>
      </c>
      <c r="E1262" t="s">
        <v>13</v>
      </c>
      <c r="F1262">
        <v>66774</v>
      </c>
      <c r="G1262">
        <v>0</v>
      </c>
      <c r="H1262">
        <v>0</v>
      </c>
      <c r="I1262">
        <v>1.1207100000000001</v>
      </c>
      <c r="J1262">
        <v>295771.11812399997</v>
      </c>
      <c r="K1262">
        <v>0.18418300000000001</v>
      </c>
      <c r="M1262" t="str">
        <f t="shared" si="39"/>
        <v>2019Wood /timber</v>
      </c>
    </row>
    <row r="1263" spans="1:13" x14ac:dyDescent="0.25">
      <c r="A1263" t="s">
        <v>67</v>
      </c>
      <c r="B1263" t="str">
        <f t="shared" si="38"/>
        <v>2019</v>
      </c>
      <c r="C1263" t="s">
        <v>27</v>
      </c>
      <c r="D1263" t="s">
        <v>31</v>
      </c>
      <c r="E1263" t="s">
        <v>14</v>
      </c>
      <c r="F1263">
        <v>126320</v>
      </c>
      <c r="G1263">
        <v>0</v>
      </c>
      <c r="H1263">
        <v>0</v>
      </c>
      <c r="I1263">
        <v>1.6296569999999999</v>
      </c>
      <c r="J1263">
        <v>118293.721536</v>
      </c>
      <c r="K1263">
        <v>0.51640900000000001</v>
      </c>
      <c r="M1263" t="str">
        <f t="shared" si="39"/>
        <v>2019Wood /timber</v>
      </c>
    </row>
    <row r="1264" spans="1:13" x14ac:dyDescent="0.25">
      <c r="A1264" t="s">
        <v>67</v>
      </c>
      <c r="B1264" t="str">
        <f t="shared" si="38"/>
        <v>2019</v>
      </c>
      <c r="C1264" t="s">
        <v>27</v>
      </c>
      <c r="D1264" t="s">
        <v>31</v>
      </c>
      <c r="E1264" t="s">
        <v>15</v>
      </c>
      <c r="F1264">
        <v>0</v>
      </c>
      <c r="G1264">
        <v>0</v>
      </c>
      <c r="H1264">
        <v>0</v>
      </c>
      <c r="I1264">
        <v>0.24963299999999999</v>
      </c>
      <c r="J1264">
        <v>26628.7435</v>
      </c>
      <c r="K1264">
        <v>9.0000000000000002E-6</v>
      </c>
      <c r="M1264" t="str">
        <f t="shared" si="39"/>
        <v>2019Wood /timber</v>
      </c>
    </row>
    <row r="1265" spans="1:13" x14ac:dyDescent="0.25">
      <c r="A1265" t="s">
        <v>67</v>
      </c>
      <c r="B1265" t="str">
        <f t="shared" si="38"/>
        <v>2019</v>
      </c>
      <c r="C1265" t="s">
        <v>32</v>
      </c>
      <c r="D1265" t="s">
        <v>33</v>
      </c>
      <c r="E1265" t="s">
        <v>13</v>
      </c>
      <c r="F1265">
        <v>553024</v>
      </c>
      <c r="G1265">
        <v>0</v>
      </c>
      <c r="H1265">
        <v>0</v>
      </c>
      <c r="I1265">
        <v>287040.49695</v>
      </c>
      <c r="J1265">
        <v>98650.668441999995</v>
      </c>
      <c r="K1265">
        <v>0.89490800000000004</v>
      </c>
      <c r="M1265" t="str">
        <f t="shared" si="39"/>
        <v>2019Cardboard</v>
      </c>
    </row>
    <row r="1266" spans="1:13" x14ac:dyDescent="0.25">
      <c r="A1266" t="s">
        <v>67</v>
      </c>
      <c r="B1266" t="str">
        <f t="shared" si="38"/>
        <v>2019</v>
      </c>
      <c r="C1266" t="s">
        <v>32</v>
      </c>
      <c r="D1266" t="s">
        <v>33</v>
      </c>
      <c r="E1266" t="s">
        <v>14</v>
      </c>
      <c r="F1266">
        <v>84</v>
      </c>
      <c r="G1266">
        <v>0</v>
      </c>
      <c r="H1266">
        <v>0</v>
      </c>
      <c r="I1266">
        <v>15946.694275</v>
      </c>
      <c r="J1266">
        <v>4331.6697969999996</v>
      </c>
      <c r="K1266">
        <v>0.78727000000000003</v>
      </c>
      <c r="M1266" t="str">
        <f t="shared" si="39"/>
        <v>2019Cardboard</v>
      </c>
    </row>
    <row r="1267" spans="1:13" x14ac:dyDescent="0.25">
      <c r="A1267" t="s">
        <v>67</v>
      </c>
      <c r="B1267" t="str">
        <f t="shared" si="38"/>
        <v>2019</v>
      </c>
      <c r="C1267" t="s">
        <v>32</v>
      </c>
      <c r="D1267" t="s">
        <v>33</v>
      </c>
      <c r="E1267" t="s">
        <v>15</v>
      </c>
      <c r="F1267">
        <v>0</v>
      </c>
      <c r="G1267">
        <v>0</v>
      </c>
      <c r="H1267">
        <v>0</v>
      </c>
      <c r="I1267">
        <v>15946.694275</v>
      </c>
      <c r="J1267">
        <v>34975.441911000002</v>
      </c>
      <c r="K1267">
        <v>0.31315799999999999</v>
      </c>
      <c r="M1267" t="str">
        <f t="shared" si="39"/>
        <v>2019Cardboard</v>
      </c>
    </row>
    <row r="1268" spans="1:13" x14ac:dyDescent="0.25">
      <c r="A1268" t="s">
        <v>67</v>
      </c>
      <c r="B1268" t="str">
        <f t="shared" si="38"/>
        <v>2019</v>
      </c>
      <c r="C1268" t="s">
        <v>32</v>
      </c>
      <c r="D1268" t="s">
        <v>46</v>
      </c>
      <c r="E1268" t="s">
        <v>13</v>
      </c>
      <c r="F1268">
        <v>0</v>
      </c>
      <c r="G1268">
        <v>0</v>
      </c>
      <c r="H1268">
        <v>0</v>
      </c>
      <c r="I1268">
        <v>0</v>
      </c>
      <c r="J1268">
        <v>35634.570340999999</v>
      </c>
      <c r="K1268">
        <v>0</v>
      </c>
      <c r="M1268" t="str">
        <f t="shared" si="39"/>
        <v>2019Liquidpaperboard</v>
      </c>
    </row>
    <row r="1269" spans="1:13" x14ac:dyDescent="0.25">
      <c r="A1269" t="s">
        <v>67</v>
      </c>
      <c r="B1269" t="str">
        <f t="shared" si="38"/>
        <v>2019</v>
      </c>
      <c r="C1269" t="s">
        <v>32</v>
      </c>
      <c r="D1269" t="s">
        <v>46</v>
      </c>
      <c r="E1269" t="s">
        <v>14</v>
      </c>
      <c r="F1269">
        <v>0</v>
      </c>
      <c r="G1269">
        <v>0</v>
      </c>
      <c r="H1269">
        <v>0</v>
      </c>
      <c r="I1269">
        <v>0</v>
      </c>
      <c r="J1269">
        <v>537.80933800000003</v>
      </c>
      <c r="K1269">
        <v>0</v>
      </c>
      <c r="M1269" t="str">
        <f t="shared" si="39"/>
        <v>2019Liquidpaperboard</v>
      </c>
    </row>
    <row r="1270" spans="1:13" x14ac:dyDescent="0.25">
      <c r="A1270" t="s">
        <v>67</v>
      </c>
      <c r="B1270" t="str">
        <f t="shared" si="38"/>
        <v>2019</v>
      </c>
      <c r="C1270" t="s">
        <v>32</v>
      </c>
      <c r="D1270" t="s">
        <v>46</v>
      </c>
      <c r="E1270" t="s">
        <v>15</v>
      </c>
      <c r="F1270">
        <v>0</v>
      </c>
      <c r="G1270">
        <v>0</v>
      </c>
      <c r="H1270">
        <v>0</v>
      </c>
      <c r="I1270">
        <v>0</v>
      </c>
      <c r="J1270">
        <v>26555.903620000001</v>
      </c>
      <c r="K1270">
        <v>0</v>
      </c>
      <c r="M1270" t="str">
        <f t="shared" si="39"/>
        <v>2019Liquidpaperboard</v>
      </c>
    </row>
    <row r="1271" spans="1:13" x14ac:dyDescent="0.25">
      <c r="A1271" t="s">
        <v>67</v>
      </c>
      <c r="B1271" t="str">
        <f t="shared" si="38"/>
        <v>2019</v>
      </c>
      <c r="C1271" t="s">
        <v>32</v>
      </c>
      <c r="D1271" t="s">
        <v>34</v>
      </c>
      <c r="E1271" t="s">
        <v>13</v>
      </c>
      <c r="F1271">
        <v>54171</v>
      </c>
      <c r="G1271">
        <v>0</v>
      </c>
      <c r="H1271">
        <v>0</v>
      </c>
      <c r="I1271">
        <v>8732.0414999999994</v>
      </c>
      <c r="J1271">
        <v>0</v>
      </c>
      <c r="K1271">
        <v>1</v>
      </c>
      <c r="M1271" t="str">
        <f t="shared" si="39"/>
        <v>2019Newsprint and magazines</v>
      </c>
    </row>
    <row r="1272" spans="1:13" x14ac:dyDescent="0.25">
      <c r="A1272" t="s">
        <v>67</v>
      </c>
      <c r="B1272" t="str">
        <f t="shared" si="38"/>
        <v>2019</v>
      </c>
      <c r="C1272" t="s">
        <v>32</v>
      </c>
      <c r="D1272" t="s">
        <v>34</v>
      </c>
      <c r="E1272" t="s">
        <v>14</v>
      </c>
      <c r="F1272">
        <v>0</v>
      </c>
      <c r="G1272">
        <v>0</v>
      </c>
      <c r="H1272">
        <v>0</v>
      </c>
      <c r="I1272">
        <v>623.71725000000004</v>
      </c>
      <c r="J1272">
        <v>0</v>
      </c>
      <c r="K1272">
        <v>1</v>
      </c>
      <c r="M1272" t="str">
        <f t="shared" si="39"/>
        <v>2019Newsprint and magazines</v>
      </c>
    </row>
    <row r="1273" spans="1:13" x14ac:dyDescent="0.25">
      <c r="A1273" t="s">
        <v>67</v>
      </c>
      <c r="B1273" t="str">
        <f t="shared" si="38"/>
        <v>2019</v>
      </c>
      <c r="C1273" t="s">
        <v>32</v>
      </c>
      <c r="D1273" t="s">
        <v>34</v>
      </c>
      <c r="E1273" t="s">
        <v>15</v>
      </c>
      <c r="F1273">
        <v>4000</v>
      </c>
      <c r="G1273">
        <v>0</v>
      </c>
      <c r="H1273">
        <v>0</v>
      </c>
      <c r="I1273">
        <v>3118.5862499999998</v>
      </c>
      <c r="J1273">
        <v>0</v>
      </c>
      <c r="K1273">
        <v>1</v>
      </c>
      <c r="M1273" t="str">
        <f t="shared" si="39"/>
        <v>2019Newsprint and magazines</v>
      </c>
    </row>
    <row r="1274" spans="1:13" x14ac:dyDescent="0.25">
      <c r="A1274" t="s">
        <v>67</v>
      </c>
      <c r="B1274" t="str">
        <f t="shared" si="38"/>
        <v>2019</v>
      </c>
      <c r="C1274" t="s">
        <v>32</v>
      </c>
      <c r="D1274" t="s">
        <v>35</v>
      </c>
      <c r="E1274" t="s">
        <v>13</v>
      </c>
      <c r="F1274">
        <v>40186</v>
      </c>
      <c r="G1274">
        <v>0</v>
      </c>
      <c r="H1274">
        <v>0</v>
      </c>
      <c r="I1274">
        <v>96686.731973999995</v>
      </c>
      <c r="J1274">
        <v>106380.355895</v>
      </c>
      <c r="K1274">
        <v>0.56267599999999995</v>
      </c>
      <c r="M1274" t="str">
        <f t="shared" si="39"/>
        <v>2019Other paper</v>
      </c>
    </row>
    <row r="1275" spans="1:13" x14ac:dyDescent="0.25">
      <c r="A1275" t="s">
        <v>67</v>
      </c>
      <c r="B1275" t="str">
        <f t="shared" si="38"/>
        <v>2019</v>
      </c>
      <c r="C1275" t="s">
        <v>32</v>
      </c>
      <c r="D1275" t="s">
        <v>35</v>
      </c>
      <c r="E1275" t="s">
        <v>14</v>
      </c>
      <c r="F1275">
        <v>0</v>
      </c>
      <c r="G1275">
        <v>0</v>
      </c>
      <c r="H1275">
        <v>0</v>
      </c>
      <c r="I1275">
        <v>19.080859</v>
      </c>
      <c r="J1275">
        <v>1640.4397200000001</v>
      </c>
      <c r="K1275">
        <v>1.1497E-2</v>
      </c>
      <c r="M1275" t="str">
        <f t="shared" si="39"/>
        <v>2019Other paper</v>
      </c>
    </row>
    <row r="1276" spans="1:13" x14ac:dyDescent="0.25">
      <c r="A1276" t="s">
        <v>67</v>
      </c>
      <c r="B1276" t="str">
        <f t="shared" si="38"/>
        <v>2019</v>
      </c>
      <c r="C1276" t="s">
        <v>32</v>
      </c>
      <c r="D1276" t="s">
        <v>35</v>
      </c>
      <c r="E1276" t="s">
        <v>15</v>
      </c>
      <c r="F1276">
        <v>84845</v>
      </c>
      <c r="G1276">
        <v>0</v>
      </c>
      <c r="H1276">
        <v>0</v>
      </c>
      <c r="I1276">
        <v>50586.120167000001</v>
      </c>
      <c r="J1276">
        <v>119497.293165</v>
      </c>
      <c r="K1276">
        <v>0.53125100000000003</v>
      </c>
      <c r="M1276" t="str">
        <f t="shared" si="39"/>
        <v>2019Other paper</v>
      </c>
    </row>
    <row r="1277" spans="1:13" x14ac:dyDescent="0.25">
      <c r="A1277" t="s">
        <v>67</v>
      </c>
      <c r="B1277" t="str">
        <f t="shared" si="38"/>
        <v>2019</v>
      </c>
      <c r="C1277" t="s">
        <v>32</v>
      </c>
      <c r="D1277" t="s">
        <v>36</v>
      </c>
      <c r="E1277" t="s">
        <v>13</v>
      </c>
      <c r="F1277">
        <v>29099</v>
      </c>
      <c r="G1277">
        <v>0</v>
      </c>
      <c r="H1277">
        <v>0</v>
      </c>
      <c r="I1277">
        <v>0</v>
      </c>
      <c r="J1277">
        <v>102277.552635</v>
      </c>
      <c r="K1277">
        <v>0.221493</v>
      </c>
      <c r="M1277" t="str">
        <f t="shared" si="39"/>
        <v>2019Printing and writing paper</v>
      </c>
    </row>
    <row r="1278" spans="1:13" x14ac:dyDescent="0.25">
      <c r="A1278" t="s">
        <v>67</v>
      </c>
      <c r="B1278" t="str">
        <f t="shared" si="38"/>
        <v>2019</v>
      </c>
      <c r="C1278" t="s">
        <v>32</v>
      </c>
      <c r="D1278" t="s">
        <v>36</v>
      </c>
      <c r="E1278" t="s">
        <v>14</v>
      </c>
      <c r="F1278">
        <v>0</v>
      </c>
      <c r="G1278">
        <v>0</v>
      </c>
      <c r="H1278">
        <v>0</v>
      </c>
      <c r="I1278">
        <v>0</v>
      </c>
      <c r="J1278">
        <v>1676.191628</v>
      </c>
      <c r="K1278">
        <v>0</v>
      </c>
      <c r="M1278" t="str">
        <f t="shared" si="39"/>
        <v>2019Printing and writing paper</v>
      </c>
    </row>
    <row r="1279" spans="1:13" x14ac:dyDescent="0.25">
      <c r="A1279" t="s">
        <v>67</v>
      </c>
      <c r="B1279" t="str">
        <f t="shared" si="38"/>
        <v>2019</v>
      </c>
      <c r="C1279" t="s">
        <v>32</v>
      </c>
      <c r="D1279" t="s">
        <v>36</v>
      </c>
      <c r="E1279" t="s">
        <v>15</v>
      </c>
      <c r="F1279">
        <v>0</v>
      </c>
      <c r="G1279">
        <v>0</v>
      </c>
      <c r="H1279">
        <v>0</v>
      </c>
      <c r="I1279">
        <v>0</v>
      </c>
      <c r="J1279">
        <v>79774.172196</v>
      </c>
      <c r="K1279">
        <v>0</v>
      </c>
      <c r="M1279" t="str">
        <f t="shared" si="39"/>
        <v>2019Printing and writing paper</v>
      </c>
    </row>
    <row r="1280" spans="1:13" x14ac:dyDescent="0.25">
      <c r="A1280" t="s">
        <v>67</v>
      </c>
      <c r="B1280" t="str">
        <f t="shared" si="38"/>
        <v>2019</v>
      </c>
      <c r="C1280" t="s">
        <v>49</v>
      </c>
      <c r="D1280" t="s">
        <v>50</v>
      </c>
      <c r="E1280" t="s">
        <v>13</v>
      </c>
      <c r="F1280">
        <v>3751.9227770000002</v>
      </c>
      <c r="G1280">
        <v>0</v>
      </c>
      <c r="H1280">
        <v>461.00796858641098</v>
      </c>
      <c r="I1280">
        <v>5918.8499439999996</v>
      </c>
      <c r="J1280">
        <v>67813.051644000006</v>
      </c>
      <c r="K1280">
        <v>0.12998599999999999</v>
      </c>
      <c r="M1280" t="str">
        <f t="shared" si="39"/>
        <v>2019HDPE (2)</v>
      </c>
    </row>
    <row r="1281" spans="1:13" x14ac:dyDescent="0.25">
      <c r="A1281" t="s">
        <v>67</v>
      </c>
      <c r="B1281" t="str">
        <f t="shared" si="38"/>
        <v>2019</v>
      </c>
      <c r="C1281" t="s">
        <v>49</v>
      </c>
      <c r="D1281" t="s">
        <v>50</v>
      </c>
      <c r="E1281" t="s">
        <v>14</v>
      </c>
      <c r="F1281">
        <v>298.70714099999998</v>
      </c>
      <c r="G1281">
        <v>0</v>
      </c>
      <c r="H1281">
        <v>51.302970757658699</v>
      </c>
      <c r="I1281">
        <v>629.66488800000002</v>
      </c>
      <c r="J1281">
        <v>4384.1998389999999</v>
      </c>
      <c r="K1281">
        <v>0.182643</v>
      </c>
      <c r="M1281" t="str">
        <f t="shared" si="39"/>
        <v>2019HDPE (2)</v>
      </c>
    </row>
    <row r="1282" spans="1:13" x14ac:dyDescent="0.25">
      <c r="A1282" t="s">
        <v>67</v>
      </c>
      <c r="B1282" t="str">
        <f t="shared" si="38"/>
        <v>2019</v>
      </c>
      <c r="C1282" t="s">
        <v>49</v>
      </c>
      <c r="D1282" t="s">
        <v>50</v>
      </c>
      <c r="E1282" t="s">
        <v>15</v>
      </c>
      <c r="F1282">
        <v>10611.271492</v>
      </c>
      <c r="G1282">
        <v>0</v>
      </c>
      <c r="H1282">
        <v>1714.8415606559299</v>
      </c>
      <c r="I1282">
        <v>20590.041828000001</v>
      </c>
      <c r="J1282">
        <v>67979.477809000004</v>
      </c>
      <c r="K1282">
        <v>0.326239</v>
      </c>
      <c r="M1282" t="str">
        <f t="shared" si="39"/>
        <v>2019HDPE (2)</v>
      </c>
    </row>
    <row r="1283" spans="1:13" x14ac:dyDescent="0.25">
      <c r="A1283" t="s">
        <v>67</v>
      </c>
      <c r="B1283" t="str">
        <f t="shared" ref="B1283:B1346" si="40">RIGHT(A1283,4)</f>
        <v>2019</v>
      </c>
      <c r="C1283" t="s">
        <v>49</v>
      </c>
      <c r="D1283" t="s">
        <v>51</v>
      </c>
      <c r="E1283" t="s">
        <v>13</v>
      </c>
      <c r="F1283">
        <v>11438.542645</v>
      </c>
      <c r="G1283">
        <v>0</v>
      </c>
      <c r="H1283">
        <v>162.15643404693199</v>
      </c>
      <c r="I1283">
        <v>3973.270822</v>
      </c>
      <c r="J1283">
        <v>50788.854578999999</v>
      </c>
      <c r="K1283">
        <v>0.234679</v>
      </c>
      <c r="M1283" t="str">
        <f t="shared" ref="M1283:M1346" si="41">_xlfn.TEXTJOIN("",FALSE,B1283,D1283)</f>
        <v>2019LDPE (4)</v>
      </c>
    </row>
    <row r="1284" spans="1:13" x14ac:dyDescent="0.25">
      <c r="A1284" t="s">
        <v>67</v>
      </c>
      <c r="B1284" t="str">
        <f t="shared" si="40"/>
        <v>2019</v>
      </c>
      <c r="C1284" t="s">
        <v>49</v>
      </c>
      <c r="D1284" t="s">
        <v>51</v>
      </c>
      <c r="E1284" t="s">
        <v>14</v>
      </c>
      <c r="F1284">
        <v>197.15080900000001</v>
      </c>
      <c r="G1284">
        <v>0</v>
      </c>
      <c r="H1284">
        <v>3.4929603369459499</v>
      </c>
      <c r="I1284">
        <v>76.409053999999998</v>
      </c>
      <c r="J1284">
        <v>3283.563897</v>
      </c>
      <c r="K1284">
        <v>7.7810000000000004E-2</v>
      </c>
      <c r="M1284" t="str">
        <f t="shared" si="41"/>
        <v>2019LDPE (4)</v>
      </c>
    </row>
    <row r="1285" spans="1:13" x14ac:dyDescent="0.25">
      <c r="A1285" t="s">
        <v>67</v>
      </c>
      <c r="B1285" t="str">
        <f t="shared" si="40"/>
        <v>2019</v>
      </c>
      <c r="C1285" t="s">
        <v>49</v>
      </c>
      <c r="D1285" t="s">
        <v>51</v>
      </c>
      <c r="E1285" t="s">
        <v>15</v>
      </c>
      <c r="F1285">
        <v>8631.3992699999999</v>
      </c>
      <c r="G1285">
        <v>0</v>
      </c>
      <c r="H1285">
        <v>147.85060561612201</v>
      </c>
      <c r="I1285">
        <v>3311.0590179999999</v>
      </c>
      <c r="J1285">
        <v>32424.680240000002</v>
      </c>
      <c r="K1285">
        <v>0.27160000000000001</v>
      </c>
      <c r="M1285" t="str">
        <f t="shared" si="41"/>
        <v>2019LDPE (4)</v>
      </c>
    </row>
    <row r="1286" spans="1:13" x14ac:dyDescent="0.25">
      <c r="A1286" t="s">
        <v>67</v>
      </c>
      <c r="B1286" t="str">
        <f t="shared" si="40"/>
        <v>2019</v>
      </c>
      <c r="C1286" t="s">
        <v>49</v>
      </c>
      <c r="D1286" t="s">
        <v>52</v>
      </c>
      <c r="E1286" t="s">
        <v>13</v>
      </c>
      <c r="F1286">
        <v>9034.3735699999997</v>
      </c>
      <c r="G1286">
        <v>0</v>
      </c>
      <c r="H1286">
        <v>0</v>
      </c>
      <c r="I1286">
        <v>1696.4484319999999</v>
      </c>
      <c r="J1286">
        <v>38104.122893</v>
      </c>
      <c r="K1286">
        <v>0.21973599999999999</v>
      </c>
      <c r="M1286" t="str">
        <f t="shared" si="41"/>
        <v>2019Other plastics (7)</v>
      </c>
    </row>
    <row r="1287" spans="1:13" x14ac:dyDescent="0.25">
      <c r="A1287" t="s">
        <v>67</v>
      </c>
      <c r="B1287" t="str">
        <f t="shared" si="40"/>
        <v>2019</v>
      </c>
      <c r="C1287" t="s">
        <v>49</v>
      </c>
      <c r="D1287" t="s">
        <v>52</v>
      </c>
      <c r="E1287" t="s">
        <v>14</v>
      </c>
      <c r="F1287">
        <v>203.53654700000001</v>
      </c>
      <c r="G1287">
        <v>0</v>
      </c>
      <c r="H1287">
        <v>0</v>
      </c>
      <c r="I1287">
        <v>50.893453000000001</v>
      </c>
      <c r="J1287">
        <v>2350.7613259999998</v>
      </c>
      <c r="K1287">
        <v>9.7661999999999999E-2</v>
      </c>
      <c r="M1287" t="str">
        <f t="shared" si="41"/>
        <v>2019Other plastics (7)</v>
      </c>
    </row>
    <row r="1288" spans="1:13" x14ac:dyDescent="0.25">
      <c r="A1288" t="s">
        <v>67</v>
      </c>
      <c r="B1288" t="str">
        <f t="shared" si="40"/>
        <v>2019</v>
      </c>
      <c r="C1288" t="s">
        <v>49</v>
      </c>
      <c r="D1288" t="s">
        <v>52</v>
      </c>
      <c r="E1288" t="s">
        <v>15</v>
      </c>
      <c r="F1288">
        <v>1.8125</v>
      </c>
      <c r="G1288">
        <v>0</v>
      </c>
      <c r="H1288">
        <v>0</v>
      </c>
      <c r="I1288">
        <v>0</v>
      </c>
      <c r="J1288">
        <v>80168.167491999993</v>
      </c>
      <c r="K1288">
        <v>2.1999999999999999E-5</v>
      </c>
      <c r="M1288" t="str">
        <f t="shared" si="41"/>
        <v>2019Other plastics (7)</v>
      </c>
    </row>
    <row r="1289" spans="1:13" x14ac:dyDescent="0.25">
      <c r="A1289" t="s">
        <v>67</v>
      </c>
      <c r="B1289" t="str">
        <f t="shared" si="40"/>
        <v>2019</v>
      </c>
      <c r="C1289" t="s">
        <v>49</v>
      </c>
      <c r="D1289" t="s">
        <v>53</v>
      </c>
      <c r="E1289" t="s">
        <v>13</v>
      </c>
      <c r="F1289">
        <v>1116.382096</v>
      </c>
      <c r="G1289">
        <v>0</v>
      </c>
      <c r="H1289">
        <v>895.11721993699496</v>
      </c>
      <c r="I1289">
        <v>10552.250305</v>
      </c>
      <c r="J1289">
        <v>28089.925158999999</v>
      </c>
      <c r="K1289">
        <v>0.30904300000000001</v>
      </c>
      <c r="M1289" t="str">
        <f t="shared" si="41"/>
        <v>2019PET (1)</v>
      </c>
    </row>
    <row r="1290" spans="1:13" x14ac:dyDescent="0.25">
      <c r="A1290" t="s">
        <v>67</v>
      </c>
      <c r="B1290" t="str">
        <f t="shared" si="40"/>
        <v>2019</v>
      </c>
      <c r="C1290" t="s">
        <v>49</v>
      </c>
      <c r="D1290" t="s">
        <v>53</v>
      </c>
      <c r="E1290" t="s">
        <v>14</v>
      </c>
      <c r="F1290">
        <v>0</v>
      </c>
      <c r="G1290">
        <v>0</v>
      </c>
      <c r="H1290">
        <v>0</v>
      </c>
      <c r="I1290">
        <v>0</v>
      </c>
      <c r="J1290">
        <v>1816.049307</v>
      </c>
      <c r="K1290">
        <v>0</v>
      </c>
      <c r="M1290" t="str">
        <f t="shared" si="41"/>
        <v>2019PET (1)</v>
      </c>
    </row>
    <row r="1291" spans="1:13" x14ac:dyDescent="0.25">
      <c r="A1291" t="s">
        <v>67</v>
      </c>
      <c r="B1291" t="str">
        <f t="shared" si="40"/>
        <v>2019</v>
      </c>
      <c r="C1291" t="s">
        <v>49</v>
      </c>
      <c r="D1291" t="s">
        <v>53</v>
      </c>
      <c r="E1291" t="s">
        <v>15</v>
      </c>
      <c r="F1291">
        <v>991.39314200000001</v>
      </c>
      <c r="G1291">
        <v>0</v>
      </c>
      <c r="H1291">
        <v>1449.17978006301</v>
      </c>
      <c r="I1291">
        <v>15184.94556</v>
      </c>
      <c r="J1291">
        <v>45362.302667999997</v>
      </c>
      <c r="K1291">
        <v>0.27982400000000002</v>
      </c>
      <c r="M1291" t="str">
        <f t="shared" si="41"/>
        <v>2019PET (1)</v>
      </c>
    </row>
    <row r="1292" spans="1:13" x14ac:dyDescent="0.25">
      <c r="A1292" t="s">
        <v>67</v>
      </c>
      <c r="B1292" t="str">
        <f t="shared" si="40"/>
        <v>2019</v>
      </c>
      <c r="C1292" t="s">
        <v>49</v>
      </c>
      <c r="D1292" t="s">
        <v>54</v>
      </c>
      <c r="E1292" t="s">
        <v>13</v>
      </c>
      <c r="F1292">
        <v>6645.8031119999996</v>
      </c>
      <c r="G1292">
        <v>0</v>
      </c>
      <c r="H1292">
        <v>395.59327490441302</v>
      </c>
      <c r="I1292">
        <v>3251.5487459999999</v>
      </c>
      <c r="J1292">
        <v>54477.430610000003</v>
      </c>
      <c r="K1292">
        <v>0.158914</v>
      </c>
      <c r="M1292" t="str">
        <f t="shared" si="41"/>
        <v>2019PP (5)</v>
      </c>
    </row>
    <row r="1293" spans="1:13" x14ac:dyDescent="0.25">
      <c r="A1293" t="s">
        <v>67</v>
      </c>
      <c r="B1293" t="str">
        <f t="shared" si="40"/>
        <v>2019</v>
      </c>
      <c r="C1293" t="s">
        <v>49</v>
      </c>
      <c r="D1293" t="s">
        <v>54</v>
      </c>
      <c r="E1293" t="s">
        <v>14</v>
      </c>
      <c r="F1293">
        <v>323.285394</v>
      </c>
      <c r="G1293">
        <v>0</v>
      </c>
      <c r="H1293">
        <v>23.338985536899401</v>
      </c>
      <c r="I1293">
        <v>176.714606</v>
      </c>
      <c r="J1293">
        <v>3522.0350170000002</v>
      </c>
      <c r="K1293">
        <v>0.12936700000000001</v>
      </c>
      <c r="M1293" t="str">
        <f t="shared" si="41"/>
        <v>2019PP (5)</v>
      </c>
    </row>
    <row r="1294" spans="1:13" x14ac:dyDescent="0.25">
      <c r="A1294" t="s">
        <v>67</v>
      </c>
      <c r="B1294" t="str">
        <f t="shared" si="40"/>
        <v>2019</v>
      </c>
      <c r="C1294" t="s">
        <v>49</v>
      </c>
      <c r="D1294" t="s">
        <v>54</v>
      </c>
      <c r="E1294" t="s">
        <v>15</v>
      </c>
      <c r="F1294">
        <v>8594.0511569999999</v>
      </c>
      <c r="G1294">
        <v>0</v>
      </c>
      <c r="H1294">
        <v>620.56773955868698</v>
      </c>
      <c r="I1294">
        <v>4700.6085139999996</v>
      </c>
      <c r="J1294">
        <v>34779.545285</v>
      </c>
      <c r="K1294">
        <v>0.28576400000000002</v>
      </c>
      <c r="M1294" t="str">
        <f t="shared" si="41"/>
        <v>2019PP (5)</v>
      </c>
    </row>
    <row r="1295" spans="1:13" x14ac:dyDescent="0.25">
      <c r="A1295" t="s">
        <v>67</v>
      </c>
      <c r="B1295" t="str">
        <f t="shared" si="40"/>
        <v>2019</v>
      </c>
      <c r="C1295" t="s">
        <v>49</v>
      </c>
      <c r="D1295" t="s">
        <v>55</v>
      </c>
      <c r="E1295" t="s">
        <v>13</v>
      </c>
      <c r="F1295">
        <v>1574.591277</v>
      </c>
      <c r="G1295">
        <v>0</v>
      </c>
      <c r="H1295">
        <v>33.045819291007497</v>
      </c>
      <c r="I1295">
        <v>718.95960400000001</v>
      </c>
      <c r="J1295">
        <v>14186.830888</v>
      </c>
      <c r="K1295">
        <v>0.14089099999999999</v>
      </c>
      <c r="M1295" t="str">
        <f t="shared" si="41"/>
        <v>2019PS (6)</v>
      </c>
    </row>
    <row r="1296" spans="1:13" x14ac:dyDescent="0.25">
      <c r="A1296" t="s">
        <v>67</v>
      </c>
      <c r="B1296" t="str">
        <f t="shared" si="40"/>
        <v>2019</v>
      </c>
      <c r="C1296" t="s">
        <v>49</v>
      </c>
      <c r="D1296" t="s">
        <v>55</v>
      </c>
      <c r="E1296" t="s">
        <v>14</v>
      </c>
      <c r="F1296">
        <v>974.154403</v>
      </c>
      <c r="G1296">
        <v>0</v>
      </c>
      <c r="H1296">
        <v>39.123847800081002</v>
      </c>
      <c r="I1296">
        <v>490.19972999999999</v>
      </c>
      <c r="J1296">
        <v>917.19662000000005</v>
      </c>
      <c r="K1296">
        <v>0.62109800000000004</v>
      </c>
      <c r="M1296" t="str">
        <f t="shared" si="41"/>
        <v>2019PS (6)</v>
      </c>
    </row>
    <row r="1297" spans="1:13" x14ac:dyDescent="0.25">
      <c r="A1297" t="s">
        <v>67</v>
      </c>
      <c r="B1297" t="str">
        <f t="shared" si="40"/>
        <v>2019</v>
      </c>
      <c r="C1297" t="s">
        <v>49</v>
      </c>
      <c r="D1297" t="s">
        <v>55</v>
      </c>
      <c r="E1297" t="s">
        <v>15</v>
      </c>
      <c r="F1297">
        <v>1621.3154569999999</v>
      </c>
      <c r="G1297">
        <v>0</v>
      </c>
      <c r="H1297">
        <v>86.230332908911507</v>
      </c>
      <c r="I1297">
        <v>816.99955</v>
      </c>
      <c r="J1297">
        <v>9057.1732510000002</v>
      </c>
      <c r="K1297">
        <v>0.217976</v>
      </c>
      <c r="M1297" t="str">
        <f t="shared" si="41"/>
        <v>2019PS (6)</v>
      </c>
    </row>
    <row r="1298" spans="1:13" x14ac:dyDescent="0.25">
      <c r="A1298" t="s">
        <v>67</v>
      </c>
      <c r="B1298" t="str">
        <f t="shared" si="40"/>
        <v>2019</v>
      </c>
      <c r="C1298" t="s">
        <v>49</v>
      </c>
      <c r="D1298" t="s">
        <v>56</v>
      </c>
      <c r="E1298" t="s">
        <v>13</v>
      </c>
      <c r="F1298">
        <v>1495.6655940000001</v>
      </c>
      <c r="G1298">
        <v>0</v>
      </c>
      <c r="H1298">
        <v>33.0198694758489</v>
      </c>
      <c r="I1298">
        <v>980.07977000000005</v>
      </c>
      <c r="J1298">
        <v>35750.813837000002</v>
      </c>
      <c r="K1298">
        <v>6.5572000000000005E-2</v>
      </c>
      <c r="M1298" t="str">
        <f t="shared" si="41"/>
        <v>2019PVC (3)</v>
      </c>
    </row>
    <row r="1299" spans="1:13" x14ac:dyDescent="0.25">
      <c r="A1299" t="s">
        <v>67</v>
      </c>
      <c r="B1299" t="str">
        <f t="shared" si="40"/>
        <v>2019</v>
      </c>
      <c r="C1299" t="s">
        <v>49</v>
      </c>
      <c r="D1299" t="s">
        <v>56</v>
      </c>
      <c r="E1299" t="s">
        <v>14</v>
      </c>
      <c r="F1299">
        <v>364.50484899999998</v>
      </c>
      <c r="G1299">
        <v>0</v>
      </c>
      <c r="H1299">
        <v>9.6582498849046292</v>
      </c>
      <c r="I1299">
        <v>255.67298400000001</v>
      </c>
      <c r="J1299">
        <v>2311.3354810000001</v>
      </c>
      <c r="K1299">
        <v>0.214144</v>
      </c>
      <c r="M1299" t="str">
        <f t="shared" si="41"/>
        <v>2019PVC (3)</v>
      </c>
    </row>
    <row r="1300" spans="1:13" x14ac:dyDescent="0.25">
      <c r="A1300" t="s">
        <v>67</v>
      </c>
      <c r="B1300" t="str">
        <f t="shared" si="40"/>
        <v>2019</v>
      </c>
      <c r="C1300" t="s">
        <v>49</v>
      </c>
      <c r="D1300" t="s">
        <v>56</v>
      </c>
      <c r="E1300" t="s">
        <v>15</v>
      </c>
      <c r="F1300">
        <v>718.32584599999996</v>
      </c>
      <c r="G1300">
        <v>0</v>
      </c>
      <c r="H1300">
        <v>19.821880639246402</v>
      </c>
      <c r="I1300">
        <v>553.95813099999998</v>
      </c>
      <c r="J1300">
        <v>22824.076593000002</v>
      </c>
      <c r="K1300">
        <v>5.3578000000000001E-2</v>
      </c>
      <c r="M1300" t="str">
        <f t="shared" si="41"/>
        <v>2019PVC (3)</v>
      </c>
    </row>
    <row r="1301" spans="1:13" x14ac:dyDescent="0.25">
      <c r="A1301" t="s">
        <v>67</v>
      </c>
      <c r="B1301" t="str">
        <f t="shared" si="40"/>
        <v>2019</v>
      </c>
      <c r="C1301" t="s">
        <v>37</v>
      </c>
      <c r="D1301" t="s">
        <v>38</v>
      </c>
      <c r="E1301" t="s">
        <v>13</v>
      </c>
      <c r="F1301">
        <v>0</v>
      </c>
      <c r="G1301">
        <v>0</v>
      </c>
      <c r="H1301">
        <v>0</v>
      </c>
      <c r="I1301">
        <v>0</v>
      </c>
      <c r="J1301">
        <v>47608.227307000001</v>
      </c>
      <c r="K1301">
        <v>0</v>
      </c>
      <c r="M1301" t="str">
        <f t="shared" si="41"/>
        <v>2019Clothing</v>
      </c>
    </row>
    <row r="1302" spans="1:13" x14ac:dyDescent="0.25">
      <c r="A1302" t="s">
        <v>67</v>
      </c>
      <c r="B1302" t="str">
        <f t="shared" si="40"/>
        <v>2019</v>
      </c>
      <c r="C1302" t="s">
        <v>37</v>
      </c>
      <c r="D1302" t="s">
        <v>38</v>
      </c>
      <c r="E1302" t="s">
        <v>14</v>
      </c>
      <c r="F1302">
        <v>0</v>
      </c>
      <c r="G1302">
        <v>0</v>
      </c>
      <c r="H1302">
        <v>0</v>
      </c>
      <c r="I1302">
        <v>0</v>
      </c>
      <c r="J1302">
        <v>3713.3318060000001</v>
      </c>
      <c r="K1302">
        <v>0</v>
      </c>
      <c r="M1302" t="str">
        <f t="shared" si="41"/>
        <v>2019Clothing</v>
      </c>
    </row>
    <row r="1303" spans="1:13" x14ac:dyDescent="0.25">
      <c r="A1303" t="s">
        <v>67</v>
      </c>
      <c r="B1303" t="str">
        <f t="shared" si="40"/>
        <v>2019</v>
      </c>
      <c r="C1303" t="s">
        <v>37</v>
      </c>
      <c r="D1303" t="s">
        <v>38</v>
      </c>
      <c r="E1303" t="s">
        <v>15</v>
      </c>
      <c r="F1303">
        <v>250</v>
      </c>
      <c r="G1303">
        <v>0</v>
      </c>
      <c r="H1303">
        <v>0</v>
      </c>
      <c r="I1303">
        <v>0</v>
      </c>
      <c r="J1303">
        <v>59236.266282999997</v>
      </c>
      <c r="K1303">
        <v>4.202E-3</v>
      </c>
      <c r="M1303" t="str">
        <f t="shared" si="41"/>
        <v>2019Clothing</v>
      </c>
    </row>
    <row r="1304" spans="1:13" x14ac:dyDescent="0.25">
      <c r="A1304" t="s">
        <v>67</v>
      </c>
      <c r="B1304" t="str">
        <f t="shared" si="40"/>
        <v>2019</v>
      </c>
      <c r="C1304" t="s">
        <v>37</v>
      </c>
      <c r="D1304" t="s">
        <v>39</v>
      </c>
      <c r="E1304" t="s">
        <v>13</v>
      </c>
      <c r="F1304">
        <v>0</v>
      </c>
      <c r="G1304">
        <v>0</v>
      </c>
      <c r="H1304">
        <v>0</v>
      </c>
      <c r="I1304">
        <v>20.007391999999999</v>
      </c>
      <c r="J1304">
        <v>73125.285868000006</v>
      </c>
      <c r="K1304">
        <v>2.7300000000000002E-4</v>
      </c>
      <c r="M1304" t="str">
        <f t="shared" si="41"/>
        <v>2019Other textiles</v>
      </c>
    </row>
    <row r="1305" spans="1:13" x14ac:dyDescent="0.25">
      <c r="A1305" t="s">
        <v>67</v>
      </c>
      <c r="B1305" t="str">
        <f t="shared" si="40"/>
        <v>2019</v>
      </c>
      <c r="C1305" t="s">
        <v>37</v>
      </c>
      <c r="D1305" t="s">
        <v>39</v>
      </c>
      <c r="E1305" t="s">
        <v>14</v>
      </c>
      <c r="F1305">
        <v>0</v>
      </c>
      <c r="G1305">
        <v>0</v>
      </c>
      <c r="H1305">
        <v>0</v>
      </c>
      <c r="I1305">
        <v>0</v>
      </c>
      <c r="J1305">
        <v>6618.9017009999998</v>
      </c>
      <c r="K1305">
        <v>0</v>
      </c>
      <c r="M1305" t="str">
        <f t="shared" si="41"/>
        <v>2019Other textiles</v>
      </c>
    </row>
    <row r="1306" spans="1:13" x14ac:dyDescent="0.25">
      <c r="A1306" t="s">
        <v>67</v>
      </c>
      <c r="B1306" t="str">
        <f t="shared" si="40"/>
        <v>2019</v>
      </c>
      <c r="C1306" t="s">
        <v>37</v>
      </c>
      <c r="D1306" t="s">
        <v>39</v>
      </c>
      <c r="E1306" t="s">
        <v>15</v>
      </c>
      <c r="F1306">
        <v>250</v>
      </c>
      <c r="G1306">
        <v>0</v>
      </c>
      <c r="H1306">
        <v>0</v>
      </c>
      <c r="I1306">
        <v>0.29260799999999998</v>
      </c>
      <c r="J1306">
        <v>19397.054515</v>
      </c>
      <c r="K1306">
        <v>1.2739E-2</v>
      </c>
      <c r="M1306" t="str">
        <f t="shared" si="41"/>
        <v>2019Other textiles</v>
      </c>
    </row>
    <row r="1307" spans="1:13" x14ac:dyDescent="0.25">
      <c r="A1307" t="s">
        <v>67</v>
      </c>
      <c r="B1307" t="str">
        <f t="shared" si="40"/>
        <v>2019</v>
      </c>
      <c r="C1307" t="s">
        <v>40</v>
      </c>
      <c r="D1307" t="s">
        <v>47</v>
      </c>
      <c r="E1307" t="s">
        <v>13</v>
      </c>
      <c r="F1307">
        <v>7420</v>
      </c>
      <c r="G1307">
        <v>0</v>
      </c>
      <c r="H1307">
        <v>0</v>
      </c>
      <c r="I1307">
        <v>9717.3238099999999</v>
      </c>
      <c r="J1307">
        <v>0</v>
      </c>
      <c r="K1307">
        <v>1</v>
      </c>
      <c r="M1307" t="str">
        <f t="shared" si="41"/>
        <v>2019Offroad tyres</v>
      </c>
    </row>
    <row r="1308" spans="1:13" x14ac:dyDescent="0.25">
      <c r="A1308" t="s">
        <v>67</v>
      </c>
      <c r="B1308" t="str">
        <f t="shared" si="40"/>
        <v>2019</v>
      </c>
      <c r="C1308" t="s">
        <v>40</v>
      </c>
      <c r="D1308" t="s">
        <v>47</v>
      </c>
      <c r="E1308" t="s">
        <v>14</v>
      </c>
      <c r="F1308">
        <v>0</v>
      </c>
      <c r="G1308">
        <v>0</v>
      </c>
      <c r="H1308">
        <v>0</v>
      </c>
      <c r="I1308">
        <v>0</v>
      </c>
      <c r="J1308">
        <v>0</v>
      </c>
      <c r="M1308" t="str">
        <f t="shared" si="41"/>
        <v>2019Offroad tyres</v>
      </c>
    </row>
    <row r="1309" spans="1:13" x14ac:dyDescent="0.25">
      <c r="A1309" t="s">
        <v>67</v>
      </c>
      <c r="B1309" t="str">
        <f t="shared" si="40"/>
        <v>2019</v>
      </c>
      <c r="C1309" t="s">
        <v>40</v>
      </c>
      <c r="D1309" t="s">
        <v>47</v>
      </c>
      <c r="E1309" t="s">
        <v>15</v>
      </c>
      <c r="F1309">
        <v>0</v>
      </c>
      <c r="G1309">
        <v>0</v>
      </c>
      <c r="H1309">
        <v>0</v>
      </c>
      <c r="I1309">
        <v>0</v>
      </c>
      <c r="J1309">
        <v>0</v>
      </c>
      <c r="M1309" t="str">
        <f t="shared" si="41"/>
        <v>2019Offroad tyres</v>
      </c>
    </row>
    <row r="1310" spans="1:13" x14ac:dyDescent="0.25">
      <c r="A1310" t="s">
        <v>67</v>
      </c>
      <c r="B1310" t="str">
        <f t="shared" si="40"/>
        <v>2019</v>
      </c>
      <c r="C1310" t="s">
        <v>40</v>
      </c>
      <c r="D1310" t="s">
        <v>41</v>
      </c>
      <c r="E1310" t="s">
        <v>13</v>
      </c>
      <c r="F1310">
        <v>0</v>
      </c>
      <c r="G1310">
        <v>0</v>
      </c>
      <c r="H1310">
        <v>0</v>
      </c>
      <c r="I1310">
        <v>21439.975482000002</v>
      </c>
      <c r="J1310">
        <v>10238.253102999999</v>
      </c>
      <c r="K1310">
        <v>0.67680399999999996</v>
      </c>
      <c r="M1310" t="str">
        <f t="shared" si="41"/>
        <v>2019Other rubber</v>
      </c>
    </row>
    <row r="1311" spans="1:13" x14ac:dyDescent="0.25">
      <c r="A1311" t="s">
        <v>67</v>
      </c>
      <c r="B1311" t="str">
        <f t="shared" si="40"/>
        <v>2019</v>
      </c>
      <c r="C1311" t="s">
        <v>40</v>
      </c>
      <c r="D1311" t="s">
        <v>41</v>
      </c>
      <c r="E1311" t="s">
        <v>14</v>
      </c>
      <c r="F1311">
        <v>0</v>
      </c>
      <c r="G1311">
        <v>0</v>
      </c>
      <c r="H1311">
        <v>0</v>
      </c>
      <c r="I1311">
        <v>0</v>
      </c>
      <c r="J1311">
        <v>179.782284</v>
      </c>
      <c r="K1311">
        <v>0</v>
      </c>
      <c r="M1311" t="str">
        <f t="shared" si="41"/>
        <v>2019Other rubber</v>
      </c>
    </row>
    <row r="1312" spans="1:13" x14ac:dyDescent="0.25">
      <c r="A1312" t="s">
        <v>67</v>
      </c>
      <c r="B1312" t="str">
        <f t="shared" si="40"/>
        <v>2019</v>
      </c>
      <c r="C1312" t="s">
        <v>40</v>
      </c>
      <c r="D1312" t="s">
        <v>41</v>
      </c>
      <c r="E1312" t="s">
        <v>15</v>
      </c>
      <c r="F1312">
        <v>0</v>
      </c>
      <c r="G1312">
        <v>0</v>
      </c>
      <c r="H1312">
        <v>0</v>
      </c>
      <c r="I1312">
        <v>2593.815329</v>
      </c>
      <c r="J1312">
        <v>2327.2139229999998</v>
      </c>
      <c r="K1312">
        <v>0.52708699999999997</v>
      </c>
      <c r="M1312" t="str">
        <f t="shared" si="41"/>
        <v>2019Other rubber</v>
      </c>
    </row>
    <row r="1313" spans="1:13" x14ac:dyDescent="0.25">
      <c r="A1313" t="s">
        <v>67</v>
      </c>
      <c r="B1313" t="str">
        <f t="shared" si="40"/>
        <v>2019</v>
      </c>
      <c r="C1313" t="s">
        <v>40</v>
      </c>
      <c r="D1313" t="s">
        <v>42</v>
      </c>
      <c r="E1313" t="s">
        <v>13</v>
      </c>
      <c r="F1313">
        <v>17093</v>
      </c>
      <c r="G1313">
        <v>0</v>
      </c>
      <c r="H1313">
        <v>0</v>
      </c>
      <c r="I1313">
        <v>5523.2293989999998</v>
      </c>
      <c r="J1313">
        <v>1114.4518760000001</v>
      </c>
      <c r="K1313">
        <v>0.95303700000000002</v>
      </c>
      <c r="M1313" t="str">
        <f t="shared" si="41"/>
        <v>2019Passenger tyres</v>
      </c>
    </row>
    <row r="1314" spans="1:13" x14ac:dyDescent="0.25">
      <c r="A1314" t="s">
        <v>67</v>
      </c>
      <c r="B1314" t="str">
        <f t="shared" si="40"/>
        <v>2019</v>
      </c>
      <c r="C1314" t="s">
        <v>40</v>
      </c>
      <c r="D1314" t="s">
        <v>42</v>
      </c>
      <c r="E1314" t="s">
        <v>14</v>
      </c>
      <c r="F1314">
        <v>0</v>
      </c>
      <c r="G1314">
        <v>0</v>
      </c>
      <c r="H1314">
        <v>0</v>
      </c>
      <c r="I1314">
        <v>0</v>
      </c>
      <c r="J1314">
        <v>128.941215</v>
      </c>
      <c r="K1314">
        <v>0</v>
      </c>
      <c r="M1314" t="str">
        <f t="shared" si="41"/>
        <v>2019Passenger tyres</v>
      </c>
    </row>
    <row r="1315" spans="1:13" x14ac:dyDescent="0.25">
      <c r="A1315" t="s">
        <v>67</v>
      </c>
      <c r="B1315" t="str">
        <f t="shared" si="40"/>
        <v>2019</v>
      </c>
      <c r="C1315" t="s">
        <v>40</v>
      </c>
      <c r="D1315" t="s">
        <v>42</v>
      </c>
      <c r="E1315" t="s">
        <v>15</v>
      </c>
      <c r="F1315">
        <v>0</v>
      </c>
      <c r="G1315">
        <v>0</v>
      </c>
      <c r="H1315">
        <v>0</v>
      </c>
      <c r="I1315">
        <v>1147.0026009999999</v>
      </c>
      <c r="J1315">
        <v>0</v>
      </c>
      <c r="K1315">
        <v>1</v>
      </c>
      <c r="M1315" t="str">
        <f t="shared" si="41"/>
        <v>2019Passenger tyres</v>
      </c>
    </row>
    <row r="1316" spans="1:13" x14ac:dyDescent="0.25">
      <c r="A1316" t="s">
        <v>67</v>
      </c>
      <c r="B1316" t="str">
        <f t="shared" si="40"/>
        <v>2019</v>
      </c>
      <c r="C1316" t="s">
        <v>40</v>
      </c>
      <c r="D1316" t="s">
        <v>43</v>
      </c>
      <c r="E1316" t="s">
        <v>13</v>
      </c>
      <c r="F1316">
        <v>5527</v>
      </c>
      <c r="G1316">
        <v>0</v>
      </c>
      <c r="H1316">
        <v>0</v>
      </c>
      <c r="I1316">
        <v>0</v>
      </c>
      <c r="J1316">
        <v>0</v>
      </c>
      <c r="K1316">
        <v>1</v>
      </c>
      <c r="M1316" t="str">
        <f t="shared" si="41"/>
        <v>2019Truck tyres</v>
      </c>
    </row>
    <row r="1317" spans="1:13" x14ac:dyDescent="0.25">
      <c r="A1317" t="s">
        <v>67</v>
      </c>
      <c r="B1317" t="str">
        <f t="shared" si="40"/>
        <v>2019</v>
      </c>
      <c r="C1317" t="s">
        <v>40</v>
      </c>
      <c r="D1317" t="s">
        <v>43</v>
      </c>
      <c r="E1317" t="s">
        <v>14</v>
      </c>
      <c r="F1317">
        <v>0</v>
      </c>
      <c r="G1317">
        <v>0</v>
      </c>
      <c r="H1317">
        <v>0</v>
      </c>
      <c r="I1317">
        <v>0</v>
      </c>
      <c r="J1317">
        <v>0</v>
      </c>
      <c r="M1317" t="str">
        <f t="shared" si="41"/>
        <v>2019Truck tyres</v>
      </c>
    </row>
    <row r="1318" spans="1:13" x14ac:dyDescent="0.25">
      <c r="A1318" t="s">
        <v>67</v>
      </c>
      <c r="B1318" t="str">
        <f t="shared" si="40"/>
        <v>2019</v>
      </c>
      <c r="C1318" t="s">
        <v>40</v>
      </c>
      <c r="D1318" t="s">
        <v>43</v>
      </c>
      <c r="E1318" t="s">
        <v>15</v>
      </c>
      <c r="F1318">
        <v>0</v>
      </c>
      <c r="G1318">
        <v>0</v>
      </c>
      <c r="H1318">
        <v>0</v>
      </c>
      <c r="I1318">
        <v>0</v>
      </c>
      <c r="J1318">
        <v>0</v>
      </c>
      <c r="M1318" t="str">
        <f t="shared" si="41"/>
        <v>2019Truck tyres</v>
      </c>
    </row>
    <row r="1319" spans="1:13" x14ac:dyDescent="0.25">
      <c r="A1319" t="s">
        <v>68</v>
      </c>
      <c r="B1319" t="str">
        <f t="shared" si="40"/>
        <v>2020</v>
      </c>
      <c r="C1319" t="s">
        <v>11</v>
      </c>
      <c r="D1319" t="s">
        <v>12</v>
      </c>
      <c r="E1319" t="s">
        <v>13</v>
      </c>
      <c r="F1319">
        <v>12000</v>
      </c>
      <c r="G1319">
        <v>0</v>
      </c>
      <c r="H1319">
        <v>0</v>
      </c>
      <c r="I1319">
        <v>0</v>
      </c>
      <c r="J1319">
        <v>4025.3821929999999</v>
      </c>
      <c r="K1319">
        <v>0.74881200000000003</v>
      </c>
      <c r="M1319" t="str">
        <f t="shared" si="41"/>
        <v>2020Asphalt</v>
      </c>
    </row>
    <row r="1320" spans="1:13" x14ac:dyDescent="0.25">
      <c r="A1320" t="s">
        <v>68</v>
      </c>
      <c r="B1320" t="str">
        <f t="shared" si="40"/>
        <v>2020</v>
      </c>
      <c r="C1320" t="s">
        <v>11</v>
      </c>
      <c r="D1320" t="s">
        <v>12</v>
      </c>
      <c r="E1320" t="s">
        <v>14</v>
      </c>
      <c r="F1320">
        <v>486768</v>
      </c>
      <c r="G1320">
        <v>0</v>
      </c>
      <c r="H1320">
        <v>0</v>
      </c>
      <c r="I1320">
        <v>0</v>
      </c>
      <c r="J1320">
        <v>1044.774555</v>
      </c>
      <c r="K1320">
        <v>0.99785800000000002</v>
      </c>
      <c r="M1320" t="str">
        <f t="shared" si="41"/>
        <v>2020Asphalt</v>
      </c>
    </row>
    <row r="1321" spans="1:13" x14ac:dyDescent="0.25">
      <c r="A1321" t="s">
        <v>68</v>
      </c>
      <c r="B1321" t="str">
        <f t="shared" si="40"/>
        <v>2020</v>
      </c>
      <c r="C1321" t="s">
        <v>11</v>
      </c>
      <c r="D1321" t="s">
        <v>12</v>
      </c>
      <c r="E1321" t="s">
        <v>15</v>
      </c>
      <c r="F1321">
        <v>11523</v>
      </c>
      <c r="G1321">
        <v>0</v>
      </c>
      <c r="H1321">
        <v>0</v>
      </c>
      <c r="I1321">
        <v>0</v>
      </c>
      <c r="J1321">
        <v>744.86453900000004</v>
      </c>
      <c r="K1321">
        <v>0.93928299999999998</v>
      </c>
      <c r="M1321" t="str">
        <f t="shared" si="41"/>
        <v>2020Asphalt</v>
      </c>
    </row>
    <row r="1322" spans="1:13" x14ac:dyDescent="0.25">
      <c r="A1322" t="s">
        <v>68</v>
      </c>
      <c r="B1322" t="str">
        <f t="shared" si="40"/>
        <v>2020</v>
      </c>
      <c r="C1322" t="s">
        <v>11</v>
      </c>
      <c r="D1322" t="s">
        <v>16</v>
      </c>
      <c r="E1322" t="s">
        <v>13</v>
      </c>
      <c r="F1322">
        <v>3659</v>
      </c>
      <c r="G1322">
        <v>0</v>
      </c>
      <c r="H1322">
        <v>0</v>
      </c>
      <c r="I1322">
        <v>0</v>
      </c>
      <c r="J1322">
        <v>34472.740286</v>
      </c>
      <c r="K1322">
        <v>9.5956E-2</v>
      </c>
      <c r="M1322" t="str">
        <f t="shared" si="41"/>
        <v>2020Bricks</v>
      </c>
    </row>
    <row r="1323" spans="1:13" x14ac:dyDescent="0.25">
      <c r="A1323" t="s">
        <v>68</v>
      </c>
      <c r="B1323" t="str">
        <f t="shared" si="40"/>
        <v>2020</v>
      </c>
      <c r="C1323" t="s">
        <v>11</v>
      </c>
      <c r="D1323" t="s">
        <v>16</v>
      </c>
      <c r="E1323" t="s">
        <v>14</v>
      </c>
      <c r="F1323">
        <v>1289662</v>
      </c>
      <c r="G1323">
        <v>0</v>
      </c>
      <c r="H1323">
        <v>0</v>
      </c>
      <c r="I1323">
        <v>0</v>
      </c>
      <c r="J1323">
        <v>29536.726454</v>
      </c>
      <c r="K1323">
        <v>0.97760999999999998</v>
      </c>
      <c r="M1323" t="str">
        <f t="shared" si="41"/>
        <v>2020Bricks</v>
      </c>
    </row>
    <row r="1324" spans="1:13" x14ac:dyDescent="0.25">
      <c r="A1324" t="s">
        <v>68</v>
      </c>
      <c r="B1324" t="str">
        <f t="shared" si="40"/>
        <v>2020</v>
      </c>
      <c r="C1324" t="s">
        <v>11</v>
      </c>
      <c r="D1324" t="s">
        <v>16</v>
      </c>
      <c r="E1324" t="s">
        <v>15</v>
      </c>
      <c r="F1324">
        <v>0</v>
      </c>
      <c r="G1324">
        <v>0</v>
      </c>
      <c r="H1324">
        <v>0</v>
      </c>
      <c r="I1324">
        <v>0</v>
      </c>
      <c r="J1324">
        <v>48925.389617000001</v>
      </c>
      <c r="K1324">
        <v>0</v>
      </c>
      <c r="M1324" t="str">
        <f t="shared" si="41"/>
        <v>2020Bricks</v>
      </c>
    </row>
    <row r="1325" spans="1:13" x14ac:dyDescent="0.25">
      <c r="A1325" t="s">
        <v>68</v>
      </c>
      <c r="B1325" t="str">
        <f t="shared" si="40"/>
        <v>2020</v>
      </c>
      <c r="C1325" t="s">
        <v>11</v>
      </c>
      <c r="D1325" t="s">
        <v>17</v>
      </c>
      <c r="E1325" t="s">
        <v>13</v>
      </c>
      <c r="F1325">
        <v>17975</v>
      </c>
      <c r="G1325">
        <v>0</v>
      </c>
      <c r="H1325">
        <v>0</v>
      </c>
      <c r="I1325">
        <v>0</v>
      </c>
      <c r="J1325">
        <v>40732.128862999998</v>
      </c>
      <c r="K1325">
        <v>0.30618000000000001</v>
      </c>
      <c r="M1325" t="str">
        <f t="shared" si="41"/>
        <v>2020Concrete</v>
      </c>
    </row>
    <row r="1326" spans="1:13" x14ac:dyDescent="0.25">
      <c r="A1326" t="s">
        <v>68</v>
      </c>
      <c r="B1326" t="str">
        <f t="shared" si="40"/>
        <v>2020</v>
      </c>
      <c r="C1326" t="s">
        <v>11</v>
      </c>
      <c r="D1326" t="s">
        <v>17</v>
      </c>
      <c r="E1326" t="s">
        <v>14</v>
      </c>
      <c r="F1326">
        <v>3148079</v>
      </c>
      <c r="G1326">
        <v>0</v>
      </c>
      <c r="H1326">
        <v>0</v>
      </c>
      <c r="I1326">
        <v>0</v>
      </c>
      <c r="J1326">
        <v>26868.096110999999</v>
      </c>
      <c r="K1326">
        <v>0.991537</v>
      </c>
      <c r="M1326" t="str">
        <f t="shared" si="41"/>
        <v>2020Concrete</v>
      </c>
    </row>
    <row r="1327" spans="1:13" x14ac:dyDescent="0.25">
      <c r="A1327" t="s">
        <v>68</v>
      </c>
      <c r="B1327" t="str">
        <f t="shared" si="40"/>
        <v>2020</v>
      </c>
      <c r="C1327" t="s">
        <v>11</v>
      </c>
      <c r="D1327" t="s">
        <v>17</v>
      </c>
      <c r="E1327" t="s">
        <v>15</v>
      </c>
      <c r="F1327">
        <v>16300</v>
      </c>
      <c r="G1327">
        <v>0</v>
      </c>
      <c r="H1327">
        <v>0</v>
      </c>
      <c r="I1327">
        <v>0</v>
      </c>
      <c r="J1327">
        <v>397.22302500000001</v>
      </c>
      <c r="K1327">
        <v>0.97621000000000002</v>
      </c>
      <c r="M1327" t="str">
        <f t="shared" si="41"/>
        <v>2020Concrete</v>
      </c>
    </row>
    <row r="1328" spans="1:13" x14ac:dyDescent="0.25">
      <c r="A1328" t="s">
        <v>68</v>
      </c>
      <c r="B1328" t="str">
        <f t="shared" si="40"/>
        <v>2020</v>
      </c>
      <c r="C1328" t="s">
        <v>11</v>
      </c>
      <c r="D1328" t="s">
        <v>18</v>
      </c>
      <c r="E1328" t="s">
        <v>13</v>
      </c>
      <c r="F1328">
        <v>32060</v>
      </c>
      <c r="G1328">
        <v>0</v>
      </c>
      <c r="H1328">
        <v>0</v>
      </c>
      <c r="I1328">
        <v>0</v>
      </c>
      <c r="J1328">
        <v>28433.694547999999</v>
      </c>
      <c r="K1328">
        <v>0.529972</v>
      </c>
      <c r="M1328" t="str">
        <f t="shared" si="41"/>
        <v>2020Plaster</v>
      </c>
    </row>
    <row r="1329" spans="1:13" x14ac:dyDescent="0.25">
      <c r="A1329" t="s">
        <v>68</v>
      </c>
      <c r="B1329" t="str">
        <f t="shared" si="40"/>
        <v>2020</v>
      </c>
      <c r="C1329" t="s">
        <v>11</v>
      </c>
      <c r="D1329" t="s">
        <v>18</v>
      </c>
      <c r="E1329" t="s">
        <v>14</v>
      </c>
      <c r="F1329">
        <v>556</v>
      </c>
      <c r="G1329">
        <v>0</v>
      </c>
      <c r="H1329">
        <v>0</v>
      </c>
      <c r="I1329">
        <v>0</v>
      </c>
      <c r="J1329">
        <v>15970.264438</v>
      </c>
      <c r="K1329">
        <v>3.3642999999999999E-2</v>
      </c>
      <c r="M1329" t="str">
        <f t="shared" si="41"/>
        <v>2020Plaster</v>
      </c>
    </row>
    <row r="1330" spans="1:13" x14ac:dyDescent="0.25">
      <c r="A1330" t="s">
        <v>68</v>
      </c>
      <c r="B1330" t="str">
        <f t="shared" si="40"/>
        <v>2020</v>
      </c>
      <c r="C1330" t="s">
        <v>11</v>
      </c>
      <c r="D1330" t="s">
        <v>18</v>
      </c>
      <c r="E1330" t="s">
        <v>15</v>
      </c>
      <c r="F1330">
        <v>0</v>
      </c>
      <c r="G1330">
        <v>0</v>
      </c>
      <c r="H1330">
        <v>0</v>
      </c>
      <c r="I1330">
        <v>0</v>
      </c>
      <c r="J1330">
        <v>4411.9451950000002</v>
      </c>
      <c r="K1330">
        <v>0</v>
      </c>
      <c r="M1330" t="str">
        <f t="shared" si="41"/>
        <v>2020Plaster</v>
      </c>
    </row>
    <row r="1331" spans="1:13" x14ac:dyDescent="0.25">
      <c r="A1331" t="s">
        <v>68</v>
      </c>
      <c r="B1331" t="str">
        <f t="shared" si="40"/>
        <v>2020</v>
      </c>
      <c r="C1331" t="s">
        <v>11</v>
      </c>
      <c r="D1331" t="s">
        <v>45</v>
      </c>
      <c r="E1331" t="s">
        <v>13</v>
      </c>
      <c r="F1331">
        <v>32000</v>
      </c>
      <c r="G1331">
        <v>0</v>
      </c>
      <c r="H1331">
        <v>0</v>
      </c>
      <c r="I1331">
        <v>0</v>
      </c>
      <c r="J1331">
        <v>17986.230158999999</v>
      </c>
      <c r="K1331">
        <v>0.64017599999999997</v>
      </c>
      <c r="M1331" t="str">
        <f t="shared" si="41"/>
        <v>2020Rubble</v>
      </c>
    </row>
    <row r="1332" spans="1:13" x14ac:dyDescent="0.25">
      <c r="A1332" t="s">
        <v>68</v>
      </c>
      <c r="B1332" t="str">
        <f t="shared" si="40"/>
        <v>2020</v>
      </c>
      <c r="C1332" t="s">
        <v>11</v>
      </c>
      <c r="D1332" t="s">
        <v>45</v>
      </c>
      <c r="E1332" t="s">
        <v>14</v>
      </c>
      <c r="F1332">
        <v>473506</v>
      </c>
      <c r="G1332">
        <v>0</v>
      </c>
      <c r="H1332">
        <v>0</v>
      </c>
      <c r="I1332">
        <v>0</v>
      </c>
      <c r="J1332">
        <v>10166.346994</v>
      </c>
      <c r="K1332">
        <v>0.97897999999999996</v>
      </c>
      <c r="M1332" t="str">
        <f t="shared" si="41"/>
        <v>2020Rubble</v>
      </c>
    </row>
    <row r="1333" spans="1:13" x14ac:dyDescent="0.25">
      <c r="A1333" t="s">
        <v>68</v>
      </c>
      <c r="B1333" t="str">
        <f t="shared" si="40"/>
        <v>2020</v>
      </c>
      <c r="C1333" t="s">
        <v>11</v>
      </c>
      <c r="D1333" t="s">
        <v>45</v>
      </c>
      <c r="E1333" t="s">
        <v>15</v>
      </c>
      <c r="F1333">
        <v>68000</v>
      </c>
      <c r="G1333">
        <v>0</v>
      </c>
      <c r="H1333">
        <v>0</v>
      </c>
      <c r="I1333">
        <v>0</v>
      </c>
      <c r="J1333">
        <v>2980.2281539999999</v>
      </c>
      <c r="K1333">
        <v>0.958013</v>
      </c>
      <c r="M1333" t="str">
        <f t="shared" si="41"/>
        <v>2020Rubble</v>
      </c>
    </row>
    <row r="1334" spans="1:13" x14ac:dyDescent="0.25">
      <c r="A1334" t="s">
        <v>68</v>
      </c>
      <c r="B1334" t="str">
        <f t="shared" si="40"/>
        <v>2020</v>
      </c>
      <c r="C1334" t="s">
        <v>11</v>
      </c>
      <c r="D1334" t="s">
        <v>19</v>
      </c>
      <c r="E1334" t="s">
        <v>13</v>
      </c>
      <c r="F1334">
        <v>17242</v>
      </c>
      <c r="G1334">
        <v>0</v>
      </c>
      <c r="H1334">
        <v>0</v>
      </c>
      <c r="I1334">
        <v>0</v>
      </c>
      <c r="J1334">
        <v>136801.9026</v>
      </c>
      <c r="K1334">
        <v>0.111929</v>
      </c>
      <c r="M1334" t="str">
        <f t="shared" si="41"/>
        <v>2020Soil and natural materials</v>
      </c>
    </row>
    <row r="1335" spans="1:13" x14ac:dyDescent="0.25">
      <c r="A1335" t="s">
        <v>68</v>
      </c>
      <c r="B1335" t="str">
        <f t="shared" si="40"/>
        <v>2020</v>
      </c>
      <c r="C1335" t="s">
        <v>11</v>
      </c>
      <c r="D1335" t="s">
        <v>19</v>
      </c>
      <c r="E1335" t="s">
        <v>14</v>
      </c>
      <c r="F1335">
        <v>929359</v>
      </c>
      <c r="G1335">
        <v>0</v>
      </c>
      <c r="H1335">
        <v>0</v>
      </c>
      <c r="I1335">
        <v>0</v>
      </c>
      <c r="J1335">
        <v>757447.58902900002</v>
      </c>
      <c r="K1335">
        <v>0.55095700000000003</v>
      </c>
      <c r="M1335" t="str">
        <f t="shared" si="41"/>
        <v>2020Soil and natural materials</v>
      </c>
    </row>
    <row r="1336" spans="1:13" x14ac:dyDescent="0.25">
      <c r="A1336" t="s">
        <v>68</v>
      </c>
      <c r="B1336" t="str">
        <f t="shared" si="40"/>
        <v>2020</v>
      </c>
      <c r="C1336" t="s">
        <v>11</v>
      </c>
      <c r="D1336" t="s">
        <v>19</v>
      </c>
      <c r="E1336" t="s">
        <v>15</v>
      </c>
      <c r="F1336">
        <v>0</v>
      </c>
      <c r="G1336">
        <v>0</v>
      </c>
      <c r="H1336">
        <v>0</v>
      </c>
      <c r="I1336">
        <v>0</v>
      </c>
      <c r="J1336">
        <v>15529.857749999999</v>
      </c>
      <c r="K1336">
        <v>0</v>
      </c>
      <c r="M1336" t="str">
        <f t="shared" si="41"/>
        <v>2020Soil and natural materials</v>
      </c>
    </row>
    <row r="1337" spans="1:13" x14ac:dyDescent="0.25">
      <c r="A1337" t="s">
        <v>68</v>
      </c>
      <c r="B1337" t="str">
        <f t="shared" si="40"/>
        <v>2020</v>
      </c>
      <c r="C1337" t="s">
        <v>20</v>
      </c>
      <c r="D1337" t="s">
        <v>21</v>
      </c>
      <c r="E1337" t="s">
        <v>13</v>
      </c>
      <c r="F1337">
        <v>12100</v>
      </c>
      <c r="G1337">
        <v>0</v>
      </c>
      <c r="H1337">
        <v>0</v>
      </c>
      <c r="I1337">
        <v>140.94392199999999</v>
      </c>
      <c r="J1337">
        <v>35894.583332000002</v>
      </c>
      <c r="K1337">
        <v>0.254301</v>
      </c>
      <c r="M1337" t="str">
        <f t="shared" si="41"/>
        <v>2020Container glass</v>
      </c>
    </row>
    <row r="1338" spans="1:13" x14ac:dyDescent="0.25">
      <c r="A1338" t="s">
        <v>68</v>
      </c>
      <c r="B1338" t="str">
        <f t="shared" si="40"/>
        <v>2020</v>
      </c>
      <c r="C1338" t="s">
        <v>20</v>
      </c>
      <c r="D1338" t="s">
        <v>21</v>
      </c>
      <c r="E1338" t="s">
        <v>14</v>
      </c>
      <c r="F1338">
        <v>900</v>
      </c>
      <c r="G1338">
        <v>0</v>
      </c>
      <c r="H1338">
        <v>0</v>
      </c>
      <c r="I1338">
        <v>5.3461109999999996</v>
      </c>
      <c r="J1338">
        <v>702.56043</v>
      </c>
      <c r="K1338">
        <v>0.56305799999999995</v>
      </c>
      <c r="M1338" t="str">
        <f t="shared" si="41"/>
        <v>2020Container glass</v>
      </c>
    </row>
    <row r="1339" spans="1:13" x14ac:dyDescent="0.25">
      <c r="A1339" t="s">
        <v>68</v>
      </c>
      <c r="B1339" t="str">
        <f t="shared" si="40"/>
        <v>2020</v>
      </c>
      <c r="C1339" t="s">
        <v>20</v>
      </c>
      <c r="D1339" t="s">
        <v>21</v>
      </c>
      <c r="E1339" t="s">
        <v>15</v>
      </c>
      <c r="F1339">
        <v>283804</v>
      </c>
      <c r="G1339">
        <v>0</v>
      </c>
      <c r="H1339">
        <v>0</v>
      </c>
      <c r="I1339">
        <v>3766.3299670000001</v>
      </c>
      <c r="J1339">
        <v>39047.566809000004</v>
      </c>
      <c r="K1339">
        <v>0.88044800000000001</v>
      </c>
      <c r="M1339" t="str">
        <f t="shared" si="41"/>
        <v>2020Container glass</v>
      </c>
    </row>
    <row r="1340" spans="1:13" x14ac:dyDescent="0.25">
      <c r="A1340" t="s">
        <v>68</v>
      </c>
      <c r="B1340" t="str">
        <f t="shared" si="40"/>
        <v>2020</v>
      </c>
      <c r="C1340" t="s">
        <v>20</v>
      </c>
      <c r="D1340" t="s">
        <v>22</v>
      </c>
      <c r="E1340" t="s">
        <v>13</v>
      </c>
      <c r="F1340">
        <v>0</v>
      </c>
      <c r="G1340">
        <v>0</v>
      </c>
      <c r="H1340">
        <v>0</v>
      </c>
      <c r="I1340">
        <v>0</v>
      </c>
      <c r="J1340">
        <v>17616.968421000001</v>
      </c>
      <c r="K1340">
        <v>0</v>
      </c>
      <c r="M1340" t="str">
        <f t="shared" si="41"/>
        <v>2020Other glass</v>
      </c>
    </row>
    <row r="1341" spans="1:13" x14ac:dyDescent="0.25">
      <c r="A1341" t="s">
        <v>68</v>
      </c>
      <c r="B1341" t="str">
        <f t="shared" si="40"/>
        <v>2020</v>
      </c>
      <c r="C1341" t="s">
        <v>20</v>
      </c>
      <c r="D1341" t="s">
        <v>22</v>
      </c>
      <c r="E1341" t="s">
        <v>14</v>
      </c>
      <c r="F1341">
        <v>0</v>
      </c>
      <c r="G1341">
        <v>0</v>
      </c>
      <c r="H1341">
        <v>0</v>
      </c>
      <c r="I1341">
        <v>0</v>
      </c>
      <c r="J1341">
        <v>3427.6734609999999</v>
      </c>
      <c r="K1341">
        <v>0</v>
      </c>
      <c r="M1341" t="str">
        <f t="shared" si="41"/>
        <v>2020Other glass</v>
      </c>
    </row>
    <row r="1342" spans="1:13" x14ac:dyDescent="0.25">
      <c r="A1342" t="s">
        <v>68</v>
      </c>
      <c r="B1342" t="str">
        <f t="shared" si="40"/>
        <v>2020</v>
      </c>
      <c r="C1342" t="s">
        <v>20</v>
      </c>
      <c r="D1342" t="s">
        <v>22</v>
      </c>
      <c r="E1342" t="s">
        <v>15</v>
      </c>
      <c r="F1342">
        <v>0</v>
      </c>
      <c r="G1342">
        <v>0</v>
      </c>
      <c r="H1342">
        <v>0</v>
      </c>
      <c r="I1342">
        <v>0</v>
      </c>
      <c r="J1342">
        <v>38666.255263999999</v>
      </c>
      <c r="K1342">
        <v>0</v>
      </c>
      <c r="M1342" t="str">
        <f t="shared" si="41"/>
        <v>2020Other glass</v>
      </c>
    </row>
    <row r="1343" spans="1:13" x14ac:dyDescent="0.25">
      <c r="A1343" t="s">
        <v>68</v>
      </c>
      <c r="B1343" t="str">
        <f t="shared" si="40"/>
        <v>2020</v>
      </c>
      <c r="C1343" t="s">
        <v>23</v>
      </c>
      <c r="D1343" t="s">
        <v>24</v>
      </c>
      <c r="E1343" t="s">
        <v>13</v>
      </c>
      <c r="F1343">
        <v>21707</v>
      </c>
      <c r="G1343">
        <v>0</v>
      </c>
      <c r="H1343">
        <v>0</v>
      </c>
      <c r="I1343">
        <v>57988.626423000002</v>
      </c>
      <c r="J1343">
        <v>22282.116249999999</v>
      </c>
      <c r="K1343">
        <v>0.78149999999999997</v>
      </c>
      <c r="M1343" t="str">
        <f t="shared" si="41"/>
        <v>2020Aluminium</v>
      </c>
    </row>
    <row r="1344" spans="1:13" x14ac:dyDescent="0.25">
      <c r="A1344" t="s">
        <v>68</v>
      </c>
      <c r="B1344" t="str">
        <f t="shared" si="40"/>
        <v>2020</v>
      </c>
      <c r="C1344" t="s">
        <v>23</v>
      </c>
      <c r="D1344" t="s">
        <v>24</v>
      </c>
      <c r="E1344" t="s">
        <v>14</v>
      </c>
      <c r="F1344">
        <v>0</v>
      </c>
      <c r="G1344">
        <v>0</v>
      </c>
      <c r="H1344">
        <v>0</v>
      </c>
      <c r="I1344">
        <v>7223.8309179999997</v>
      </c>
      <c r="J1344">
        <v>4049.1321330000001</v>
      </c>
      <c r="K1344">
        <v>0.64080999999999999</v>
      </c>
      <c r="M1344" t="str">
        <f t="shared" si="41"/>
        <v>2020Aluminium</v>
      </c>
    </row>
    <row r="1345" spans="1:13" x14ac:dyDescent="0.25">
      <c r="A1345" t="s">
        <v>68</v>
      </c>
      <c r="B1345" t="str">
        <f t="shared" si="40"/>
        <v>2020</v>
      </c>
      <c r="C1345" t="s">
        <v>23</v>
      </c>
      <c r="D1345" t="s">
        <v>24</v>
      </c>
      <c r="E1345" t="s">
        <v>15</v>
      </c>
      <c r="F1345">
        <v>5922</v>
      </c>
      <c r="G1345">
        <v>0</v>
      </c>
      <c r="H1345">
        <v>0</v>
      </c>
      <c r="I1345">
        <v>24215.986449</v>
      </c>
      <c r="J1345">
        <v>21079.330580999998</v>
      </c>
      <c r="K1345">
        <v>0.58843299999999998</v>
      </c>
      <c r="M1345" t="str">
        <f t="shared" si="41"/>
        <v>2020Aluminium</v>
      </c>
    </row>
    <row r="1346" spans="1:13" x14ac:dyDescent="0.25">
      <c r="A1346" t="s">
        <v>68</v>
      </c>
      <c r="B1346" t="str">
        <f t="shared" si="40"/>
        <v>2020</v>
      </c>
      <c r="C1346" t="s">
        <v>23</v>
      </c>
      <c r="D1346" t="s">
        <v>25</v>
      </c>
      <c r="E1346" t="s">
        <v>13</v>
      </c>
      <c r="F1346">
        <v>421229</v>
      </c>
      <c r="G1346">
        <v>0</v>
      </c>
      <c r="H1346">
        <v>0</v>
      </c>
      <c r="I1346">
        <v>228150.752117</v>
      </c>
      <c r="J1346">
        <v>72421.811489999993</v>
      </c>
      <c r="K1346">
        <v>0.89966500000000005</v>
      </c>
      <c r="M1346" t="str">
        <f t="shared" si="41"/>
        <v>2020Ferrous</v>
      </c>
    </row>
    <row r="1347" spans="1:13" x14ac:dyDescent="0.25">
      <c r="A1347" t="s">
        <v>68</v>
      </c>
      <c r="B1347" t="str">
        <f t="shared" ref="B1347:B1410" si="42">RIGHT(A1347,4)</f>
        <v>2020</v>
      </c>
      <c r="C1347" t="s">
        <v>23</v>
      </c>
      <c r="D1347" t="s">
        <v>25</v>
      </c>
      <c r="E1347" t="s">
        <v>14</v>
      </c>
      <c r="F1347">
        <v>96811</v>
      </c>
      <c r="G1347">
        <v>0</v>
      </c>
      <c r="H1347">
        <v>0</v>
      </c>
      <c r="I1347">
        <v>47151.426905</v>
      </c>
      <c r="J1347">
        <v>17338.932690000001</v>
      </c>
      <c r="K1347">
        <v>0.89250499999999999</v>
      </c>
      <c r="M1347" t="str">
        <f t="shared" ref="M1347:M1410" si="43">_xlfn.TEXTJOIN("",FALSE,B1347,D1347)</f>
        <v>2020Ferrous</v>
      </c>
    </row>
    <row r="1348" spans="1:13" x14ac:dyDescent="0.25">
      <c r="A1348" t="s">
        <v>68</v>
      </c>
      <c r="B1348" t="str">
        <f t="shared" si="42"/>
        <v>2020</v>
      </c>
      <c r="C1348" t="s">
        <v>23</v>
      </c>
      <c r="D1348" t="s">
        <v>25</v>
      </c>
      <c r="E1348" t="s">
        <v>15</v>
      </c>
      <c r="F1348">
        <v>203401</v>
      </c>
      <c r="G1348">
        <v>0</v>
      </c>
      <c r="H1348">
        <v>0</v>
      </c>
      <c r="I1348">
        <v>146255.357388</v>
      </c>
      <c r="J1348">
        <v>35409.019656999997</v>
      </c>
      <c r="K1348">
        <v>0.90804399999999996</v>
      </c>
      <c r="M1348" t="str">
        <f t="shared" si="43"/>
        <v>2020Ferrous</v>
      </c>
    </row>
    <row r="1349" spans="1:13" x14ac:dyDescent="0.25">
      <c r="A1349" t="s">
        <v>68</v>
      </c>
      <c r="B1349" t="str">
        <f t="shared" si="42"/>
        <v>2020</v>
      </c>
      <c r="C1349" t="s">
        <v>23</v>
      </c>
      <c r="D1349" t="s">
        <v>26</v>
      </c>
      <c r="E1349" t="s">
        <v>13</v>
      </c>
      <c r="F1349">
        <v>181374</v>
      </c>
      <c r="G1349">
        <v>0</v>
      </c>
      <c r="H1349">
        <v>0</v>
      </c>
      <c r="I1349">
        <v>15808.500421000001</v>
      </c>
      <c r="J1349">
        <v>0</v>
      </c>
      <c r="K1349">
        <v>1</v>
      </c>
      <c r="M1349" t="str">
        <f t="shared" si="43"/>
        <v>2020Other metals</v>
      </c>
    </row>
    <row r="1350" spans="1:13" x14ac:dyDescent="0.25">
      <c r="A1350" t="s">
        <v>68</v>
      </c>
      <c r="B1350" t="str">
        <f t="shared" si="42"/>
        <v>2020</v>
      </c>
      <c r="C1350" t="s">
        <v>23</v>
      </c>
      <c r="D1350" t="s">
        <v>26</v>
      </c>
      <c r="E1350" t="s">
        <v>14</v>
      </c>
      <c r="F1350">
        <v>7705</v>
      </c>
      <c r="G1350">
        <v>0</v>
      </c>
      <c r="H1350">
        <v>0</v>
      </c>
      <c r="I1350">
        <v>1183.792561</v>
      </c>
      <c r="J1350">
        <v>0</v>
      </c>
      <c r="K1350">
        <v>1</v>
      </c>
      <c r="M1350" t="str">
        <f t="shared" si="43"/>
        <v>2020Other metals</v>
      </c>
    </row>
    <row r="1351" spans="1:13" x14ac:dyDescent="0.25">
      <c r="A1351" t="s">
        <v>68</v>
      </c>
      <c r="B1351" t="str">
        <f t="shared" si="42"/>
        <v>2020</v>
      </c>
      <c r="C1351" t="s">
        <v>23</v>
      </c>
      <c r="D1351" t="s">
        <v>26</v>
      </c>
      <c r="E1351" t="s">
        <v>15</v>
      </c>
      <c r="F1351">
        <v>13990</v>
      </c>
      <c r="G1351">
        <v>0</v>
      </c>
      <c r="H1351">
        <v>0</v>
      </c>
      <c r="I1351">
        <v>2441.1364389999999</v>
      </c>
      <c r="J1351">
        <v>0</v>
      </c>
      <c r="K1351">
        <v>1</v>
      </c>
      <c r="M1351" t="str">
        <f t="shared" si="43"/>
        <v>2020Other metals</v>
      </c>
    </row>
    <row r="1352" spans="1:13" x14ac:dyDescent="0.25">
      <c r="A1352" t="s">
        <v>68</v>
      </c>
      <c r="B1352" t="str">
        <f t="shared" si="42"/>
        <v>2020</v>
      </c>
      <c r="C1352" t="s">
        <v>27</v>
      </c>
      <c r="D1352" t="s">
        <v>28</v>
      </c>
      <c r="E1352" t="s">
        <v>13</v>
      </c>
      <c r="F1352">
        <v>35704.800000000003</v>
      </c>
      <c r="G1352">
        <v>12274.8</v>
      </c>
      <c r="H1352">
        <v>0</v>
      </c>
      <c r="I1352">
        <v>6657.5618800000002</v>
      </c>
      <c r="J1352">
        <v>316252.15584100003</v>
      </c>
      <c r="K1352">
        <v>0.147313</v>
      </c>
      <c r="M1352" t="str">
        <f t="shared" si="43"/>
        <v>2020Food organics</v>
      </c>
    </row>
    <row r="1353" spans="1:13" x14ac:dyDescent="0.25">
      <c r="A1353" t="s">
        <v>68</v>
      </c>
      <c r="B1353" t="str">
        <f t="shared" si="42"/>
        <v>2020</v>
      </c>
      <c r="C1353" t="s">
        <v>27</v>
      </c>
      <c r="D1353" t="s">
        <v>28</v>
      </c>
      <c r="E1353" t="s">
        <v>14</v>
      </c>
      <c r="F1353">
        <v>0</v>
      </c>
      <c r="G1353">
        <v>0</v>
      </c>
      <c r="H1353">
        <v>0</v>
      </c>
      <c r="I1353">
        <v>103.916742</v>
      </c>
      <c r="J1353">
        <v>3127.3057760000002</v>
      </c>
      <c r="K1353">
        <v>3.2160000000000001E-2</v>
      </c>
      <c r="M1353" t="str">
        <f t="shared" si="43"/>
        <v>2020Food organics</v>
      </c>
    </row>
    <row r="1354" spans="1:13" x14ac:dyDescent="0.25">
      <c r="A1354" t="s">
        <v>68</v>
      </c>
      <c r="B1354" t="str">
        <f t="shared" si="42"/>
        <v>2020</v>
      </c>
      <c r="C1354" t="s">
        <v>27</v>
      </c>
      <c r="D1354" t="s">
        <v>28</v>
      </c>
      <c r="E1354" t="s">
        <v>15</v>
      </c>
      <c r="F1354">
        <v>40908.480000000003</v>
      </c>
      <c r="G1354">
        <v>0</v>
      </c>
      <c r="H1354">
        <v>50000</v>
      </c>
      <c r="I1354">
        <v>6542.076728</v>
      </c>
      <c r="J1354">
        <v>640580.47574599995</v>
      </c>
      <c r="K1354">
        <v>0.13204099999999999</v>
      </c>
      <c r="M1354" t="str">
        <f t="shared" si="43"/>
        <v>2020Food organics</v>
      </c>
    </row>
    <row r="1355" spans="1:13" x14ac:dyDescent="0.25">
      <c r="A1355" t="s">
        <v>68</v>
      </c>
      <c r="B1355" t="str">
        <f t="shared" si="42"/>
        <v>2020</v>
      </c>
      <c r="C1355" t="s">
        <v>27</v>
      </c>
      <c r="D1355" t="s">
        <v>29</v>
      </c>
      <c r="E1355" t="s">
        <v>13</v>
      </c>
      <c r="F1355">
        <v>80272</v>
      </c>
      <c r="G1355">
        <v>0</v>
      </c>
      <c r="H1355">
        <v>0</v>
      </c>
      <c r="I1355">
        <v>0</v>
      </c>
      <c r="J1355">
        <v>79711.414948000005</v>
      </c>
      <c r="K1355">
        <v>0.50175199999999998</v>
      </c>
      <c r="M1355" t="str">
        <f t="shared" si="43"/>
        <v>2020Garden organics</v>
      </c>
    </row>
    <row r="1356" spans="1:13" x14ac:dyDescent="0.25">
      <c r="A1356" t="s">
        <v>68</v>
      </c>
      <c r="B1356" t="str">
        <f t="shared" si="42"/>
        <v>2020</v>
      </c>
      <c r="C1356" t="s">
        <v>27</v>
      </c>
      <c r="D1356" t="s">
        <v>29</v>
      </c>
      <c r="E1356" t="s">
        <v>14</v>
      </c>
      <c r="F1356">
        <v>6543</v>
      </c>
      <c r="G1356">
        <v>0</v>
      </c>
      <c r="H1356">
        <v>0</v>
      </c>
      <c r="I1356">
        <v>0</v>
      </c>
      <c r="J1356">
        <v>22543.274753999998</v>
      </c>
      <c r="K1356">
        <v>0.22495100000000001</v>
      </c>
      <c r="M1356" t="str">
        <f t="shared" si="43"/>
        <v>2020Garden organics</v>
      </c>
    </row>
    <row r="1357" spans="1:13" x14ac:dyDescent="0.25">
      <c r="A1357" t="s">
        <v>68</v>
      </c>
      <c r="B1357" t="str">
        <f t="shared" si="42"/>
        <v>2020</v>
      </c>
      <c r="C1357" t="s">
        <v>27</v>
      </c>
      <c r="D1357" t="s">
        <v>29</v>
      </c>
      <c r="E1357" t="s">
        <v>15</v>
      </c>
      <c r="F1357">
        <v>611413.52</v>
      </c>
      <c r="G1357">
        <v>0</v>
      </c>
      <c r="H1357">
        <v>20000</v>
      </c>
      <c r="I1357">
        <v>0</v>
      </c>
      <c r="J1357">
        <v>101504.50814000001</v>
      </c>
      <c r="K1357">
        <v>0.86150599999999999</v>
      </c>
      <c r="M1357" t="str">
        <f t="shared" si="43"/>
        <v>2020Garden organics</v>
      </c>
    </row>
    <row r="1358" spans="1:13" x14ac:dyDescent="0.25">
      <c r="A1358" t="s">
        <v>68</v>
      </c>
      <c r="B1358" t="str">
        <f t="shared" si="42"/>
        <v>2020</v>
      </c>
      <c r="C1358" t="s">
        <v>27</v>
      </c>
      <c r="D1358" t="s">
        <v>30</v>
      </c>
      <c r="E1358" t="s">
        <v>13</v>
      </c>
      <c r="F1358">
        <v>135493</v>
      </c>
      <c r="G1358">
        <v>0</v>
      </c>
      <c r="H1358">
        <v>0</v>
      </c>
      <c r="I1358">
        <v>11.180755</v>
      </c>
      <c r="J1358">
        <v>39348.149508000002</v>
      </c>
      <c r="K1358">
        <v>0.77496299999999996</v>
      </c>
      <c r="M1358" t="str">
        <f t="shared" si="43"/>
        <v>2020Other organics</v>
      </c>
    </row>
    <row r="1359" spans="1:13" x14ac:dyDescent="0.25">
      <c r="A1359" t="s">
        <v>68</v>
      </c>
      <c r="B1359" t="str">
        <f t="shared" si="42"/>
        <v>2020</v>
      </c>
      <c r="C1359" t="s">
        <v>27</v>
      </c>
      <c r="D1359" t="s">
        <v>30</v>
      </c>
      <c r="E1359" t="s">
        <v>14</v>
      </c>
      <c r="F1359">
        <v>0</v>
      </c>
      <c r="G1359">
        <v>0</v>
      </c>
      <c r="H1359">
        <v>0</v>
      </c>
      <c r="I1359">
        <v>0</v>
      </c>
      <c r="J1359">
        <v>547.49718499999994</v>
      </c>
      <c r="K1359">
        <v>0</v>
      </c>
      <c r="M1359" t="str">
        <f t="shared" si="43"/>
        <v>2020Other organics</v>
      </c>
    </row>
    <row r="1360" spans="1:13" x14ac:dyDescent="0.25">
      <c r="A1360" t="s">
        <v>68</v>
      </c>
      <c r="B1360" t="str">
        <f t="shared" si="42"/>
        <v>2020</v>
      </c>
      <c r="C1360" t="s">
        <v>27</v>
      </c>
      <c r="D1360" t="s">
        <v>30</v>
      </c>
      <c r="E1360" t="s">
        <v>15</v>
      </c>
      <c r="F1360">
        <v>12705</v>
      </c>
      <c r="G1360">
        <v>0</v>
      </c>
      <c r="H1360">
        <v>0</v>
      </c>
      <c r="I1360">
        <v>6.2012450000000001</v>
      </c>
      <c r="J1360">
        <v>101245.48379</v>
      </c>
      <c r="K1360">
        <v>0.111544</v>
      </c>
      <c r="M1360" t="str">
        <f t="shared" si="43"/>
        <v>2020Other organics</v>
      </c>
    </row>
    <row r="1361" spans="1:13" x14ac:dyDescent="0.25">
      <c r="A1361" t="s">
        <v>68</v>
      </c>
      <c r="B1361" t="str">
        <f t="shared" si="42"/>
        <v>2020</v>
      </c>
      <c r="C1361" t="s">
        <v>27</v>
      </c>
      <c r="D1361" t="s">
        <v>31</v>
      </c>
      <c r="E1361" t="s">
        <v>13</v>
      </c>
      <c r="F1361">
        <v>86839</v>
      </c>
      <c r="G1361">
        <v>0</v>
      </c>
      <c r="H1361">
        <v>0</v>
      </c>
      <c r="I1361">
        <v>0.44828400000000002</v>
      </c>
      <c r="J1361">
        <v>307388.26342799998</v>
      </c>
      <c r="K1361">
        <v>0.220277</v>
      </c>
      <c r="M1361" t="str">
        <f t="shared" si="43"/>
        <v>2020Wood /timber</v>
      </c>
    </row>
    <row r="1362" spans="1:13" x14ac:dyDescent="0.25">
      <c r="A1362" t="s">
        <v>68</v>
      </c>
      <c r="B1362" t="str">
        <f t="shared" si="42"/>
        <v>2020</v>
      </c>
      <c r="C1362" t="s">
        <v>27</v>
      </c>
      <c r="D1362" t="s">
        <v>31</v>
      </c>
      <c r="E1362" t="s">
        <v>14</v>
      </c>
      <c r="F1362">
        <v>97056</v>
      </c>
      <c r="G1362">
        <v>0</v>
      </c>
      <c r="H1362">
        <v>0</v>
      </c>
      <c r="I1362">
        <v>0.65186299999999997</v>
      </c>
      <c r="J1362">
        <v>122940.00126800001</v>
      </c>
      <c r="K1362">
        <v>0.44117299999999998</v>
      </c>
      <c r="M1362" t="str">
        <f t="shared" si="43"/>
        <v>2020Wood /timber</v>
      </c>
    </row>
    <row r="1363" spans="1:13" x14ac:dyDescent="0.25">
      <c r="A1363" t="s">
        <v>68</v>
      </c>
      <c r="B1363" t="str">
        <f t="shared" si="42"/>
        <v>2020</v>
      </c>
      <c r="C1363" t="s">
        <v>27</v>
      </c>
      <c r="D1363" t="s">
        <v>31</v>
      </c>
      <c r="E1363" t="s">
        <v>15</v>
      </c>
      <c r="F1363">
        <v>18300</v>
      </c>
      <c r="G1363">
        <v>0</v>
      </c>
      <c r="H1363">
        <v>0</v>
      </c>
      <c r="I1363">
        <v>9.9852999999999997E-2</v>
      </c>
      <c r="J1363">
        <v>28330.334160999999</v>
      </c>
      <c r="K1363">
        <v>0.39244899999999999</v>
      </c>
      <c r="M1363" t="str">
        <f t="shared" si="43"/>
        <v>2020Wood /timber</v>
      </c>
    </row>
    <row r="1364" spans="1:13" x14ac:dyDescent="0.25">
      <c r="A1364" t="s">
        <v>68</v>
      </c>
      <c r="B1364" t="str">
        <f t="shared" si="42"/>
        <v>2020</v>
      </c>
      <c r="C1364" t="s">
        <v>32</v>
      </c>
      <c r="D1364" t="s">
        <v>33</v>
      </c>
      <c r="E1364" t="s">
        <v>13</v>
      </c>
      <c r="F1364">
        <v>402104</v>
      </c>
      <c r="G1364">
        <v>0</v>
      </c>
      <c r="H1364">
        <v>0</v>
      </c>
      <c r="I1364">
        <v>209764.28880000001</v>
      </c>
      <c r="J1364">
        <v>102525.41847600001</v>
      </c>
      <c r="K1364">
        <v>0.85648599999999997</v>
      </c>
      <c r="M1364" t="str">
        <f t="shared" si="43"/>
        <v>2020Cardboard</v>
      </c>
    </row>
    <row r="1365" spans="1:13" x14ac:dyDescent="0.25">
      <c r="A1365" t="s">
        <v>68</v>
      </c>
      <c r="B1365" t="str">
        <f t="shared" si="42"/>
        <v>2020</v>
      </c>
      <c r="C1365" t="s">
        <v>32</v>
      </c>
      <c r="D1365" t="s">
        <v>33</v>
      </c>
      <c r="E1365" t="s">
        <v>14</v>
      </c>
      <c r="F1365">
        <v>176</v>
      </c>
      <c r="G1365">
        <v>0</v>
      </c>
      <c r="H1365">
        <v>0</v>
      </c>
      <c r="I1365">
        <v>11653.571599999999</v>
      </c>
      <c r="J1365">
        <v>4501.8068869999997</v>
      </c>
      <c r="K1365">
        <v>0.72434600000000005</v>
      </c>
      <c r="M1365" t="str">
        <f t="shared" si="43"/>
        <v>2020Cardboard</v>
      </c>
    </row>
    <row r="1366" spans="1:13" x14ac:dyDescent="0.25">
      <c r="A1366" t="s">
        <v>68</v>
      </c>
      <c r="B1366" t="str">
        <f t="shared" si="42"/>
        <v>2020</v>
      </c>
      <c r="C1366" t="s">
        <v>32</v>
      </c>
      <c r="D1366" t="s">
        <v>33</v>
      </c>
      <c r="E1366" t="s">
        <v>15</v>
      </c>
      <c r="F1366">
        <v>45</v>
      </c>
      <c r="G1366">
        <v>0</v>
      </c>
      <c r="H1366">
        <v>0</v>
      </c>
      <c r="I1366">
        <v>11653.571599999999</v>
      </c>
      <c r="J1366">
        <v>37210.390973000001</v>
      </c>
      <c r="K1366">
        <v>0.23919000000000001</v>
      </c>
      <c r="M1366" t="str">
        <f t="shared" si="43"/>
        <v>2020Cardboard</v>
      </c>
    </row>
    <row r="1367" spans="1:13" x14ac:dyDescent="0.25">
      <c r="A1367" t="s">
        <v>68</v>
      </c>
      <c r="B1367" t="str">
        <f t="shared" si="42"/>
        <v>2020</v>
      </c>
      <c r="C1367" t="s">
        <v>32</v>
      </c>
      <c r="D1367" t="s">
        <v>46</v>
      </c>
      <c r="E1367" t="s">
        <v>13</v>
      </c>
      <c r="F1367">
        <v>0</v>
      </c>
      <c r="G1367">
        <v>0</v>
      </c>
      <c r="H1367">
        <v>0</v>
      </c>
      <c r="I1367">
        <v>0</v>
      </c>
      <c r="J1367">
        <v>37034.206600999998</v>
      </c>
      <c r="K1367">
        <v>0</v>
      </c>
      <c r="M1367" t="str">
        <f t="shared" si="43"/>
        <v>2020Liquidpaperboard</v>
      </c>
    </row>
    <row r="1368" spans="1:13" x14ac:dyDescent="0.25">
      <c r="A1368" t="s">
        <v>68</v>
      </c>
      <c r="B1368" t="str">
        <f t="shared" si="42"/>
        <v>2020</v>
      </c>
      <c r="C1368" t="s">
        <v>32</v>
      </c>
      <c r="D1368" t="s">
        <v>46</v>
      </c>
      <c r="E1368" t="s">
        <v>14</v>
      </c>
      <c r="F1368">
        <v>0</v>
      </c>
      <c r="G1368">
        <v>0</v>
      </c>
      <c r="H1368">
        <v>0</v>
      </c>
      <c r="I1368">
        <v>0</v>
      </c>
      <c r="J1368">
        <v>558.93313599999999</v>
      </c>
      <c r="K1368">
        <v>0</v>
      </c>
      <c r="M1368" t="str">
        <f t="shared" si="43"/>
        <v>2020Liquidpaperboard</v>
      </c>
    </row>
    <row r="1369" spans="1:13" x14ac:dyDescent="0.25">
      <c r="A1369" t="s">
        <v>68</v>
      </c>
      <c r="B1369" t="str">
        <f t="shared" si="42"/>
        <v>2020</v>
      </c>
      <c r="C1369" t="s">
        <v>32</v>
      </c>
      <c r="D1369" t="s">
        <v>46</v>
      </c>
      <c r="E1369" t="s">
        <v>15</v>
      </c>
      <c r="F1369">
        <v>0</v>
      </c>
      <c r="G1369">
        <v>0</v>
      </c>
      <c r="H1369">
        <v>0</v>
      </c>
      <c r="I1369">
        <v>0</v>
      </c>
      <c r="J1369">
        <v>28252.839775</v>
      </c>
      <c r="K1369">
        <v>0</v>
      </c>
      <c r="M1369" t="str">
        <f t="shared" si="43"/>
        <v>2020Liquidpaperboard</v>
      </c>
    </row>
    <row r="1370" spans="1:13" x14ac:dyDescent="0.25">
      <c r="A1370" t="s">
        <v>68</v>
      </c>
      <c r="B1370" t="str">
        <f t="shared" si="42"/>
        <v>2020</v>
      </c>
      <c r="C1370" t="s">
        <v>32</v>
      </c>
      <c r="D1370" t="s">
        <v>34</v>
      </c>
      <c r="E1370" t="s">
        <v>13</v>
      </c>
      <c r="F1370">
        <v>23680</v>
      </c>
      <c r="G1370">
        <v>0</v>
      </c>
      <c r="H1370">
        <v>0</v>
      </c>
      <c r="I1370">
        <v>26769.465939999998</v>
      </c>
      <c r="J1370">
        <v>0</v>
      </c>
      <c r="K1370">
        <v>1</v>
      </c>
      <c r="M1370" t="str">
        <f t="shared" si="43"/>
        <v>2020Newsprint and magazines</v>
      </c>
    </row>
    <row r="1371" spans="1:13" x14ac:dyDescent="0.25">
      <c r="A1371" t="s">
        <v>68</v>
      </c>
      <c r="B1371" t="str">
        <f t="shared" si="42"/>
        <v>2020</v>
      </c>
      <c r="C1371" t="s">
        <v>32</v>
      </c>
      <c r="D1371" t="s">
        <v>34</v>
      </c>
      <c r="E1371" t="s">
        <v>14</v>
      </c>
      <c r="F1371">
        <v>0</v>
      </c>
      <c r="G1371">
        <v>0</v>
      </c>
      <c r="H1371">
        <v>0</v>
      </c>
      <c r="I1371">
        <v>1912.1047100000001</v>
      </c>
      <c r="J1371">
        <v>0</v>
      </c>
      <c r="K1371">
        <v>1</v>
      </c>
      <c r="M1371" t="str">
        <f t="shared" si="43"/>
        <v>2020Newsprint and magazines</v>
      </c>
    </row>
    <row r="1372" spans="1:13" x14ac:dyDescent="0.25">
      <c r="A1372" t="s">
        <v>68</v>
      </c>
      <c r="B1372" t="str">
        <f t="shared" si="42"/>
        <v>2020</v>
      </c>
      <c r="C1372" t="s">
        <v>32</v>
      </c>
      <c r="D1372" t="s">
        <v>34</v>
      </c>
      <c r="E1372" t="s">
        <v>15</v>
      </c>
      <c r="F1372">
        <v>45</v>
      </c>
      <c r="G1372">
        <v>0</v>
      </c>
      <c r="H1372">
        <v>0</v>
      </c>
      <c r="I1372">
        <v>9560.5235499999999</v>
      </c>
      <c r="J1372">
        <v>0</v>
      </c>
      <c r="K1372">
        <v>1</v>
      </c>
      <c r="M1372" t="str">
        <f t="shared" si="43"/>
        <v>2020Newsprint and magazines</v>
      </c>
    </row>
    <row r="1373" spans="1:13" x14ac:dyDescent="0.25">
      <c r="A1373" t="s">
        <v>68</v>
      </c>
      <c r="B1373" t="str">
        <f t="shared" si="42"/>
        <v>2020</v>
      </c>
      <c r="C1373" t="s">
        <v>32</v>
      </c>
      <c r="D1373" t="s">
        <v>35</v>
      </c>
      <c r="E1373" t="s">
        <v>13</v>
      </c>
      <c r="F1373">
        <v>7173</v>
      </c>
      <c r="G1373">
        <v>0</v>
      </c>
      <c r="H1373">
        <v>0</v>
      </c>
      <c r="I1373">
        <v>90836.521003999995</v>
      </c>
      <c r="J1373">
        <v>110558.70860100001</v>
      </c>
      <c r="K1373">
        <v>0.46991500000000003</v>
      </c>
      <c r="M1373" t="str">
        <f t="shared" si="43"/>
        <v>2020Other paper</v>
      </c>
    </row>
    <row r="1374" spans="1:13" x14ac:dyDescent="0.25">
      <c r="A1374" t="s">
        <v>68</v>
      </c>
      <c r="B1374" t="str">
        <f t="shared" si="42"/>
        <v>2020</v>
      </c>
      <c r="C1374" t="s">
        <v>32</v>
      </c>
      <c r="D1374" t="s">
        <v>35</v>
      </c>
      <c r="E1374" t="s">
        <v>14</v>
      </c>
      <c r="F1374">
        <v>0</v>
      </c>
      <c r="G1374">
        <v>0</v>
      </c>
      <c r="H1374">
        <v>0</v>
      </c>
      <c r="I1374">
        <v>17.926335999999999</v>
      </c>
      <c r="J1374">
        <v>1704.8720639999999</v>
      </c>
      <c r="K1374">
        <v>1.0404999999999999E-2</v>
      </c>
      <c r="M1374" t="str">
        <f t="shared" si="43"/>
        <v>2020Other paper</v>
      </c>
    </row>
    <row r="1375" spans="1:13" x14ac:dyDescent="0.25">
      <c r="A1375" t="s">
        <v>68</v>
      </c>
      <c r="B1375" t="str">
        <f t="shared" si="42"/>
        <v>2020</v>
      </c>
      <c r="C1375" t="s">
        <v>32</v>
      </c>
      <c r="D1375" t="s">
        <v>35</v>
      </c>
      <c r="E1375" t="s">
        <v>15</v>
      </c>
      <c r="F1375">
        <v>125075</v>
      </c>
      <c r="G1375">
        <v>0</v>
      </c>
      <c r="H1375">
        <v>0</v>
      </c>
      <c r="I1375">
        <v>47525.312659000003</v>
      </c>
      <c r="J1375">
        <v>127133.23280500001</v>
      </c>
      <c r="K1375">
        <v>0.57584500000000005</v>
      </c>
      <c r="M1375" t="str">
        <f t="shared" si="43"/>
        <v>2020Other paper</v>
      </c>
    </row>
    <row r="1376" spans="1:13" x14ac:dyDescent="0.25">
      <c r="A1376" t="s">
        <v>68</v>
      </c>
      <c r="B1376" t="str">
        <f t="shared" si="42"/>
        <v>2020</v>
      </c>
      <c r="C1376" t="s">
        <v>32</v>
      </c>
      <c r="D1376" t="s">
        <v>36</v>
      </c>
      <c r="E1376" t="s">
        <v>13</v>
      </c>
      <c r="F1376">
        <v>140854</v>
      </c>
      <c r="G1376">
        <v>0</v>
      </c>
      <c r="H1376">
        <v>0</v>
      </c>
      <c r="I1376">
        <v>0</v>
      </c>
      <c r="J1376">
        <v>106294.757552</v>
      </c>
      <c r="K1376">
        <v>0.56991499999999995</v>
      </c>
      <c r="M1376" t="str">
        <f t="shared" si="43"/>
        <v>2020Printing and writing paper</v>
      </c>
    </row>
    <row r="1377" spans="1:13" x14ac:dyDescent="0.25">
      <c r="A1377" t="s">
        <v>68</v>
      </c>
      <c r="B1377" t="str">
        <f t="shared" si="42"/>
        <v>2020</v>
      </c>
      <c r="C1377" t="s">
        <v>32</v>
      </c>
      <c r="D1377" t="s">
        <v>36</v>
      </c>
      <c r="E1377" t="s">
        <v>14</v>
      </c>
      <c r="F1377">
        <v>0</v>
      </c>
      <c r="G1377">
        <v>0</v>
      </c>
      <c r="H1377">
        <v>0</v>
      </c>
      <c r="I1377">
        <v>0</v>
      </c>
      <c r="J1377">
        <v>1742.0282179999999</v>
      </c>
      <c r="K1377">
        <v>0</v>
      </c>
      <c r="M1377" t="str">
        <f t="shared" si="43"/>
        <v>2020Printing and writing paper</v>
      </c>
    </row>
    <row r="1378" spans="1:13" x14ac:dyDescent="0.25">
      <c r="A1378" t="s">
        <v>68</v>
      </c>
      <c r="B1378" t="str">
        <f t="shared" si="42"/>
        <v>2020</v>
      </c>
      <c r="C1378" t="s">
        <v>32</v>
      </c>
      <c r="D1378" t="s">
        <v>36</v>
      </c>
      <c r="E1378" t="s">
        <v>15</v>
      </c>
      <c r="F1378">
        <v>0</v>
      </c>
      <c r="G1378">
        <v>0</v>
      </c>
      <c r="H1378">
        <v>0</v>
      </c>
      <c r="I1378">
        <v>0</v>
      </c>
      <c r="J1378">
        <v>84871.783593999993</v>
      </c>
      <c r="K1378">
        <v>0</v>
      </c>
      <c r="M1378" t="str">
        <f t="shared" si="43"/>
        <v>2020Printing and writing paper</v>
      </c>
    </row>
    <row r="1379" spans="1:13" x14ac:dyDescent="0.25">
      <c r="A1379" t="s">
        <v>68</v>
      </c>
      <c r="B1379" t="str">
        <f t="shared" si="42"/>
        <v>2020</v>
      </c>
      <c r="C1379" t="s">
        <v>49</v>
      </c>
      <c r="D1379" t="s">
        <v>50</v>
      </c>
      <c r="E1379" t="s">
        <v>13</v>
      </c>
      <c r="F1379">
        <v>2972.4746180000002</v>
      </c>
      <c r="G1379">
        <v>0</v>
      </c>
      <c r="H1379">
        <v>633.18215951544505</v>
      </c>
      <c r="I1379">
        <v>4173.5811020000001</v>
      </c>
      <c r="J1379">
        <v>70476.577682000003</v>
      </c>
      <c r="K1379">
        <v>9.9406999999999995E-2</v>
      </c>
      <c r="M1379" t="str">
        <f t="shared" si="43"/>
        <v>2020HDPE (2)</v>
      </c>
    </row>
    <row r="1380" spans="1:13" x14ac:dyDescent="0.25">
      <c r="A1380" t="s">
        <v>68</v>
      </c>
      <c r="B1380" t="str">
        <f t="shared" si="42"/>
        <v>2020</v>
      </c>
      <c r="C1380" t="s">
        <v>49</v>
      </c>
      <c r="D1380" t="s">
        <v>50</v>
      </c>
      <c r="E1380" t="s">
        <v>14</v>
      </c>
      <c r="F1380">
        <v>166.83887300000001</v>
      </c>
      <c r="G1380">
        <v>0</v>
      </c>
      <c r="H1380">
        <v>46.425205343332301</v>
      </c>
      <c r="I1380">
        <v>293.91416199999998</v>
      </c>
      <c r="J1380">
        <v>4556.4001770000004</v>
      </c>
      <c r="K1380">
        <v>0.100162</v>
      </c>
      <c r="M1380" t="str">
        <f t="shared" si="43"/>
        <v>2020HDPE (2)</v>
      </c>
    </row>
    <row r="1381" spans="1:13" x14ac:dyDescent="0.25">
      <c r="A1381" t="s">
        <v>68</v>
      </c>
      <c r="B1381" t="str">
        <f t="shared" si="42"/>
        <v>2020</v>
      </c>
      <c r="C1381" t="s">
        <v>49</v>
      </c>
      <c r="D1381" t="s">
        <v>50</v>
      </c>
      <c r="E1381" t="s">
        <v>15</v>
      </c>
      <c r="F1381">
        <v>10109.413085</v>
      </c>
      <c r="G1381">
        <v>0</v>
      </c>
      <c r="H1381">
        <v>2179.5394984745599</v>
      </c>
      <c r="I1381">
        <v>14343.011112</v>
      </c>
      <c r="J1381">
        <v>72323.402054999999</v>
      </c>
      <c r="K1381">
        <v>0.26913100000000001</v>
      </c>
      <c r="M1381" t="str">
        <f t="shared" si="43"/>
        <v>2020HDPE (2)</v>
      </c>
    </row>
    <row r="1382" spans="1:13" x14ac:dyDescent="0.25">
      <c r="A1382" t="s">
        <v>68</v>
      </c>
      <c r="B1382" t="str">
        <f t="shared" si="42"/>
        <v>2020</v>
      </c>
      <c r="C1382" t="s">
        <v>49</v>
      </c>
      <c r="D1382" t="s">
        <v>51</v>
      </c>
      <c r="E1382" t="s">
        <v>13</v>
      </c>
      <c r="F1382">
        <v>16828.772987</v>
      </c>
      <c r="G1382">
        <v>0</v>
      </c>
      <c r="H1382">
        <v>405.89967077568201</v>
      </c>
      <c r="I1382">
        <v>4015.1256079999998</v>
      </c>
      <c r="J1382">
        <v>52783.712992000001</v>
      </c>
      <c r="K1382">
        <v>0.28702899999999998</v>
      </c>
      <c r="M1382" t="str">
        <f t="shared" si="43"/>
        <v>2020LDPE (4)</v>
      </c>
    </row>
    <row r="1383" spans="1:13" x14ac:dyDescent="0.25">
      <c r="A1383" t="s">
        <v>68</v>
      </c>
      <c r="B1383" t="str">
        <f t="shared" si="42"/>
        <v>2020</v>
      </c>
      <c r="C1383" t="s">
        <v>49</v>
      </c>
      <c r="D1383" t="s">
        <v>51</v>
      </c>
      <c r="E1383" t="s">
        <v>14</v>
      </c>
      <c r="F1383">
        <v>304.01804299999998</v>
      </c>
      <c r="G1383">
        <v>0</v>
      </c>
      <c r="H1383">
        <v>8.5180327787484096</v>
      </c>
      <c r="I1383">
        <v>77.213954000000001</v>
      </c>
      <c r="J1383">
        <v>3412.534024</v>
      </c>
      <c r="K1383">
        <v>0.102504</v>
      </c>
      <c r="M1383" t="str">
        <f t="shared" si="43"/>
        <v>2020LDPE (4)</v>
      </c>
    </row>
    <row r="1384" spans="1:13" x14ac:dyDescent="0.25">
      <c r="A1384" t="s">
        <v>68</v>
      </c>
      <c r="B1384" t="str">
        <f t="shared" si="42"/>
        <v>2020</v>
      </c>
      <c r="C1384" t="s">
        <v>49</v>
      </c>
      <c r="D1384" t="s">
        <v>51</v>
      </c>
      <c r="E1384" t="s">
        <v>15</v>
      </c>
      <c r="F1384">
        <v>4809.2176719999998</v>
      </c>
      <c r="G1384">
        <v>0</v>
      </c>
      <c r="H1384">
        <v>118.665629778903</v>
      </c>
      <c r="I1384">
        <v>1138.9058219999999</v>
      </c>
      <c r="J1384">
        <v>34496.634295000003</v>
      </c>
      <c r="K1384">
        <v>0.149563</v>
      </c>
      <c r="M1384" t="str">
        <f t="shared" si="43"/>
        <v>2020LDPE (4)</v>
      </c>
    </row>
    <row r="1385" spans="1:13" x14ac:dyDescent="0.25">
      <c r="A1385" t="s">
        <v>68</v>
      </c>
      <c r="B1385" t="str">
        <f t="shared" si="42"/>
        <v>2020</v>
      </c>
      <c r="C1385" t="s">
        <v>49</v>
      </c>
      <c r="D1385" t="s">
        <v>52</v>
      </c>
      <c r="E1385" t="s">
        <v>13</v>
      </c>
      <c r="F1385">
        <v>6563.0345939999997</v>
      </c>
      <c r="G1385">
        <v>0</v>
      </c>
      <c r="H1385">
        <v>288</v>
      </c>
      <c r="I1385">
        <v>1019.092074</v>
      </c>
      <c r="J1385">
        <v>39600.756961999999</v>
      </c>
      <c r="K1385">
        <v>0.16578799999999999</v>
      </c>
      <c r="M1385" t="str">
        <f t="shared" si="43"/>
        <v>2020Other plastics (7)</v>
      </c>
    </row>
    <row r="1386" spans="1:13" x14ac:dyDescent="0.25">
      <c r="A1386" t="s">
        <v>68</v>
      </c>
      <c r="B1386" t="str">
        <f t="shared" si="42"/>
        <v>2020</v>
      </c>
      <c r="C1386" t="s">
        <v>49</v>
      </c>
      <c r="D1386" t="s">
        <v>52</v>
      </c>
      <c r="E1386" t="s">
        <v>14</v>
      </c>
      <c r="F1386">
        <v>0</v>
      </c>
      <c r="G1386">
        <v>0</v>
      </c>
      <c r="H1386">
        <v>0</v>
      </c>
      <c r="I1386">
        <v>0</v>
      </c>
      <c r="J1386">
        <v>2443.0933169999998</v>
      </c>
      <c r="K1386">
        <v>0</v>
      </c>
      <c r="M1386" t="str">
        <f t="shared" si="43"/>
        <v>2020Other plastics (7)</v>
      </c>
    </row>
    <row r="1387" spans="1:13" x14ac:dyDescent="0.25">
      <c r="A1387" t="s">
        <v>68</v>
      </c>
      <c r="B1387" t="str">
        <f t="shared" si="42"/>
        <v>2020</v>
      </c>
      <c r="C1387" t="s">
        <v>49</v>
      </c>
      <c r="D1387" t="s">
        <v>52</v>
      </c>
      <c r="E1387" t="s">
        <v>15</v>
      </c>
      <c r="F1387">
        <v>792.43871799999999</v>
      </c>
      <c r="G1387">
        <v>0</v>
      </c>
      <c r="H1387">
        <v>0</v>
      </c>
      <c r="I1387">
        <v>127.386509</v>
      </c>
      <c r="J1387">
        <v>85290.955396000005</v>
      </c>
      <c r="K1387">
        <v>1.0669E-2</v>
      </c>
      <c r="M1387" t="str">
        <f t="shared" si="43"/>
        <v>2020Other plastics (7)</v>
      </c>
    </row>
    <row r="1388" spans="1:13" x14ac:dyDescent="0.25">
      <c r="A1388" t="s">
        <v>68</v>
      </c>
      <c r="B1388" t="str">
        <f t="shared" si="42"/>
        <v>2020</v>
      </c>
      <c r="C1388" t="s">
        <v>49</v>
      </c>
      <c r="D1388" t="s">
        <v>53</v>
      </c>
      <c r="E1388" t="s">
        <v>13</v>
      </c>
      <c r="F1388">
        <v>3441.147794</v>
      </c>
      <c r="G1388">
        <v>0</v>
      </c>
      <c r="H1388">
        <v>713.08649510754503</v>
      </c>
      <c r="I1388">
        <v>6229.9377770000001</v>
      </c>
      <c r="J1388">
        <v>29193.226739000002</v>
      </c>
      <c r="K1388">
        <v>0.262376</v>
      </c>
      <c r="M1388" t="str">
        <f t="shared" si="43"/>
        <v>2020PET (1)</v>
      </c>
    </row>
    <row r="1389" spans="1:13" x14ac:dyDescent="0.25">
      <c r="A1389" t="s">
        <v>68</v>
      </c>
      <c r="B1389" t="str">
        <f t="shared" si="42"/>
        <v>2020</v>
      </c>
      <c r="C1389" t="s">
        <v>49</v>
      </c>
      <c r="D1389" t="s">
        <v>53</v>
      </c>
      <c r="E1389" t="s">
        <v>14</v>
      </c>
      <c r="F1389">
        <v>0</v>
      </c>
      <c r="G1389">
        <v>0</v>
      </c>
      <c r="H1389">
        <v>0</v>
      </c>
      <c r="I1389">
        <v>0</v>
      </c>
      <c r="J1389">
        <v>1887.3791530000001</v>
      </c>
      <c r="K1389">
        <v>0</v>
      </c>
      <c r="M1389" t="str">
        <f t="shared" si="43"/>
        <v>2020PET (1)</v>
      </c>
    </row>
    <row r="1390" spans="1:13" x14ac:dyDescent="0.25">
      <c r="A1390" t="s">
        <v>68</v>
      </c>
      <c r="B1390" t="str">
        <f t="shared" si="42"/>
        <v>2020</v>
      </c>
      <c r="C1390" t="s">
        <v>49</v>
      </c>
      <c r="D1390" t="s">
        <v>53</v>
      </c>
      <c r="E1390" t="s">
        <v>15</v>
      </c>
      <c r="F1390">
        <v>6896.4116670000003</v>
      </c>
      <c r="G1390">
        <v>0</v>
      </c>
      <c r="H1390">
        <v>1462.27020489245</v>
      </c>
      <c r="I1390">
        <v>12665.258116999999</v>
      </c>
      <c r="J1390">
        <v>48260.977572999996</v>
      </c>
      <c r="K1390">
        <v>0.30344100000000002</v>
      </c>
      <c r="M1390" t="str">
        <f t="shared" si="43"/>
        <v>2020PET (1)</v>
      </c>
    </row>
    <row r="1391" spans="1:13" x14ac:dyDescent="0.25">
      <c r="A1391" t="s">
        <v>68</v>
      </c>
      <c r="B1391" t="str">
        <f t="shared" si="42"/>
        <v>2020</v>
      </c>
      <c r="C1391" t="s">
        <v>49</v>
      </c>
      <c r="D1391" t="s">
        <v>54</v>
      </c>
      <c r="E1391" t="s">
        <v>13</v>
      </c>
      <c r="F1391">
        <v>13158.719655000001</v>
      </c>
      <c r="G1391">
        <v>0</v>
      </c>
      <c r="H1391">
        <v>363.423991790005</v>
      </c>
      <c r="I1391">
        <v>3109.3702290000001</v>
      </c>
      <c r="J1391">
        <v>56617.167008999997</v>
      </c>
      <c r="K1391">
        <v>0.22705500000000001</v>
      </c>
      <c r="M1391" t="str">
        <f t="shared" si="43"/>
        <v>2020PP (5)</v>
      </c>
    </row>
    <row r="1392" spans="1:13" x14ac:dyDescent="0.25">
      <c r="A1392" t="s">
        <v>68</v>
      </c>
      <c r="B1392" t="str">
        <f t="shared" si="42"/>
        <v>2020</v>
      </c>
      <c r="C1392" t="s">
        <v>49</v>
      </c>
      <c r="D1392" t="s">
        <v>54</v>
      </c>
      <c r="E1392" t="s">
        <v>14</v>
      </c>
      <c r="F1392">
        <v>41.723832999999999</v>
      </c>
      <c r="G1392">
        <v>0</v>
      </c>
      <c r="H1392">
        <v>1.68028695343644</v>
      </c>
      <c r="I1392">
        <v>18.844667999999999</v>
      </c>
      <c r="J1392">
        <v>3660.3716909999998</v>
      </c>
      <c r="K1392">
        <v>1.6721E-2</v>
      </c>
      <c r="M1392" t="str">
        <f t="shared" si="43"/>
        <v>2020PP (5)</v>
      </c>
    </row>
    <row r="1393" spans="1:13" x14ac:dyDescent="0.25">
      <c r="A1393" t="s">
        <v>68</v>
      </c>
      <c r="B1393" t="str">
        <f t="shared" si="42"/>
        <v>2020</v>
      </c>
      <c r="C1393" t="s">
        <v>49</v>
      </c>
      <c r="D1393" t="s">
        <v>54</v>
      </c>
      <c r="E1393" t="s">
        <v>15</v>
      </c>
      <c r="F1393">
        <v>11667.908998000001</v>
      </c>
      <c r="G1393">
        <v>0</v>
      </c>
      <c r="H1393">
        <v>328.37905458989201</v>
      </c>
      <c r="I1393">
        <v>2807.8555409999999</v>
      </c>
      <c r="J1393">
        <v>37001.976450000002</v>
      </c>
      <c r="K1393">
        <v>0.28576000000000001</v>
      </c>
      <c r="M1393" t="str">
        <f t="shared" si="43"/>
        <v>2020PP (5)</v>
      </c>
    </row>
    <row r="1394" spans="1:13" x14ac:dyDescent="0.25">
      <c r="A1394" t="s">
        <v>68</v>
      </c>
      <c r="B1394" t="str">
        <f t="shared" si="42"/>
        <v>2020</v>
      </c>
      <c r="C1394" t="s">
        <v>49</v>
      </c>
      <c r="D1394" t="s">
        <v>55</v>
      </c>
      <c r="E1394" t="s">
        <v>13</v>
      </c>
      <c r="F1394">
        <v>2137.8002710000001</v>
      </c>
      <c r="G1394">
        <v>0</v>
      </c>
      <c r="H1394">
        <v>0.30391082037920902</v>
      </c>
      <c r="I1394">
        <v>412.27919200000002</v>
      </c>
      <c r="J1394">
        <v>14744.053909</v>
      </c>
      <c r="K1394">
        <v>0.14746799999999999</v>
      </c>
      <c r="M1394" t="str">
        <f t="shared" si="43"/>
        <v>2020PS (6)</v>
      </c>
    </row>
    <row r="1395" spans="1:13" x14ac:dyDescent="0.25">
      <c r="A1395" t="s">
        <v>68</v>
      </c>
      <c r="B1395" t="str">
        <f t="shared" si="42"/>
        <v>2020</v>
      </c>
      <c r="C1395" t="s">
        <v>49</v>
      </c>
      <c r="D1395" t="s">
        <v>55</v>
      </c>
      <c r="E1395" t="s">
        <v>14</v>
      </c>
      <c r="F1395">
        <v>1099.1029619999999</v>
      </c>
      <c r="G1395">
        <v>0</v>
      </c>
      <c r="H1395">
        <v>0.45906635847156102</v>
      </c>
      <c r="I1395">
        <v>214.38517999999999</v>
      </c>
      <c r="J1395">
        <v>953.22179500000004</v>
      </c>
      <c r="K1395">
        <v>0.57955400000000001</v>
      </c>
      <c r="M1395" t="str">
        <f t="shared" si="43"/>
        <v>2020PS (6)</v>
      </c>
    </row>
    <row r="1396" spans="1:13" x14ac:dyDescent="0.25">
      <c r="A1396" t="s">
        <v>68</v>
      </c>
      <c r="B1396" t="str">
        <f t="shared" si="42"/>
        <v>2020</v>
      </c>
      <c r="C1396" t="s">
        <v>49</v>
      </c>
      <c r="D1396" t="s">
        <v>55</v>
      </c>
      <c r="E1396" t="s">
        <v>15</v>
      </c>
      <c r="F1396">
        <v>3814.9133299999999</v>
      </c>
      <c r="G1396">
        <v>0</v>
      </c>
      <c r="H1396">
        <v>0.32035615448256299</v>
      </c>
      <c r="I1396">
        <v>709.12021100000004</v>
      </c>
      <c r="J1396">
        <v>9635.9313669999992</v>
      </c>
      <c r="K1396">
        <v>0.31951000000000002</v>
      </c>
      <c r="M1396" t="str">
        <f t="shared" si="43"/>
        <v>2020PS (6)</v>
      </c>
    </row>
    <row r="1397" spans="1:13" x14ac:dyDescent="0.25">
      <c r="A1397" t="s">
        <v>68</v>
      </c>
      <c r="B1397" t="str">
        <f t="shared" si="42"/>
        <v>2020</v>
      </c>
      <c r="C1397" t="s">
        <v>49</v>
      </c>
      <c r="D1397" t="s">
        <v>56</v>
      </c>
      <c r="E1397" t="s">
        <v>13</v>
      </c>
      <c r="F1397">
        <v>1680.065014</v>
      </c>
      <c r="G1397">
        <v>0</v>
      </c>
      <c r="H1397">
        <v>67.099514511162695</v>
      </c>
      <c r="I1397">
        <v>640.28379800000005</v>
      </c>
      <c r="J1397">
        <v>37155.015849000003</v>
      </c>
      <c r="K1397">
        <v>6.0375999999999999E-2</v>
      </c>
      <c r="M1397" t="str">
        <f t="shared" si="43"/>
        <v>2020PVC (3)</v>
      </c>
    </row>
    <row r="1398" spans="1:13" x14ac:dyDescent="0.25">
      <c r="A1398" t="s">
        <v>68</v>
      </c>
      <c r="B1398" t="str">
        <f t="shared" si="42"/>
        <v>2020</v>
      </c>
      <c r="C1398" t="s">
        <v>49</v>
      </c>
      <c r="D1398" t="s">
        <v>56</v>
      </c>
      <c r="E1398" t="s">
        <v>14</v>
      </c>
      <c r="F1398">
        <v>604.57607700000005</v>
      </c>
      <c r="G1398">
        <v>0</v>
      </c>
      <c r="H1398">
        <v>26.654837031244998</v>
      </c>
      <c r="I1398">
        <v>255.875495</v>
      </c>
      <c r="J1398">
        <v>2402.118923</v>
      </c>
      <c r="K1398">
        <v>0.2697</v>
      </c>
      <c r="M1398" t="str">
        <f t="shared" si="43"/>
        <v>2020PVC (3)</v>
      </c>
    </row>
    <row r="1399" spans="1:13" x14ac:dyDescent="0.25">
      <c r="A1399" t="s">
        <v>68</v>
      </c>
      <c r="B1399" t="str">
        <f t="shared" si="42"/>
        <v>2020</v>
      </c>
      <c r="C1399" t="s">
        <v>49</v>
      </c>
      <c r="D1399" t="s">
        <v>56</v>
      </c>
      <c r="E1399" t="s">
        <v>15</v>
      </c>
      <c r="F1399">
        <v>652.26394000000005</v>
      </c>
      <c r="G1399">
        <v>0</v>
      </c>
      <c r="H1399">
        <v>30.828981790925599</v>
      </c>
      <c r="I1399">
        <v>293.95929000000001</v>
      </c>
      <c r="J1399">
        <v>24282.547044999999</v>
      </c>
      <c r="K1399">
        <v>3.8679999999999999E-2</v>
      </c>
      <c r="M1399" t="str">
        <f t="shared" si="43"/>
        <v>2020PVC (3)</v>
      </c>
    </row>
    <row r="1400" spans="1:13" x14ac:dyDescent="0.25">
      <c r="A1400" t="s">
        <v>68</v>
      </c>
      <c r="B1400" t="str">
        <f t="shared" si="42"/>
        <v>2020</v>
      </c>
      <c r="C1400" t="s">
        <v>37</v>
      </c>
      <c r="D1400" t="s">
        <v>38</v>
      </c>
      <c r="E1400" t="s">
        <v>13</v>
      </c>
      <c r="F1400">
        <v>0</v>
      </c>
      <c r="G1400">
        <v>0</v>
      </c>
      <c r="H1400">
        <v>0</v>
      </c>
      <c r="I1400">
        <v>0</v>
      </c>
      <c r="J1400">
        <v>49478.158685000002</v>
      </c>
      <c r="K1400">
        <v>0</v>
      </c>
      <c r="M1400" t="str">
        <f t="shared" si="43"/>
        <v>2020Clothing</v>
      </c>
    </row>
    <row r="1401" spans="1:13" x14ac:dyDescent="0.25">
      <c r="A1401" t="s">
        <v>68</v>
      </c>
      <c r="B1401" t="str">
        <f t="shared" si="42"/>
        <v>2020</v>
      </c>
      <c r="C1401" t="s">
        <v>37</v>
      </c>
      <c r="D1401" t="s">
        <v>38</v>
      </c>
      <c r="E1401" t="s">
        <v>14</v>
      </c>
      <c r="F1401">
        <v>0</v>
      </c>
      <c r="G1401">
        <v>0</v>
      </c>
      <c r="H1401">
        <v>0</v>
      </c>
      <c r="I1401">
        <v>0</v>
      </c>
      <c r="J1401">
        <v>3859.1821359999999</v>
      </c>
      <c r="K1401">
        <v>0</v>
      </c>
      <c r="M1401" t="str">
        <f t="shared" si="43"/>
        <v>2020Clothing</v>
      </c>
    </row>
    <row r="1402" spans="1:13" x14ac:dyDescent="0.25">
      <c r="A1402" t="s">
        <v>68</v>
      </c>
      <c r="B1402" t="str">
        <f t="shared" si="42"/>
        <v>2020</v>
      </c>
      <c r="C1402" t="s">
        <v>37</v>
      </c>
      <c r="D1402" t="s">
        <v>38</v>
      </c>
      <c r="E1402" t="s">
        <v>15</v>
      </c>
      <c r="F1402">
        <v>0</v>
      </c>
      <c r="G1402">
        <v>0</v>
      </c>
      <c r="H1402">
        <v>0</v>
      </c>
      <c r="I1402">
        <v>0</v>
      </c>
      <c r="J1402">
        <v>63021.494733</v>
      </c>
      <c r="K1402">
        <v>0</v>
      </c>
      <c r="M1402" t="str">
        <f t="shared" si="43"/>
        <v>2020Clothing</v>
      </c>
    </row>
    <row r="1403" spans="1:13" x14ac:dyDescent="0.25">
      <c r="A1403" t="s">
        <v>68</v>
      </c>
      <c r="B1403" t="str">
        <f t="shared" si="42"/>
        <v>2020</v>
      </c>
      <c r="C1403" t="s">
        <v>37</v>
      </c>
      <c r="D1403" t="s">
        <v>39</v>
      </c>
      <c r="E1403" t="s">
        <v>13</v>
      </c>
      <c r="F1403">
        <v>32000</v>
      </c>
      <c r="G1403">
        <v>0</v>
      </c>
      <c r="H1403">
        <v>0</v>
      </c>
      <c r="I1403">
        <v>12.703215</v>
      </c>
      <c r="J1403">
        <v>75997.463099999994</v>
      </c>
      <c r="K1403">
        <v>0.29638599999999998</v>
      </c>
      <c r="M1403" t="str">
        <f t="shared" si="43"/>
        <v>2020Other textiles</v>
      </c>
    </row>
    <row r="1404" spans="1:13" x14ac:dyDescent="0.25">
      <c r="A1404" t="s">
        <v>68</v>
      </c>
      <c r="B1404" t="str">
        <f t="shared" si="42"/>
        <v>2020</v>
      </c>
      <c r="C1404" t="s">
        <v>37</v>
      </c>
      <c r="D1404" t="s">
        <v>39</v>
      </c>
      <c r="E1404" t="s">
        <v>14</v>
      </c>
      <c r="F1404">
        <v>0</v>
      </c>
      <c r="G1404">
        <v>0</v>
      </c>
      <c r="H1404">
        <v>0</v>
      </c>
      <c r="I1404">
        <v>0</v>
      </c>
      <c r="J1404">
        <v>6878.8755060000003</v>
      </c>
      <c r="K1404">
        <v>0</v>
      </c>
      <c r="M1404" t="str">
        <f t="shared" si="43"/>
        <v>2020Other textiles</v>
      </c>
    </row>
    <row r="1405" spans="1:13" x14ac:dyDescent="0.25">
      <c r="A1405" t="s">
        <v>68</v>
      </c>
      <c r="B1405" t="str">
        <f t="shared" si="42"/>
        <v>2020</v>
      </c>
      <c r="C1405" t="s">
        <v>37</v>
      </c>
      <c r="D1405" t="s">
        <v>39</v>
      </c>
      <c r="E1405" t="s">
        <v>15</v>
      </c>
      <c r="F1405">
        <v>0</v>
      </c>
      <c r="G1405">
        <v>0</v>
      </c>
      <c r="H1405">
        <v>0</v>
      </c>
      <c r="I1405">
        <v>0.18578500000000001</v>
      </c>
      <c r="J1405">
        <v>20636.536461</v>
      </c>
      <c r="K1405">
        <v>9.0000000000000002E-6</v>
      </c>
      <c r="M1405" t="str">
        <f t="shared" si="43"/>
        <v>2020Other textiles</v>
      </c>
    </row>
    <row r="1406" spans="1:13" x14ac:dyDescent="0.25">
      <c r="A1406" t="s">
        <v>68</v>
      </c>
      <c r="B1406" t="str">
        <f t="shared" si="42"/>
        <v>2020</v>
      </c>
      <c r="C1406" t="s">
        <v>40</v>
      </c>
      <c r="D1406" t="s">
        <v>47</v>
      </c>
      <c r="E1406" t="s">
        <v>13</v>
      </c>
      <c r="F1406">
        <v>7706</v>
      </c>
      <c r="G1406">
        <v>0</v>
      </c>
      <c r="H1406">
        <v>0</v>
      </c>
      <c r="I1406">
        <v>8351.7854000000007</v>
      </c>
      <c r="J1406">
        <v>0</v>
      </c>
      <c r="K1406">
        <v>1</v>
      </c>
      <c r="M1406" t="str">
        <f t="shared" si="43"/>
        <v>2020Offroad tyres</v>
      </c>
    </row>
    <row r="1407" spans="1:13" x14ac:dyDescent="0.25">
      <c r="A1407" t="s">
        <v>68</v>
      </c>
      <c r="B1407" t="str">
        <f t="shared" si="42"/>
        <v>2020</v>
      </c>
      <c r="C1407" t="s">
        <v>40</v>
      </c>
      <c r="D1407" t="s">
        <v>47</v>
      </c>
      <c r="E1407" t="s">
        <v>14</v>
      </c>
      <c r="F1407">
        <v>0</v>
      </c>
      <c r="G1407">
        <v>0</v>
      </c>
      <c r="H1407">
        <v>0</v>
      </c>
      <c r="I1407">
        <v>0</v>
      </c>
      <c r="J1407">
        <v>0</v>
      </c>
      <c r="M1407" t="str">
        <f t="shared" si="43"/>
        <v>2020Offroad tyres</v>
      </c>
    </row>
    <row r="1408" spans="1:13" x14ac:dyDescent="0.25">
      <c r="A1408" t="s">
        <v>68</v>
      </c>
      <c r="B1408" t="str">
        <f t="shared" si="42"/>
        <v>2020</v>
      </c>
      <c r="C1408" t="s">
        <v>40</v>
      </c>
      <c r="D1408" t="s">
        <v>47</v>
      </c>
      <c r="E1408" t="s">
        <v>15</v>
      </c>
      <c r="F1408">
        <v>0</v>
      </c>
      <c r="G1408">
        <v>0</v>
      </c>
      <c r="H1408">
        <v>0</v>
      </c>
      <c r="I1408">
        <v>0</v>
      </c>
      <c r="J1408">
        <v>0</v>
      </c>
      <c r="M1408" t="str">
        <f t="shared" si="43"/>
        <v>2020Offroad tyres</v>
      </c>
    </row>
    <row r="1409" spans="1:13" x14ac:dyDescent="0.25">
      <c r="A1409" t="s">
        <v>68</v>
      </c>
      <c r="B1409" t="str">
        <f t="shared" si="42"/>
        <v>2020</v>
      </c>
      <c r="C1409" t="s">
        <v>40</v>
      </c>
      <c r="D1409" t="s">
        <v>41</v>
      </c>
      <c r="E1409" t="s">
        <v>13</v>
      </c>
      <c r="F1409">
        <v>0</v>
      </c>
      <c r="G1409">
        <v>0</v>
      </c>
      <c r="H1409">
        <v>0</v>
      </c>
      <c r="I1409">
        <v>12120.220495</v>
      </c>
      <c r="J1409">
        <v>10640.385923</v>
      </c>
      <c r="K1409">
        <v>0.53250799999999998</v>
      </c>
      <c r="M1409" t="str">
        <f t="shared" si="43"/>
        <v>2020Other rubber</v>
      </c>
    </row>
    <row r="1410" spans="1:13" x14ac:dyDescent="0.25">
      <c r="A1410" t="s">
        <v>68</v>
      </c>
      <c r="B1410" t="str">
        <f t="shared" si="42"/>
        <v>2020</v>
      </c>
      <c r="C1410" t="s">
        <v>40</v>
      </c>
      <c r="D1410" t="s">
        <v>41</v>
      </c>
      <c r="E1410" t="s">
        <v>14</v>
      </c>
      <c r="F1410">
        <v>0</v>
      </c>
      <c r="G1410">
        <v>0</v>
      </c>
      <c r="H1410">
        <v>0</v>
      </c>
      <c r="I1410">
        <v>0</v>
      </c>
      <c r="J1410">
        <v>186.84367900000001</v>
      </c>
      <c r="K1410">
        <v>0</v>
      </c>
      <c r="M1410" t="str">
        <f t="shared" si="43"/>
        <v>2020Other rubber</v>
      </c>
    </row>
    <row r="1411" spans="1:13" x14ac:dyDescent="0.25">
      <c r="A1411" t="s">
        <v>68</v>
      </c>
      <c r="B1411" t="str">
        <f t="shared" ref="B1411:B1474" si="44">RIGHT(A1411,4)</f>
        <v>2020</v>
      </c>
      <c r="C1411" t="s">
        <v>40</v>
      </c>
      <c r="D1411" t="s">
        <v>41</v>
      </c>
      <c r="E1411" t="s">
        <v>15</v>
      </c>
      <c r="F1411">
        <v>0</v>
      </c>
      <c r="G1411">
        <v>0</v>
      </c>
      <c r="H1411">
        <v>0</v>
      </c>
      <c r="I1411">
        <v>1466.308286</v>
      </c>
      <c r="J1411">
        <v>2475.9241120000002</v>
      </c>
      <c r="K1411">
        <v>0.371948</v>
      </c>
      <c r="M1411" t="str">
        <f t="shared" ref="M1411:M1474" si="45">_xlfn.TEXTJOIN("",FALSE,B1411,D1411)</f>
        <v>2020Other rubber</v>
      </c>
    </row>
    <row r="1412" spans="1:13" x14ac:dyDescent="0.25">
      <c r="A1412" t="s">
        <v>68</v>
      </c>
      <c r="B1412" t="str">
        <f t="shared" si="44"/>
        <v>2020</v>
      </c>
      <c r="C1412" t="s">
        <v>40</v>
      </c>
      <c r="D1412" t="s">
        <v>42</v>
      </c>
      <c r="E1412" t="s">
        <v>13</v>
      </c>
      <c r="F1412">
        <v>10263</v>
      </c>
      <c r="G1412">
        <v>0</v>
      </c>
      <c r="H1412">
        <v>0</v>
      </c>
      <c r="I1412">
        <v>6380.6970860000001</v>
      </c>
      <c r="J1412">
        <v>1158.2247420000001</v>
      </c>
      <c r="K1412">
        <v>0.93493800000000005</v>
      </c>
      <c r="M1412" t="str">
        <f t="shared" si="45"/>
        <v>2020Passenger tyres</v>
      </c>
    </row>
    <row r="1413" spans="1:13" x14ac:dyDescent="0.25">
      <c r="A1413" t="s">
        <v>68</v>
      </c>
      <c r="B1413" t="str">
        <f t="shared" si="44"/>
        <v>2020</v>
      </c>
      <c r="C1413" t="s">
        <v>40</v>
      </c>
      <c r="D1413" t="s">
        <v>42</v>
      </c>
      <c r="E1413" t="s">
        <v>14</v>
      </c>
      <c r="F1413">
        <v>0</v>
      </c>
      <c r="G1413">
        <v>0</v>
      </c>
      <c r="H1413">
        <v>0</v>
      </c>
      <c r="I1413">
        <v>0</v>
      </c>
      <c r="J1413">
        <v>134.00570200000001</v>
      </c>
      <c r="K1413">
        <v>0</v>
      </c>
      <c r="M1413" t="str">
        <f t="shared" si="45"/>
        <v>2020Passenger tyres</v>
      </c>
    </row>
    <row r="1414" spans="1:13" x14ac:dyDescent="0.25">
      <c r="A1414" t="s">
        <v>68</v>
      </c>
      <c r="B1414" t="str">
        <f t="shared" si="44"/>
        <v>2020</v>
      </c>
      <c r="C1414" t="s">
        <v>40</v>
      </c>
      <c r="D1414" t="s">
        <v>42</v>
      </c>
      <c r="E1414" t="s">
        <v>15</v>
      </c>
      <c r="F1414">
        <v>0</v>
      </c>
      <c r="G1414">
        <v>0</v>
      </c>
      <c r="H1414">
        <v>0</v>
      </c>
      <c r="I1414">
        <v>1325.0719140000001</v>
      </c>
      <c r="J1414">
        <v>0</v>
      </c>
      <c r="K1414">
        <v>1</v>
      </c>
      <c r="M1414" t="str">
        <f t="shared" si="45"/>
        <v>2020Passenger tyres</v>
      </c>
    </row>
    <row r="1415" spans="1:13" x14ac:dyDescent="0.25">
      <c r="A1415" t="s">
        <v>68</v>
      </c>
      <c r="B1415" t="str">
        <f t="shared" si="44"/>
        <v>2020</v>
      </c>
      <c r="C1415" t="s">
        <v>40</v>
      </c>
      <c r="D1415" t="s">
        <v>43</v>
      </c>
      <c r="E1415" t="s">
        <v>13</v>
      </c>
      <c r="F1415">
        <v>14589</v>
      </c>
      <c r="G1415">
        <v>0</v>
      </c>
      <c r="H1415">
        <v>0</v>
      </c>
      <c r="I1415">
        <v>0</v>
      </c>
      <c r="J1415">
        <v>0</v>
      </c>
      <c r="K1415">
        <v>1</v>
      </c>
      <c r="M1415" t="str">
        <f t="shared" si="45"/>
        <v>2020Truck tyres</v>
      </c>
    </row>
    <row r="1416" spans="1:13" x14ac:dyDescent="0.25">
      <c r="A1416" t="s">
        <v>68</v>
      </c>
      <c r="B1416" t="str">
        <f t="shared" si="44"/>
        <v>2020</v>
      </c>
      <c r="C1416" t="s">
        <v>40</v>
      </c>
      <c r="D1416" t="s">
        <v>43</v>
      </c>
      <c r="E1416" t="s">
        <v>14</v>
      </c>
      <c r="F1416">
        <v>0</v>
      </c>
      <c r="G1416">
        <v>0</v>
      </c>
      <c r="H1416">
        <v>0</v>
      </c>
      <c r="I1416">
        <v>0</v>
      </c>
      <c r="J1416">
        <v>0</v>
      </c>
      <c r="M1416" t="str">
        <f t="shared" si="45"/>
        <v>2020Truck tyres</v>
      </c>
    </row>
    <row r="1417" spans="1:13" x14ac:dyDescent="0.25">
      <c r="A1417" t="s">
        <v>68</v>
      </c>
      <c r="B1417" t="str">
        <f t="shared" si="44"/>
        <v>2020</v>
      </c>
      <c r="C1417" t="s">
        <v>40</v>
      </c>
      <c r="D1417" t="s">
        <v>43</v>
      </c>
      <c r="E1417" t="s">
        <v>15</v>
      </c>
      <c r="F1417">
        <v>0</v>
      </c>
      <c r="G1417">
        <v>0</v>
      </c>
      <c r="H1417">
        <v>0</v>
      </c>
      <c r="I1417">
        <v>0</v>
      </c>
      <c r="J1417">
        <v>0</v>
      </c>
      <c r="M1417" t="str">
        <f t="shared" si="45"/>
        <v>2020Truck tyres</v>
      </c>
    </row>
    <row r="1418" spans="1:13" x14ac:dyDescent="0.25">
      <c r="A1418" t="s">
        <v>69</v>
      </c>
      <c r="B1418" t="str">
        <f t="shared" si="44"/>
        <v>2021</v>
      </c>
      <c r="C1418" t="s">
        <v>11</v>
      </c>
      <c r="D1418" t="s">
        <v>12</v>
      </c>
      <c r="E1418" t="s">
        <v>13</v>
      </c>
      <c r="F1418">
        <v>1698</v>
      </c>
      <c r="G1418">
        <v>0</v>
      </c>
      <c r="H1418">
        <v>0</v>
      </c>
      <c r="I1418">
        <v>0</v>
      </c>
      <c r="J1418">
        <v>3919.134004</v>
      </c>
      <c r="K1418">
        <v>0.30228899999999997</v>
      </c>
      <c r="M1418" t="str">
        <f t="shared" si="45"/>
        <v>2021Asphalt</v>
      </c>
    </row>
    <row r="1419" spans="1:13" x14ac:dyDescent="0.25">
      <c r="A1419" t="s">
        <v>69</v>
      </c>
      <c r="B1419" t="str">
        <f t="shared" si="44"/>
        <v>2021</v>
      </c>
      <c r="C1419" t="s">
        <v>11</v>
      </c>
      <c r="D1419" t="s">
        <v>12</v>
      </c>
      <c r="E1419" t="s">
        <v>14</v>
      </c>
      <c r="F1419">
        <v>937977</v>
      </c>
      <c r="G1419">
        <v>0</v>
      </c>
      <c r="H1419">
        <v>0</v>
      </c>
      <c r="I1419">
        <v>0</v>
      </c>
      <c r="J1419">
        <v>1017.198191</v>
      </c>
      <c r="K1419">
        <v>0.99891600000000003</v>
      </c>
      <c r="M1419" t="str">
        <f t="shared" si="45"/>
        <v>2021Asphalt</v>
      </c>
    </row>
    <row r="1420" spans="1:13" x14ac:dyDescent="0.25">
      <c r="A1420" t="s">
        <v>69</v>
      </c>
      <c r="B1420" t="str">
        <f t="shared" si="44"/>
        <v>2021</v>
      </c>
      <c r="C1420" t="s">
        <v>11</v>
      </c>
      <c r="D1420" t="s">
        <v>12</v>
      </c>
      <c r="E1420" t="s">
        <v>15</v>
      </c>
      <c r="F1420">
        <v>0</v>
      </c>
      <c r="G1420">
        <v>0</v>
      </c>
      <c r="H1420">
        <v>0</v>
      </c>
      <c r="I1420">
        <v>0</v>
      </c>
      <c r="J1420">
        <v>751.72055399999999</v>
      </c>
      <c r="K1420">
        <v>0</v>
      </c>
      <c r="M1420" t="str">
        <f t="shared" si="45"/>
        <v>2021Asphalt</v>
      </c>
    </row>
    <row r="1421" spans="1:13" x14ac:dyDescent="0.25">
      <c r="A1421" t="s">
        <v>69</v>
      </c>
      <c r="B1421" t="str">
        <f t="shared" si="44"/>
        <v>2021</v>
      </c>
      <c r="C1421" t="s">
        <v>11</v>
      </c>
      <c r="D1421" t="s">
        <v>16</v>
      </c>
      <c r="E1421" t="s">
        <v>13</v>
      </c>
      <c r="F1421">
        <v>8913</v>
      </c>
      <c r="G1421">
        <v>0</v>
      </c>
      <c r="H1421">
        <v>0</v>
      </c>
      <c r="I1421">
        <v>0</v>
      </c>
      <c r="J1421">
        <v>33562.847500000003</v>
      </c>
      <c r="K1421">
        <v>0.20983599999999999</v>
      </c>
      <c r="M1421" t="str">
        <f t="shared" si="45"/>
        <v>2021Bricks</v>
      </c>
    </row>
    <row r="1422" spans="1:13" x14ac:dyDescent="0.25">
      <c r="A1422" t="s">
        <v>69</v>
      </c>
      <c r="B1422" t="str">
        <f t="shared" si="44"/>
        <v>2021</v>
      </c>
      <c r="C1422" t="s">
        <v>11</v>
      </c>
      <c r="D1422" t="s">
        <v>16</v>
      </c>
      <c r="E1422" t="s">
        <v>14</v>
      </c>
      <c r="F1422">
        <v>1015723</v>
      </c>
      <c r="G1422">
        <v>0</v>
      </c>
      <c r="H1422">
        <v>0</v>
      </c>
      <c r="I1422">
        <v>0</v>
      </c>
      <c r="J1422">
        <v>28757.117577000001</v>
      </c>
      <c r="K1422">
        <v>0.97246699999999997</v>
      </c>
      <c r="M1422" t="str">
        <f t="shared" si="45"/>
        <v>2021Bricks</v>
      </c>
    </row>
    <row r="1423" spans="1:13" x14ac:dyDescent="0.25">
      <c r="A1423" t="s">
        <v>69</v>
      </c>
      <c r="B1423" t="str">
        <f t="shared" si="44"/>
        <v>2021</v>
      </c>
      <c r="C1423" t="s">
        <v>11</v>
      </c>
      <c r="D1423" t="s">
        <v>16</v>
      </c>
      <c r="E1423" t="s">
        <v>15</v>
      </c>
      <c r="F1423">
        <v>0</v>
      </c>
      <c r="G1423">
        <v>0</v>
      </c>
      <c r="H1423">
        <v>0</v>
      </c>
      <c r="I1423">
        <v>0</v>
      </c>
      <c r="J1423">
        <v>49375.717471999997</v>
      </c>
      <c r="K1423">
        <v>0</v>
      </c>
      <c r="M1423" t="str">
        <f t="shared" si="45"/>
        <v>2021Bricks</v>
      </c>
    </row>
    <row r="1424" spans="1:13" x14ac:dyDescent="0.25">
      <c r="A1424" t="s">
        <v>69</v>
      </c>
      <c r="B1424" t="str">
        <f t="shared" si="44"/>
        <v>2021</v>
      </c>
      <c r="C1424" t="s">
        <v>11</v>
      </c>
      <c r="D1424" t="s">
        <v>17</v>
      </c>
      <c r="E1424" t="s">
        <v>13</v>
      </c>
      <c r="F1424">
        <v>21350</v>
      </c>
      <c r="G1424">
        <v>0</v>
      </c>
      <c r="H1424">
        <v>0</v>
      </c>
      <c r="I1424">
        <v>0</v>
      </c>
      <c r="J1424">
        <v>39657.022274000003</v>
      </c>
      <c r="K1424">
        <v>0.34995900000000002</v>
      </c>
      <c r="M1424" t="str">
        <f t="shared" si="45"/>
        <v>2021Concrete</v>
      </c>
    </row>
    <row r="1425" spans="1:13" x14ac:dyDescent="0.25">
      <c r="A1425" t="s">
        <v>69</v>
      </c>
      <c r="B1425" t="str">
        <f t="shared" si="44"/>
        <v>2021</v>
      </c>
      <c r="C1425" t="s">
        <v>11</v>
      </c>
      <c r="D1425" t="s">
        <v>17</v>
      </c>
      <c r="E1425" t="s">
        <v>14</v>
      </c>
      <c r="F1425">
        <v>2652087</v>
      </c>
      <c r="G1425">
        <v>0</v>
      </c>
      <c r="H1425">
        <v>0</v>
      </c>
      <c r="I1425">
        <v>0</v>
      </c>
      <c r="J1425">
        <v>26158.924556000002</v>
      </c>
      <c r="K1425">
        <v>0.990232</v>
      </c>
      <c r="M1425" t="str">
        <f t="shared" si="45"/>
        <v>2021Concrete</v>
      </c>
    </row>
    <row r="1426" spans="1:13" x14ac:dyDescent="0.25">
      <c r="A1426" t="s">
        <v>69</v>
      </c>
      <c r="B1426" t="str">
        <f t="shared" si="44"/>
        <v>2021</v>
      </c>
      <c r="C1426" t="s">
        <v>11</v>
      </c>
      <c r="D1426" t="s">
        <v>17</v>
      </c>
      <c r="E1426" t="s">
        <v>15</v>
      </c>
      <c r="F1426">
        <v>0</v>
      </c>
      <c r="G1426">
        <v>0</v>
      </c>
      <c r="H1426">
        <v>0</v>
      </c>
      <c r="I1426">
        <v>0</v>
      </c>
      <c r="J1426">
        <v>400.87921699999998</v>
      </c>
      <c r="K1426">
        <v>0</v>
      </c>
      <c r="M1426" t="str">
        <f t="shared" si="45"/>
        <v>2021Concrete</v>
      </c>
    </row>
    <row r="1427" spans="1:13" x14ac:dyDescent="0.25">
      <c r="A1427" t="s">
        <v>69</v>
      </c>
      <c r="B1427" t="str">
        <f t="shared" si="44"/>
        <v>2021</v>
      </c>
      <c r="C1427" t="s">
        <v>11</v>
      </c>
      <c r="D1427" t="s">
        <v>18</v>
      </c>
      <c r="E1427" t="s">
        <v>13</v>
      </c>
      <c r="F1427">
        <v>0</v>
      </c>
      <c r="G1427">
        <v>0</v>
      </c>
      <c r="H1427">
        <v>0</v>
      </c>
      <c r="I1427">
        <v>0</v>
      </c>
      <c r="J1427">
        <v>27683.199712000001</v>
      </c>
      <c r="K1427">
        <v>0</v>
      </c>
      <c r="M1427" t="str">
        <f t="shared" si="45"/>
        <v>2021Plaster</v>
      </c>
    </row>
    <row r="1428" spans="1:13" x14ac:dyDescent="0.25">
      <c r="A1428" t="s">
        <v>69</v>
      </c>
      <c r="B1428" t="str">
        <f t="shared" si="44"/>
        <v>2021</v>
      </c>
      <c r="C1428" t="s">
        <v>11</v>
      </c>
      <c r="D1428" t="s">
        <v>18</v>
      </c>
      <c r="E1428" t="s">
        <v>14</v>
      </c>
      <c r="F1428">
        <v>32641</v>
      </c>
      <c r="G1428">
        <v>0</v>
      </c>
      <c r="H1428">
        <v>0</v>
      </c>
      <c r="I1428">
        <v>0</v>
      </c>
      <c r="J1428">
        <v>15548.736347</v>
      </c>
      <c r="K1428">
        <v>0.67734300000000003</v>
      </c>
      <c r="M1428" t="str">
        <f t="shared" si="45"/>
        <v>2021Plaster</v>
      </c>
    </row>
    <row r="1429" spans="1:13" x14ac:dyDescent="0.25">
      <c r="A1429" t="s">
        <v>69</v>
      </c>
      <c r="B1429" t="str">
        <f t="shared" si="44"/>
        <v>2021</v>
      </c>
      <c r="C1429" t="s">
        <v>11</v>
      </c>
      <c r="D1429" t="s">
        <v>18</v>
      </c>
      <c r="E1429" t="s">
        <v>15</v>
      </c>
      <c r="F1429">
        <v>0</v>
      </c>
      <c r="G1429">
        <v>0</v>
      </c>
      <c r="H1429">
        <v>0</v>
      </c>
      <c r="I1429">
        <v>0</v>
      </c>
      <c r="J1429">
        <v>4452.5544129999998</v>
      </c>
      <c r="K1429">
        <v>0</v>
      </c>
      <c r="M1429" t="str">
        <f t="shared" si="45"/>
        <v>2021Plaster</v>
      </c>
    </row>
    <row r="1430" spans="1:13" x14ac:dyDescent="0.25">
      <c r="A1430" t="s">
        <v>69</v>
      </c>
      <c r="B1430" t="str">
        <f t="shared" si="44"/>
        <v>2021</v>
      </c>
      <c r="C1430" t="s">
        <v>11</v>
      </c>
      <c r="D1430" t="s">
        <v>45</v>
      </c>
      <c r="E1430" t="s">
        <v>13</v>
      </c>
      <c r="F1430">
        <v>0</v>
      </c>
      <c r="G1430">
        <v>0</v>
      </c>
      <c r="H1430">
        <v>0</v>
      </c>
      <c r="I1430">
        <v>0</v>
      </c>
      <c r="J1430">
        <v>17511.491540999999</v>
      </c>
      <c r="K1430">
        <v>0</v>
      </c>
      <c r="M1430" t="str">
        <f t="shared" si="45"/>
        <v>2021Rubble</v>
      </c>
    </row>
    <row r="1431" spans="1:13" x14ac:dyDescent="0.25">
      <c r="A1431" t="s">
        <v>69</v>
      </c>
      <c r="B1431" t="str">
        <f t="shared" si="44"/>
        <v>2021</v>
      </c>
      <c r="C1431" t="s">
        <v>11</v>
      </c>
      <c r="D1431" t="s">
        <v>45</v>
      </c>
      <c r="E1431" t="s">
        <v>14</v>
      </c>
      <c r="F1431">
        <v>780733</v>
      </c>
      <c r="G1431">
        <v>0</v>
      </c>
      <c r="H1431">
        <v>0</v>
      </c>
      <c r="I1431">
        <v>0</v>
      </c>
      <c r="J1431">
        <v>9898.0107459999999</v>
      </c>
      <c r="K1431">
        <v>0.98748000000000002</v>
      </c>
      <c r="M1431" t="str">
        <f t="shared" si="45"/>
        <v>2021Rubble</v>
      </c>
    </row>
    <row r="1432" spans="1:13" x14ac:dyDescent="0.25">
      <c r="A1432" t="s">
        <v>69</v>
      </c>
      <c r="B1432" t="str">
        <f t="shared" si="44"/>
        <v>2021</v>
      </c>
      <c r="C1432" t="s">
        <v>11</v>
      </c>
      <c r="D1432" t="s">
        <v>45</v>
      </c>
      <c r="E1432" t="s">
        <v>15</v>
      </c>
      <c r="F1432">
        <v>11608</v>
      </c>
      <c r="G1432">
        <v>0</v>
      </c>
      <c r="H1432">
        <v>0</v>
      </c>
      <c r="I1432">
        <v>0</v>
      </c>
      <c r="J1432">
        <v>3007.659306</v>
      </c>
      <c r="K1432">
        <v>0.79421600000000003</v>
      </c>
      <c r="M1432" t="str">
        <f t="shared" si="45"/>
        <v>2021Rubble</v>
      </c>
    </row>
    <row r="1433" spans="1:13" x14ac:dyDescent="0.25">
      <c r="A1433" t="s">
        <v>69</v>
      </c>
      <c r="B1433" t="str">
        <f t="shared" si="44"/>
        <v>2021</v>
      </c>
      <c r="C1433" t="s">
        <v>11</v>
      </c>
      <c r="D1433" t="s">
        <v>19</v>
      </c>
      <c r="E1433" t="s">
        <v>13</v>
      </c>
      <c r="F1433">
        <v>1909</v>
      </c>
      <c r="G1433">
        <v>0</v>
      </c>
      <c r="H1433">
        <v>0</v>
      </c>
      <c r="I1433">
        <v>0</v>
      </c>
      <c r="J1433">
        <v>133191.07667499999</v>
      </c>
      <c r="K1433">
        <v>1.413E-2</v>
      </c>
      <c r="M1433" t="str">
        <f t="shared" si="45"/>
        <v>2021Soil and natural materials</v>
      </c>
    </row>
    <row r="1434" spans="1:13" x14ac:dyDescent="0.25">
      <c r="A1434" t="s">
        <v>69</v>
      </c>
      <c r="B1434" t="str">
        <f t="shared" si="44"/>
        <v>2021</v>
      </c>
      <c r="C1434" t="s">
        <v>11</v>
      </c>
      <c r="D1434" t="s">
        <v>19</v>
      </c>
      <c r="E1434" t="s">
        <v>14</v>
      </c>
      <c r="F1434">
        <v>1117581</v>
      </c>
      <c r="G1434">
        <v>0</v>
      </c>
      <c r="H1434">
        <v>0</v>
      </c>
      <c r="I1434">
        <v>0</v>
      </c>
      <c r="J1434">
        <v>737455.09375500004</v>
      </c>
      <c r="K1434">
        <v>0.60245700000000002</v>
      </c>
      <c r="M1434" t="str">
        <f t="shared" si="45"/>
        <v>2021Soil and natural materials</v>
      </c>
    </row>
    <row r="1435" spans="1:13" x14ac:dyDescent="0.25">
      <c r="A1435" t="s">
        <v>69</v>
      </c>
      <c r="B1435" t="str">
        <f t="shared" si="44"/>
        <v>2021</v>
      </c>
      <c r="C1435" t="s">
        <v>11</v>
      </c>
      <c r="D1435" t="s">
        <v>19</v>
      </c>
      <c r="E1435" t="s">
        <v>15</v>
      </c>
      <c r="F1435">
        <v>0</v>
      </c>
      <c r="G1435">
        <v>0</v>
      </c>
      <c r="H1435">
        <v>0</v>
      </c>
      <c r="I1435">
        <v>0</v>
      </c>
      <c r="J1435">
        <v>15672.800455000001</v>
      </c>
      <c r="K1435">
        <v>0</v>
      </c>
      <c r="M1435" t="str">
        <f t="shared" si="45"/>
        <v>2021Soil and natural materials</v>
      </c>
    </row>
    <row r="1436" spans="1:13" x14ac:dyDescent="0.25">
      <c r="A1436" t="s">
        <v>69</v>
      </c>
      <c r="B1436" t="str">
        <f t="shared" si="44"/>
        <v>2021</v>
      </c>
      <c r="C1436" t="s">
        <v>20</v>
      </c>
      <c r="D1436" t="s">
        <v>21</v>
      </c>
      <c r="E1436" t="s">
        <v>13</v>
      </c>
      <c r="F1436">
        <v>159885</v>
      </c>
      <c r="G1436">
        <v>0</v>
      </c>
      <c r="H1436">
        <v>0</v>
      </c>
      <c r="I1436">
        <v>0</v>
      </c>
      <c r="J1436">
        <v>34947.161626000001</v>
      </c>
      <c r="K1436">
        <v>0.82062900000000005</v>
      </c>
      <c r="M1436" t="str">
        <f t="shared" si="45"/>
        <v>2021Container glass</v>
      </c>
    </row>
    <row r="1437" spans="1:13" x14ac:dyDescent="0.25">
      <c r="A1437" t="s">
        <v>69</v>
      </c>
      <c r="B1437" t="str">
        <f t="shared" si="44"/>
        <v>2021</v>
      </c>
      <c r="C1437" t="s">
        <v>20</v>
      </c>
      <c r="D1437" t="s">
        <v>21</v>
      </c>
      <c r="E1437" t="s">
        <v>14</v>
      </c>
      <c r="F1437">
        <v>0</v>
      </c>
      <c r="G1437">
        <v>0</v>
      </c>
      <c r="H1437">
        <v>0</v>
      </c>
      <c r="I1437">
        <v>0</v>
      </c>
      <c r="J1437">
        <v>684.01665700000001</v>
      </c>
      <c r="K1437">
        <v>0</v>
      </c>
      <c r="M1437" t="str">
        <f t="shared" si="45"/>
        <v>2021Container glass</v>
      </c>
    </row>
    <row r="1438" spans="1:13" x14ac:dyDescent="0.25">
      <c r="A1438" t="s">
        <v>69</v>
      </c>
      <c r="B1438" t="str">
        <f t="shared" si="44"/>
        <v>2021</v>
      </c>
      <c r="C1438" t="s">
        <v>20</v>
      </c>
      <c r="D1438" t="s">
        <v>21</v>
      </c>
      <c r="E1438" t="s">
        <v>15</v>
      </c>
      <c r="F1438">
        <v>174755</v>
      </c>
      <c r="G1438">
        <v>0</v>
      </c>
      <c r="H1438">
        <v>0</v>
      </c>
      <c r="I1438">
        <v>0</v>
      </c>
      <c r="J1438">
        <v>39406.975434</v>
      </c>
      <c r="K1438">
        <v>0.815994</v>
      </c>
      <c r="M1438" t="str">
        <f t="shared" si="45"/>
        <v>2021Container glass</v>
      </c>
    </row>
    <row r="1439" spans="1:13" x14ac:dyDescent="0.25">
      <c r="A1439" t="s">
        <v>69</v>
      </c>
      <c r="B1439" t="str">
        <f t="shared" si="44"/>
        <v>2021</v>
      </c>
      <c r="C1439" t="s">
        <v>20</v>
      </c>
      <c r="D1439" t="s">
        <v>22</v>
      </c>
      <c r="E1439" t="s">
        <v>13</v>
      </c>
      <c r="F1439">
        <v>0</v>
      </c>
      <c r="G1439">
        <v>0</v>
      </c>
      <c r="H1439">
        <v>0</v>
      </c>
      <c r="I1439">
        <v>0</v>
      </c>
      <c r="J1439">
        <v>17151.976304</v>
      </c>
      <c r="K1439">
        <v>0</v>
      </c>
      <c r="M1439" t="str">
        <f t="shared" si="45"/>
        <v>2021Other glass</v>
      </c>
    </row>
    <row r="1440" spans="1:13" x14ac:dyDescent="0.25">
      <c r="A1440" t="s">
        <v>69</v>
      </c>
      <c r="B1440" t="str">
        <f t="shared" si="44"/>
        <v>2021</v>
      </c>
      <c r="C1440" t="s">
        <v>20</v>
      </c>
      <c r="D1440" t="s">
        <v>22</v>
      </c>
      <c r="E1440" t="s">
        <v>14</v>
      </c>
      <c r="F1440">
        <v>0</v>
      </c>
      <c r="G1440">
        <v>0</v>
      </c>
      <c r="H1440">
        <v>0</v>
      </c>
      <c r="I1440">
        <v>0</v>
      </c>
      <c r="J1440">
        <v>3337.2015310000002</v>
      </c>
      <c r="K1440">
        <v>0</v>
      </c>
      <c r="M1440" t="str">
        <f t="shared" si="45"/>
        <v>2021Other glass</v>
      </c>
    </row>
    <row r="1441" spans="1:13" x14ac:dyDescent="0.25">
      <c r="A1441" t="s">
        <v>69</v>
      </c>
      <c r="B1441" t="str">
        <f t="shared" si="44"/>
        <v>2021</v>
      </c>
      <c r="C1441" t="s">
        <v>20</v>
      </c>
      <c r="D1441" t="s">
        <v>22</v>
      </c>
      <c r="E1441" t="s">
        <v>15</v>
      </c>
      <c r="F1441">
        <v>0</v>
      </c>
      <c r="G1441">
        <v>0</v>
      </c>
      <c r="H1441">
        <v>0</v>
      </c>
      <c r="I1441">
        <v>0</v>
      </c>
      <c r="J1441">
        <v>39022.154152000003</v>
      </c>
      <c r="K1441">
        <v>0</v>
      </c>
      <c r="M1441" t="str">
        <f t="shared" si="45"/>
        <v>2021Other glass</v>
      </c>
    </row>
    <row r="1442" spans="1:13" x14ac:dyDescent="0.25">
      <c r="A1442" t="s">
        <v>69</v>
      </c>
      <c r="B1442" t="str">
        <f t="shared" si="44"/>
        <v>2021</v>
      </c>
      <c r="C1442" t="s">
        <v>23</v>
      </c>
      <c r="D1442" t="s">
        <v>24</v>
      </c>
      <c r="E1442" t="s">
        <v>13</v>
      </c>
      <c r="F1442">
        <v>44650</v>
      </c>
      <c r="G1442">
        <v>0</v>
      </c>
      <c r="H1442">
        <v>0</v>
      </c>
      <c r="I1442">
        <v>63036.413266000003</v>
      </c>
      <c r="J1442">
        <v>21693.989613000002</v>
      </c>
      <c r="K1442">
        <v>0.83232300000000004</v>
      </c>
      <c r="M1442" t="str">
        <f t="shared" si="45"/>
        <v>2021Aluminium</v>
      </c>
    </row>
    <row r="1443" spans="1:13" x14ac:dyDescent="0.25">
      <c r="A1443" t="s">
        <v>69</v>
      </c>
      <c r="B1443" t="str">
        <f t="shared" si="44"/>
        <v>2021</v>
      </c>
      <c r="C1443" t="s">
        <v>23</v>
      </c>
      <c r="D1443" t="s">
        <v>24</v>
      </c>
      <c r="E1443" t="s">
        <v>14</v>
      </c>
      <c r="F1443">
        <v>0</v>
      </c>
      <c r="G1443">
        <v>0</v>
      </c>
      <c r="H1443">
        <v>0</v>
      </c>
      <c r="I1443">
        <v>7852.6500660000002</v>
      </c>
      <c r="J1443">
        <v>3942.2570759999999</v>
      </c>
      <c r="K1443">
        <v>0.66576599999999997</v>
      </c>
      <c r="M1443" t="str">
        <f t="shared" si="45"/>
        <v>2021Aluminium</v>
      </c>
    </row>
    <row r="1444" spans="1:13" x14ac:dyDescent="0.25">
      <c r="A1444" t="s">
        <v>69</v>
      </c>
      <c r="B1444" t="str">
        <f t="shared" si="44"/>
        <v>2021</v>
      </c>
      <c r="C1444" t="s">
        <v>23</v>
      </c>
      <c r="D1444" t="s">
        <v>24</v>
      </c>
      <c r="E1444" t="s">
        <v>15</v>
      </c>
      <c r="F1444">
        <v>1462</v>
      </c>
      <c r="G1444">
        <v>0</v>
      </c>
      <c r="H1444">
        <v>0</v>
      </c>
      <c r="I1444">
        <v>26323.936667999998</v>
      </c>
      <c r="J1444">
        <v>21273.352739999998</v>
      </c>
      <c r="K1444">
        <v>0.56637400000000004</v>
      </c>
      <c r="M1444" t="str">
        <f t="shared" si="45"/>
        <v>2021Aluminium</v>
      </c>
    </row>
    <row r="1445" spans="1:13" x14ac:dyDescent="0.25">
      <c r="A1445" t="s">
        <v>69</v>
      </c>
      <c r="B1445" t="str">
        <f t="shared" si="44"/>
        <v>2021</v>
      </c>
      <c r="C1445" t="s">
        <v>23</v>
      </c>
      <c r="D1445" t="s">
        <v>25</v>
      </c>
      <c r="E1445" t="s">
        <v>13</v>
      </c>
      <c r="F1445">
        <v>704894</v>
      </c>
      <c r="G1445">
        <v>0</v>
      </c>
      <c r="H1445">
        <v>0</v>
      </c>
      <c r="I1445">
        <v>220265.046007</v>
      </c>
      <c r="J1445">
        <v>70510.269696000003</v>
      </c>
      <c r="K1445">
        <v>0.92918299999999998</v>
      </c>
      <c r="M1445" t="str">
        <f t="shared" si="45"/>
        <v>2021Ferrous</v>
      </c>
    </row>
    <row r="1446" spans="1:13" x14ac:dyDescent="0.25">
      <c r="A1446" t="s">
        <v>69</v>
      </c>
      <c r="B1446" t="str">
        <f t="shared" si="44"/>
        <v>2021</v>
      </c>
      <c r="C1446" t="s">
        <v>23</v>
      </c>
      <c r="D1446" t="s">
        <v>25</v>
      </c>
      <c r="E1446" t="s">
        <v>14</v>
      </c>
      <c r="F1446">
        <v>0</v>
      </c>
      <c r="G1446">
        <v>0</v>
      </c>
      <c r="H1446">
        <v>0</v>
      </c>
      <c r="I1446">
        <v>45521.704925999999</v>
      </c>
      <c r="J1446">
        <v>16881.279204999999</v>
      </c>
      <c r="K1446">
        <v>0.72947899999999999</v>
      </c>
      <c r="M1446" t="str">
        <f t="shared" si="45"/>
        <v>2021Ferrous</v>
      </c>
    </row>
    <row r="1447" spans="1:13" x14ac:dyDescent="0.25">
      <c r="A1447" t="s">
        <v>69</v>
      </c>
      <c r="B1447" t="str">
        <f t="shared" si="44"/>
        <v>2021</v>
      </c>
      <c r="C1447" t="s">
        <v>23</v>
      </c>
      <c r="D1447" t="s">
        <v>25</v>
      </c>
      <c r="E1447" t="s">
        <v>15</v>
      </c>
      <c r="F1447">
        <v>45848</v>
      </c>
      <c r="G1447">
        <v>0</v>
      </c>
      <c r="H1447">
        <v>0</v>
      </c>
      <c r="I1447">
        <v>141200.249068</v>
      </c>
      <c r="J1447">
        <v>35734.937715</v>
      </c>
      <c r="K1447">
        <v>0.83959700000000004</v>
      </c>
      <c r="M1447" t="str">
        <f t="shared" si="45"/>
        <v>2021Ferrous</v>
      </c>
    </row>
    <row r="1448" spans="1:13" x14ac:dyDescent="0.25">
      <c r="A1448" t="s">
        <v>69</v>
      </c>
      <c r="B1448" t="str">
        <f t="shared" si="44"/>
        <v>2021</v>
      </c>
      <c r="C1448" t="s">
        <v>23</v>
      </c>
      <c r="D1448" t="s">
        <v>26</v>
      </c>
      <c r="E1448" t="s">
        <v>13</v>
      </c>
      <c r="F1448">
        <v>161766</v>
      </c>
      <c r="G1448">
        <v>0</v>
      </c>
      <c r="H1448">
        <v>0</v>
      </c>
      <c r="I1448">
        <v>15909.834777</v>
      </c>
      <c r="J1448">
        <v>0</v>
      </c>
      <c r="K1448">
        <v>1</v>
      </c>
      <c r="M1448" t="str">
        <f t="shared" si="45"/>
        <v>2021Other metals</v>
      </c>
    </row>
    <row r="1449" spans="1:13" x14ac:dyDescent="0.25">
      <c r="A1449" t="s">
        <v>69</v>
      </c>
      <c r="B1449" t="str">
        <f t="shared" si="44"/>
        <v>2021</v>
      </c>
      <c r="C1449" t="s">
        <v>23</v>
      </c>
      <c r="D1449" t="s">
        <v>26</v>
      </c>
      <c r="E1449" t="s">
        <v>14</v>
      </c>
      <c r="F1449">
        <v>0</v>
      </c>
      <c r="G1449">
        <v>0</v>
      </c>
      <c r="H1449">
        <v>0</v>
      </c>
      <c r="I1449">
        <v>1191.380811</v>
      </c>
      <c r="J1449">
        <v>0</v>
      </c>
      <c r="K1449">
        <v>1</v>
      </c>
      <c r="M1449" t="str">
        <f t="shared" si="45"/>
        <v>2021Other metals</v>
      </c>
    </row>
    <row r="1450" spans="1:13" x14ac:dyDescent="0.25">
      <c r="A1450" t="s">
        <v>69</v>
      </c>
      <c r="B1450" t="str">
        <f t="shared" si="44"/>
        <v>2021</v>
      </c>
      <c r="C1450" t="s">
        <v>23</v>
      </c>
      <c r="D1450" t="s">
        <v>26</v>
      </c>
      <c r="E1450" t="s">
        <v>15</v>
      </c>
      <c r="F1450">
        <v>4134</v>
      </c>
      <c r="G1450">
        <v>0</v>
      </c>
      <c r="H1450">
        <v>0</v>
      </c>
      <c r="I1450">
        <v>2456.784412</v>
      </c>
      <c r="J1450">
        <v>0</v>
      </c>
      <c r="K1450">
        <v>1</v>
      </c>
      <c r="M1450" t="str">
        <f t="shared" si="45"/>
        <v>2021Other metals</v>
      </c>
    </row>
    <row r="1451" spans="1:13" x14ac:dyDescent="0.25">
      <c r="A1451" t="s">
        <v>69</v>
      </c>
      <c r="B1451" t="str">
        <f t="shared" si="44"/>
        <v>2021</v>
      </c>
      <c r="C1451" t="s">
        <v>27</v>
      </c>
      <c r="D1451" t="s">
        <v>28</v>
      </c>
      <c r="E1451" t="s">
        <v>13</v>
      </c>
      <c r="F1451">
        <v>43603.843999999997</v>
      </c>
      <c r="G1451">
        <v>3510.54</v>
      </c>
      <c r="H1451">
        <v>0</v>
      </c>
      <c r="I1451">
        <v>7963.418756</v>
      </c>
      <c r="J1451">
        <v>307904.81957200001</v>
      </c>
      <c r="K1451">
        <v>0.15173600000000001</v>
      </c>
      <c r="M1451" t="str">
        <f t="shared" si="45"/>
        <v>2021Food organics</v>
      </c>
    </row>
    <row r="1452" spans="1:13" x14ac:dyDescent="0.25">
      <c r="A1452" t="s">
        <v>69</v>
      </c>
      <c r="B1452" t="str">
        <f t="shared" si="44"/>
        <v>2021</v>
      </c>
      <c r="C1452" t="s">
        <v>27</v>
      </c>
      <c r="D1452" t="s">
        <v>28</v>
      </c>
      <c r="E1452" t="s">
        <v>14</v>
      </c>
      <c r="F1452">
        <v>0</v>
      </c>
      <c r="G1452">
        <v>0</v>
      </c>
      <c r="H1452">
        <v>0</v>
      </c>
      <c r="I1452">
        <v>124.299638</v>
      </c>
      <c r="J1452">
        <v>3044.7619180000002</v>
      </c>
      <c r="K1452">
        <v>3.9222E-2</v>
      </c>
      <c r="M1452" t="str">
        <f t="shared" si="45"/>
        <v>2021Food organics</v>
      </c>
    </row>
    <row r="1453" spans="1:13" x14ac:dyDescent="0.25">
      <c r="A1453" t="s">
        <v>69</v>
      </c>
      <c r="B1453" t="str">
        <f t="shared" si="44"/>
        <v>2021</v>
      </c>
      <c r="C1453" t="s">
        <v>27</v>
      </c>
      <c r="D1453" t="s">
        <v>28</v>
      </c>
      <c r="E1453" t="s">
        <v>15</v>
      </c>
      <c r="F1453">
        <v>53170.61</v>
      </c>
      <c r="G1453">
        <v>0</v>
      </c>
      <c r="H1453">
        <v>0</v>
      </c>
      <c r="I1453">
        <v>7825.2816059999996</v>
      </c>
      <c r="J1453">
        <v>646476.62156400003</v>
      </c>
      <c r="K1453">
        <v>8.6216000000000001E-2</v>
      </c>
      <c r="M1453" t="str">
        <f t="shared" si="45"/>
        <v>2021Food organics</v>
      </c>
    </row>
    <row r="1454" spans="1:13" x14ac:dyDescent="0.25">
      <c r="A1454" t="s">
        <v>69</v>
      </c>
      <c r="B1454" t="str">
        <f t="shared" si="44"/>
        <v>2021</v>
      </c>
      <c r="C1454" t="s">
        <v>27</v>
      </c>
      <c r="D1454" t="s">
        <v>29</v>
      </c>
      <c r="E1454" t="s">
        <v>13</v>
      </c>
      <c r="F1454">
        <v>159835.34</v>
      </c>
      <c r="G1454">
        <v>0</v>
      </c>
      <c r="H1454">
        <v>0</v>
      </c>
      <c r="I1454">
        <v>0</v>
      </c>
      <c r="J1454">
        <v>77607.467281000005</v>
      </c>
      <c r="K1454">
        <v>0.673153</v>
      </c>
      <c r="M1454" t="str">
        <f t="shared" si="45"/>
        <v>2021Garden organics</v>
      </c>
    </row>
    <row r="1455" spans="1:13" x14ac:dyDescent="0.25">
      <c r="A1455" t="s">
        <v>69</v>
      </c>
      <c r="B1455" t="str">
        <f t="shared" si="44"/>
        <v>2021</v>
      </c>
      <c r="C1455" t="s">
        <v>27</v>
      </c>
      <c r="D1455" t="s">
        <v>29</v>
      </c>
      <c r="E1455" t="s">
        <v>14</v>
      </c>
      <c r="F1455">
        <v>0</v>
      </c>
      <c r="G1455">
        <v>0</v>
      </c>
      <c r="H1455">
        <v>0</v>
      </c>
      <c r="I1455">
        <v>0</v>
      </c>
      <c r="J1455">
        <v>21948.254953</v>
      </c>
      <c r="K1455">
        <v>0</v>
      </c>
      <c r="M1455" t="str">
        <f t="shared" si="45"/>
        <v>2021Garden organics</v>
      </c>
    </row>
    <row r="1456" spans="1:13" x14ac:dyDescent="0.25">
      <c r="A1456" t="s">
        <v>69</v>
      </c>
      <c r="B1456" t="str">
        <f t="shared" si="44"/>
        <v>2021</v>
      </c>
      <c r="C1456" t="s">
        <v>27</v>
      </c>
      <c r="D1456" t="s">
        <v>29</v>
      </c>
      <c r="E1456" t="s">
        <v>15</v>
      </c>
      <c r="F1456">
        <v>531942.39</v>
      </c>
      <c r="G1456">
        <v>0</v>
      </c>
      <c r="H1456">
        <v>0</v>
      </c>
      <c r="I1456">
        <v>0</v>
      </c>
      <c r="J1456">
        <v>102438.794158</v>
      </c>
      <c r="K1456">
        <v>0.83852099999999996</v>
      </c>
      <c r="M1456" t="str">
        <f t="shared" si="45"/>
        <v>2021Garden organics</v>
      </c>
    </row>
    <row r="1457" spans="1:13" x14ac:dyDescent="0.25">
      <c r="A1457" t="s">
        <v>69</v>
      </c>
      <c r="B1457" t="str">
        <f t="shared" si="44"/>
        <v>2021</v>
      </c>
      <c r="C1457" t="s">
        <v>27</v>
      </c>
      <c r="D1457" t="s">
        <v>30</v>
      </c>
      <c r="E1457" t="s">
        <v>13</v>
      </c>
      <c r="F1457">
        <v>413565</v>
      </c>
      <c r="G1457">
        <v>0</v>
      </c>
      <c r="H1457">
        <v>0</v>
      </c>
      <c r="I1457">
        <v>0.64323799999999998</v>
      </c>
      <c r="J1457">
        <v>38309.572444999998</v>
      </c>
      <c r="K1457">
        <v>0.91522000000000003</v>
      </c>
      <c r="M1457" t="str">
        <f t="shared" si="45"/>
        <v>2021Other organics</v>
      </c>
    </row>
    <row r="1458" spans="1:13" x14ac:dyDescent="0.25">
      <c r="A1458" t="s">
        <v>69</v>
      </c>
      <c r="B1458" t="str">
        <f t="shared" si="44"/>
        <v>2021</v>
      </c>
      <c r="C1458" t="s">
        <v>27</v>
      </c>
      <c r="D1458" t="s">
        <v>30</v>
      </c>
      <c r="E1458" t="s">
        <v>14</v>
      </c>
      <c r="F1458">
        <v>0</v>
      </c>
      <c r="G1458">
        <v>0</v>
      </c>
      <c r="H1458">
        <v>0</v>
      </c>
      <c r="I1458">
        <v>0</v>
      </c>
      <c r="J1458">
        <v>533.04623800000002</v>
      </c>
      <c r="K1458">
        <v>0</v>
      </c>
      <c r="M1458" t="str">
        <f t="shared" si="45"/>
        <v>2021Other organics</v>
      </c>
    </row>
    <row r="1459" spans="1:13" x14ac:dyDescent="0.25">
      <c r="A1459" t="s">
        <v>69</v>
      </c>
      <c r="B1459" t="str">
        <f t="shared" si="44"/>
        <v>2021</v>
      </c>
      <c r="C1459" t="s">
        <v>27</v>
      </c>
      <c r="D1459" t="s">
        <v>30</v>
      </c>
      <c r="E1459" t="s">
        <v>15</v>
      </c>
      <c r="F1459">
        <v>0</v>
      </c>
      <c r="G1459">
        <v>0</v>
      </c>
      <c r="H1459">
        <v>0</v>
      </c>
      <c r="I1459">
        <v>0.35676200000000002</v>
      </c>
      <c r="J1459">
        <v>102177.38565</v>
      </c>
      <c r="K1459">
        <v>3.0000000000000001E-6</v>
      </c>
      <c r="M1459" t="str">
        <f t="shared" si="45"/>
        <v>2021Other organics</v>
      </c>
    </row>
    <row r="1460" spans="1:13" x14ac:dyDescent="0.25">
      <c r="A1460" t="s">
        <v>69</v>
      </c>
      <c r="B1460" t="str">
        <f t="shared" si="44"/>
        <v>2021</v>
      </c>
      <c r="C1460" t="s">
        <v>27</v>
      </c>
      <c r="D1460" t="s">
        <v>31</v>
      </c>
      <c r="E1460" t="s">
        <v>13</v>
      </c>
      <c r="F1460">
        <v>214938</v>
      </c>
      <c r="G1460">
        <v>0</v>
      </c>
      <c r="H1460">
        <v>0</v>
      </c>
      <c r="I1460">
        <v>0.37357000000000001</v>
      </c>
      <c r="J1460">
        <v>299274.88569199998</v>
      </c>
      <c r="K1460">
        <v>0.41799399999999998</v>
      </c>
      <c r="M1460" t="str">
        <f t="shared" si="45"/>
        <v>2021Wood /timber</v>
      </c>
    </row>
    <row r="1461" spans="1:13" x14ac:dyDescent="0.25">
      <c r="A1461" t="s">
        <v>69</v>
      </c>
      <c r="B1461" t="str">
        <f t="shared" si="44"/>
        <v>2021</v>
      </c>
      <c r="C1461" t="s">
        <v>27</v>
      </c>
      <c r="D1461" t="s">
        <v>31</v>
      </c>
      <c r="E1461" t="s">
        <v>14</v>
      </c>
      <c r="F1461">
        <v>0</v>
      </c>
      <c r="G1461">
        <v>0</v>
      </c>
      <c r="H1461">
        <v>0</v>
      </c>
      <c r="I1461">
        <v>0.54321900000000001</v>
      </c>
      <c r="J1461">
        <v>119695.05412</v>
      </c>
      <c r="K1461">
        <v>3.9999999999999998E-6</v>
      </c>
      <c r="M1461" t="str">
        <f t="shared" si="45"/>
        <v>2021Wood /timber</v>
      </c>
    </row>
    <row r="1462" spans="1:13" x14ac:dyDescent="0.25">
      <c r="A1462" t="s">
        <v>69</v>
      </c>
      <c r="B1462" t="str">
        <f t="shared" si="44"/>
        <v>2021</v>
      </c>
      <c r="C1462" t="s">
        <v>27</v>
      </c>
      <c r="D1462" t="s">
        <v>31</v>
      </c>
      <c r="E1462" t="s">
        <v>15</v>
      </c>
      <c r="F1462">
        <v>74500</v>
      </c>
      <c r="G1462">
        <v>0</v>
      </c>
      <c r="H1462">
        <v>0</v>
      </c>
      <c r="I1462">
        <v>8.3210999999999993E-2</v>
      </c>
      <c r="J1462">
        <v>28591.097309000001</v>
      </c>
      <c r="K1462">
        <v>0.72266200000000003</v>
      </c>
      <c r="M1462" t="str">
        <f t="shared" si="45"/>
        <v>2021Wood /timber</v>
      </c>
    </row>
    <row r="1463" spans="1:13" x14ac:dyDescent="0.25">
      <c r="A1463" t="s">
        <v>69</v>
      </c>
      <c r="B1463" t="str">
        <f t="shared" si="44"/>
        <v>2021</v>
      </c>
      <c r="C1463" t="s">
        <v>32</v>
      </c>
      <c r="D1463" t="s">
        <v>33</v>
      </c>
      <c r="E1463" t="s">
        <v>13</v>
      </c>
      <c r="F1463">
        <v>304463</v>
      </c>
      <c r="G1463">
        <v>0</v>
      </c>
      <c r="H1463">
        <v>0</v>
      </c>
      <c r="I1463">
        <v>190072.8</v>
      </c>
      <c r="J1463">
        <v>99819.305242000002</v>
      </c>
      <c r="K1463">
        <v>0.83205399999999996</v>
      </c>
      <c r="M1463" t="str">
        <f t="shared" si="45"/>
        <v>2021Cardboard</v>
      </c>
    </row>
    <row r="1464" spans="1:13" x14ac:dyDescent="0.25">
      <c r="A1464" t="s">
        <v>69</v>
      </c>
      <c r="B1464" t="str">
        <f t="shared" si="44"/>
        <v>2021</v>
      </c>
      <c r="C1464" t="s">
        <v>32</v>
      </c>
      <c r="D1464" t="s">
        <v>33</v>
      </c>
      <c r="E1464" t="s">
        <v>14</v>
      </c>
      <c r="F1464">
        <v>0</v>
      </c>
      <c r="G1464">
        <v>0</v>
      </c>
      <c r="H1464">
        <v>0</v>
      </c>
      <c r="I1464">
        <v>10559.6</v>
      </c>
      <c r="J1464">
        <v>4382.9836789999999</v>
      </c>
      <c r="K1464">
        <v>0.70667800000000003</v>
      </c>
      <c r="M1464" t="str">
        <f t="shared" si="45"/>
        <v>2021Cardboard</v>
      </c>
    </row>
    <row r="1465" spans="1:13" x14ac:dyDescent="0.25">
      <c r="A1465" t="s">
        <v>69</v>
      </c>
      <c r="B1465" t="str">
        <f t="shared" si="44"/>
        <v>2021</v>
      </c>
      <c r="C1465" t="s">
        <v>32</v>
      </c>
      <c r="D1465" t="s">
        <v>33</v>
      </c>
      <c r="E1465" t="s">
        <v>15</v>
      </c>
      <c r="F1465">
        <v>46</v>
      </c>
      <c r="G1465">
        <v>0</v>
      </c>
      <c r="H1465">
        <v>0</v>
      </c>
      <c r="I1465">
        <v>10559.6</v>
      </c>
      <c r="J1465">
        <v>37552.889535000002</v>
      </c>
      <c r="K1465">
        <v>0.220222</v>
      </c>
      <c r="M1465" t="str">
        <f t="shared" si="45"/>
        <v>2021Cardboard</v>
      </c>
    </row>
    <row r="1466" spans="1:13" x14ac:dyDescent="0.25">
      <c r="A1466" t="s">
        <v>69</v>
      </c>
      <c r="B1466" t="str">
        <f t="shared" si="44"/>
        <v>2021</v>
      </c>
      <c r="C1466" t="s">
        <v>32</v>
      </c>
      <c r="D1466" t="s">
        <v>46</v>
      </c>
      <c r="E1466" t="s">
        <v>13</v>
      </c>
      <c r="F1466">
        <v>0</v>
      </c>
      <c r="G1466">
        <v>0</v>
      </c>
      <c r="H1466">
        <v>0</v>
      </c>
      <c r="I1466">
        <v>0</v>
      </c>
      <c r="J1466">
        <v>36056.705040000001</v>
      </c>
      <c r="K1466">
        <v>0</v>
      </c>
      <c r="M1466" t="str">
        <f t="shared" si="45"/>
        <v>2021Liquidpaperboard</v>
      </c>
    </row>
    <row r="1467" spans="1:13" x14ac:dyDescent="0.25">
      <c r="A1467" t="s">
        <v>69</v>
      </c>
      <c r="B1467" t="str">
        <f t="shared" si="44"/>
        <v>2021</v>
      </c>
      <c r="C1467" t="s">
        <v>32</v>
      </c>
      <c r="D1467" t="s">
        <v>46</v>
      </c>
      <c r="E1467" t="s">
        <v>14</v>
      </c>
      <c r="F1467">
        <v>0</v>
      </c>
      <c r="G1467">
        <v>0</v>
      </c>
      <c r="H1467">
        <v>0</v>
      </c>
      <c r="I1467">
        <v>0</v>
      </c>
      <c r="J1467">
        <v>544.180342</v>
      </c>
      <c r="K1467">
        <v>0</v>
      </c>
      <c r="M1467" t="str">
        <f t="shared" si="45"/>
        <v>2021Liquidpaperboard</v>
      </c>
    </row>
    <row r="1468" spans="1:13" x14ac:dyDescent="0.25">
      <c r="A1468" t="s">
        <v>69</v>
      </c>
      <c r="B1468" t="str">
        <f t="shared" si="44"/>
        <v>2021</v>
      </c>
      <c r="C1468" t="s">
        <v>32</v>
      </c>
      <c r="D1468" t="s">
        <v>46</v>
      </c>
      <c r="E1468" t="s">
        <v>15</v>
      </c>
      <c r="F1468">
        <v>0</v>
      </c>
      <c r="G1468">
        <v>0</v>
      </c>
      <c r="H1468">
        <v>0</v>
      </c>
      <c r="I1468">
        <v>0</v>
      </c>
      <c r="J1468">
        <v>28512.889635</v>
      </c>
      <c r="K1468">
        <v>0</v>
      </c>
      <c r="M1468" t="str">
        <f t="shared" si="45"/>
        <v>2021Liquidpaperboard</v>
      </c>
    </row>
    <row r="1469" spans="1:13" x14ac:dyDescent="0.25">
      <c r="A1469" t="s">
        <v>69</v>
      </c>
      <c r="B1469" t="str">
        <f t="shared" si="44"/>
        <v>2021</v>
      </c>
      <c r="C1469" t="s">
        <v>32</v>
      </c>
      <c r="D1469" t="s">
        <v>34</v>
      </c>
      <c r="E1469" t="s">
        <v>13</v>
      </c>
      <c r="F1469">
        <v>14690</v>
      </c>
      <c r="G1469">
        <v>0</v>
      </c>
      <c r="H1469">
        <v>0</v>
      </c>
      <c r="I1469">
        <v>2881.9</v>
      </c>
      <c r="J1469">
        <v>0</v>
      </c>
      <c r="K1469">
        <v>1</v>
      </c>
      <c r="M1469" t="str">
        <f t="shared" si="45"/>
        <v>2021Newsprint and magazines</v>
      </c>
    </row>
    <row r="1470" spans="1:13" x14ac:dyDescent="0.25">
      <c r="A1470" t="s">
        <v>69</v>
      </c>
      <c r="B1470" t="str">
        <f t="shared" si="44"/>
        <v>2021</v>
      </c>
      <c r="C1470" t="s">
        <v>32</v>
      </c>
      <c r="D1470" t="s">
        <v>34</v>
      </c>
      <c r="E1470" t="s">
        <v>14</v>
      </c>
      <c r="F1470">
        <v>0</v>
      </c>
      <c r="G1470">
        <v>0</v>
      </c>
      <c r="H1470">
        <v>0</v>
      </c>
      <c r="I1470">
        <v>205.85</v>
      </c>
      <c r="J1470">
        <v>0</v>
      </c>
      <c r="K1470">
        <v>1</v>
      </c>
      <c r="M1470" t="str">
        <f t="shared" si="45"/>
        <v>2021Newsprint and magazines</v>
      </c>
    </row>
    <row r="1471" spans="1:13" x14ac:dyDescent="0.25">
      <c r="A1471" t="s">
        <v>69</v>
      </c>
      <c r="B1471" t="str">
        <f t="shared" si="44"/>
        <v>2021</v>
      </c>
      <c r="C1471" t="s">
        <v>32</v>
      </c>
      <c r="D1471" t="s">
        <v>34</v>
      </c>
      <c r="E1471" t="s">
        <v>15</v>
      </c>
      <c r="F1471">
        <v>6287</v>
      </c>
      <c r="G1471">
        <v>0</v>
      </c>
      <c r="H1471">
        <v>0</v>
      </c>
      <c r="I1471">
        <v>1029.25</v>
      </c>
      <c r="J1471">
        <v>0</v>
      </c>
      <c r="K1471">
        <v>1</v>
      </c>
      <c r="M1471" t="str">
        <f t="shared" si="45"/>
        <v>2021Newsprint and magazines</v>
      </c>
    </row>
    <row r="1472" spans="1:13" x14ac:dyDescent="0.25">
      <c r="A1472" t="s">
        <v>69</v>
      </c>
      <c r="B1472" t="str">
        <f t="shared" si="44"/>
        <v>2021</v>
      </c>
      <c r="C1472" t="s">
        <v>32</v>
      </c>
      <c r="D1472" t="s">
        <v>35</v>
      </c>
      <c r="E1472" t="s">
        <v>13</v>
      </c>
      <c r="F1472">
        <v>84147</v>
      </c>
      <c r="G1472">
        <v>0</v>
      </c>
      <c r="H1472">
        <v>0</v>
      </c>
      <c r="I1472">
        <v>80431.618627999997</v>
      </c>
      <c r="J1472">
        <v>107640.560216</v>
      </c>
      <c r="K1472">
        <v>0.60458100000000004</v>
      </c>
      <c r="M1472" t="str">
        <f t="shared" si="45"/>
        <v>2021Other paper</v>
      </c>
    </row>
    <row r="1473" spans="1:13" x14ac:dyDescent="0.25">
      <c r="A1473" t="s">
        <v>69</v>
      </c>
      <c r="B1473" t="str">
        <f t="shared" si="44"/>
        <v>2021</v>
      </c>
      <c r="C1473" t="s">
        <v>32</v>
      </c>
      <c r="D1473" t="s">
        <v>35</v>
      </c>
      <c r="E1473" t="s">
        <v>14</v>
      </c>
      <c r="F1473">
        <v>0</v>
      </c>
      <c r="G1473">
        <v>0</v>
      </c>
      <c r="H1473">
        <v>0</v>
      </c>
      <c r="I1473">
        <v>15.872958000000001</v>
      </c>
      <c r="J1473">
        <v>1659.8727180000001</v>
      </c>
      <c r="K1473">
        <v>9.4719999999999995E-3</v>
      </c>
      <c r="M1473" t="str">
        <f t="shared" si="45"/>
        <v>2021Other paper</v>
      </c>
    </row>
    <row r="1474" spans="1:13" x14ac:dyDescent="0.25">
      <c r="A1474" t="s">
        <v>69</v>
      </c>
      <c r="B1474" t="str">
        <f t="shared" si="44"/>
        <v>2021</v>
      </c>
      <c r="C1474" t="s">
        <v>32</v>
      </c>
      <c r="D1474" t="s">
        <v>35</v>
      </c>
      <c r="E1474" t="s">
        <v>15</v>
      </c>
      <c r="F1474">
        <v>170089</v>
      </c>
      <c r="G1474">
        <v>0</v>
      </c>
      <c r="H1474">
        <v>0</v>
      </c>
      <c r="I1474">
        <v>42081.508414000004</v>
      </c>
      <c r="J1474">
        <v>128303.415331</v>
      </c>
      <c r="K1474">
        <v>0.62316199999999999</v>
      </c>
      <c r="M1474" t="str">
        <f t="shared" si="45"/>
        <v>2021Other paper</v>
      </c>
    </row>
    <row r="1475" spans="1:13" x14ac:dyDescent="0.25">
      <c r="A1475" t="s">
        <v>69</v>
      </c>
      <c r="B1475" t="str">
        <f t="shared" ref="B1475:B1516" si="46">RIGHT(A1475,4)</f>
        <v>2021</v>
      </c>
      <c r="C1475" t="s">
        <v>32</v>
      </c>
      <c r="D1475" t="s">
        <v>36</v>
      </c>
      <c r="E1475" t="s">
        <v>13</v>
      </c>
      <c r="F1475">
        <v>37824</v>
      </c>
      <c r="G1475">
        <v>0</v>
      </c>
      <c r="H1475">
        <v>0</v>
      </c>
      <c r="I1475">
        <v>0</v>
      </c>
      <c r="J1475">
        <v>103489.15427499999</v>
      </c>
      <c r="K1475">
        <v>0.26766000000000001</v>
      </c>
      <c r="M1475" t="str">
        <f t="shared" ref="M1475:M1516" si="47">_xlfn.TEXTJOIN("",FALSE,B1475,D1475)</f>
        <v>2021Printing and writing paper</v>
      </c>
    </row>
    <row r="1476" spans="1:13" x14ac:dyDescent="0.25">
      <c r="A1476" t="s">
        <v>69</v>
      </c>
      <c r="B1476" t="str">
        <f t="shared" si="46"/>
        <v>2021</v>
      </c>
      <c r="C1476" t="s">
        <v>32</v>
      </c>
      <c r="D1476" t="s">
        <v>36</v>
      </c>
      <c r="E1476" t="s">
        <v>14</v>
      </c>
      <c r="F1476">
        <v>0</v>
      </c>
      <c r="G1476">
        <v>0</v>
      </c>
      <c r="H1476">
        <v>0</v>
      </c>
      <c r="I1476">
        <v>0</v>
      </c>
      <c r="J1476">
        <v>1696.048151</v>
      </c>
      <c r="K1476">
        <v>0</v>
      </c>
      <c r="M1476" t="str">
        <f t="shared" si="47"/>
        <v>2021Printing and writing paper</v>
      </c>
    </row>
    <row r="1477" spans="1:13" x14ac:dyDescent="0.25">
      <c r="A1477" t="s">
        <v>69</v>
      </c>
      <c r="B1477" t="str">
        <f t="shared" si="46"/>
        <v>2021</v>
      </c>
      <c r="C1477" t="s">
        <v>32</v>
      </c>
      <c r="D1477" t="s">
        <v>36</v>
      </c>
      <c r="E1477" t="s">
        <v>15</v>
      </c>
      <c r="F1477">
        <v>0</v>
      </c>
      <c r="G1477">
        <v>0</v>
      </c>
      <c r="H1477">
        <v>0</v>
      </c>
      <c r="I1477">
        <v>0</v>
      </c>
      <c r="J1477">
        <v>85652.975701999996</v>
      </c>
      <c r="K1477">
        <v>0</v>
      </c>
      <c r="M1477" t="str">
        <f t="shared" si="47"/>
        <v>2021Printing and writing paper</v>
      </c>
    </row>
    <row r="1478" spans="1:13" x14ac:dyDescent="0.25">
      <c r="A1478" t="s">
        <v>69</v>
      </c>
      <c r="B1478" t="str">
        <f t="shared" si="46"/>
        <v>2021</v>
      </c>
      <c r="C1478" t="s">
        <v>49</v>
      </c>
      <c r="D1478" t="s">
        <v>50</v>
      </c>
      <c r="E1478" t="s">
        <v>13</v>
      </c>
      <c r="F1478">
        <v>2822.1820379999999</v>
      </c>
      <c r="G1478">
        <v>0</v>
      </c>
      <c r="H1478">
        <v>520.35100179211497</v>
      </c>
      <c r="I1478">
        <v>3625.4765630000002</v>
      </c>
      <c r="J1478">
        <v>68616.379476000002</v>
      </c>
      <c r="K1478">
        <v>9.2188000000000006E-2</v>
      </c>
      <c r="M1478" t="str">
        <f t="shared" si="47"/>
        <v>2021HDPE (2)</v>
      </c>
    </row>
    <row r="1479" spans="1:13" x14ac:dyDescent="0.25">
      <c r="A1479" t="s">
        <v>69</v>
      </c>
      <c r="B1479" t="str">
        <f t="shared" si="46"/>
        <v>2021</v>
      </c>
      <c r="C1479" t="s">
        <v>49</v>
      </c>
      <c r="D1479" t="s">
        <v>50</v>
      </c>
      <c r="E1479" t="s">
        <v>14</v>
      </c>
      <c r="F1479">
        <v>221.47498999999999</v>
      </c>
      <c r="G1479">
        <v>0</v>
      </c>
      <c r="H1479">
        <v>35.886275985663097</v>
      </c>
      <c r="I1479">
        <v>223.10624999999999</v>
      </c>
      <c r="J1479">
        <v>4436.1360020000002</v>
      </c>
      <c r="K1479">
        <v>9.7723000000000004E-2</v>
      </c>
      <c r="M1479" t="str">
        <f t="shared" si="47"/>
        <v>2021HDPE (2)</v>
      </c>
    </row>
    <row r="1480" spans="1:13" x14ac:dyDescent="0.25">
      <c r="A1480" t="s">
        <v>69</v>
      </c>
      <c r="B1480" t="str">
        <f t="shared" si="46"/>
        <v>2021</v>
      </c>
      <c r="C1480" t="s">
        <v>49</v>
      </c>
      <c r="D1480" t="s">
        <v>50</v>
      </c>
      <c r="E1480" t="s">
        <v>15</v>
      </c>
      <c r="F1480">
        <v>10827.737462999999</v>
      </c>
      <c r="G1480">
        <v>0</v>
      </c>
      <c r="H1480">
        <v>1946.8304722222199</v>
      </c>
      <c r="I1480">
        <v>13999.917187999999</v>
      </c>
      <c r="J1480">
        <v>72989.094098000001</v>
      </c>
      <c r="K1480">
        <v>0.26837899999999998</v>
      </c>
      <c r="M1480" t="str">
        <f t="shared" si="47"/>
        <v>2021HDPE (2)</v>
      </c>
    </row>
    <row r="1481" spans="1:13" x14ac:dyDescent="0.25">
      <c r="A1481" t="s">
        <v>69</v>
      </c>
      <c r="B1481" t="str">
        <f t="shared" si="46"/>
        <v>2021</v>
      </c>
      <c r="C1481" t="s">
        <v>49</v>
      </c>
      <c r="D1481" t="s">
        <v>51</v>
      </c>
      <c r="E1481" t="s">
        <v>13</v>
      </c>
      <c r="F1481">
        <v>13350.179539000001</v>
      </c>
      <c r="G1481">
        <v>0</v>
      </c>
      <c r="H1481">
        <v>74.842436974789905</v>
      </c>
      <c r="I1481">
        <v>3340.5934069999998</v>
      </c>
      <c r="J1481">
        <v>51390.510151000002</v>
      </c>
      <c r="K1481">
        <v>0.24598800000000001</v>
      </c>
      <c r="M1481" t="str">
        <f t="shared" si="47"/>
        <v>2021LDPE (4)</v>
      </c>
    </row>
    <row r="1482" spans="1:13" x14ac:dyDescent="0.25">
      <c r="A1482" t="s">
        <v>69</v>
      </c>
      <c r="B1482" t="str">
        <f t="shared" si="46"/>
        <v>2021</v>
      </c>
      <c r="C1482" t="s">
        <v>49</v>
      </c>
      <c r="D1482" t="s">
        <v>51</v>
      </c>
      <c r="E1482" t="s">
        <v>14</v>
      </c>
      <c r="F1482">
        <v>4.9995219999999998</v>
      </c>
      <c r="G1482">
        <v>0</v>
      </c>
      <c r="H1482">
        <v>0</v>
      </c>
      <c r="I1482">
        <v>0</v>
      </c>
      <c r="J1482">
        <v>3322.4616919999999</v>
      </c>
      <c r="K1482">
        <v>1.5020000000000001E-3</v>
      </c>
      <c r="M1482" t="str">
        <f t="shared" si="47"/>
        <v>2021LDPE (4)</v>
      </c>
    </row>
    <row r="1483" spans="1:13" x14ac:dyDescent="0.25">
      <c r="A1483" t="s">
        <v>69</v>
      </c>
      <c r="B1483" t="str">
        <f t="shared" si="46"/>
        <v>2021</v>
      </c>
      <c r="C1483" t="s">
        <v>49</v>
      </c>
      <c r="D1483" t="s">
        <v>51</v>
      </c>
      <c r="E1483" t="s">
        <v>15</v>
      </c>
      <c r="F1483">
        <v>8045.2942439999997</v>
      </c>
      <c r="G1483">
        <v>0</v>
      </c>
      <c r="H1483">
        <v>43.907563025210102</v>
      </c>
      <c r="I1483">
        <v>2024.0065930000001</v>
      </c>
      <c r="J1483">
        <v>34814.154409000002</v>
      </c>
      <c r="K1483">
        <v>0.225101</v>
      </c>
      <c r="M1483" t="str">
        <f t="shared" si="47"/>
        <v>2021LDPE (4)</v>
      </c>
    </row>
    <row r="1484" spans="1:13" x14ac:dyDescent="0.25">
      <c r="A1484" t="s">
        <v>69</v>
      </c>
      <c r="B1484" t="str">
        <f t="shared" si="46"/>
        <v>2021</v>
      </c>
      <c r="C1484" t="s">
        <v>49</v>
      </c>
      <c r="D1484" t="s">
        <v>52</v>
      </c>
      <c r="E1484" t="s">
        <v>13</v>
      </c>
      <c r="F1484">
        <v>7635.6953579999999</v>
      </c>
      <c r="G1484">
        <v>0</v>
      </c>
      <c r="H1484">
        <v>288</v>
      </c>
      <c r="I1484">
        <v>630.52105300000005</v>
      </c>
      <c r="J1484">
        <v>38555.512437999998</v>
      </c>
      <c r="K1484">
        <v>0.18157999999999999</v>
      </c>
      <c r="M1484" t="str">
        <f t="shared" si="47"/>
        <v>2021Other plastics (7)</v>
      </c>
    </row>
    <row r="1485" spans="1:13" x14ac:dyDescent="0.25">
      <c r="A1485" t="s">
        <v>69</v>
      </c>
      <c r="B1485" t="str">
        <f t="shared" si="46"/>
        <v>2021</v>
      </c>
      <c r="C1485" t="s">
        <v>49</v>
      </c>
      <c r="D1485" t="s">
        <v>52</v>
      </c>
      <c r="E1485" t="s">
        <v>14</v>
      </c>
      <c r="F1485">
        <v>0</v>
      </c>
      <c r="G1485">
        <v>0</v>
      </c>
      <c r="H1485">
        <v>0</v>
      </c>
      <c r="I1485">
        <v>0</v>
      </c>
      <c r="J1485">
        <v>2378.6089449999999</v>
      </c>
      <c r="K1485">
        <v>0</v>
      </c>
      <c r="M1485" t="str">
        <f t="shared" si="47"/>
        <v>2021Other plastics (7)</v>
      </c>
    </row>
    <row r="1486" spans="1:13" x14ac:dyDescent="0.25">
      <c r="A1486" t="s">
        <v>69</v>
      </c>
      <c r="B1486" t="str">
        <f t="shared" si="46"/>
        <v>2021</v>
      </c>
      <c r="C1486" t="s">
        <v>49</v>
      </c>
      <c r="D1486" t="s">
        <v>52</v>
      </c>
      <c r="E1486" t="s">
        <v>15</v>
      </c>
      <c r="F1486">
        <v>3201.1134310000002</v>
      </c>
      <c r="G1486">
        <v>0</v>
      </c>
      <c r="H1486">
        <v>0</v>
      </c>
      <c r="I1486">
        <v>256.87894699999998</v>
      </c>
      <c r="J1486">
        <v>86076.005720999994</v>
      </c>
      <c r="K1486">
        <v>3.8621999999999997E-2</v>
      </c>
      <c r="M1486" t="str">
        <f t="shared" si="47"/>
        <v>2021Other plastics (7)</v>
      </c>
    </row>
    <row r="1487" spans="1:13" x14ac:dyDescent="0.25">
      <c r="A1487" t="s">
        <v>69</v>
      </c>
      <c r="B1487" t="str">
        <f t="shared" si="46"/>
        <v>2021</v>
      </c>
      <c r="C1487" t="s">
        <v>49</v>
      </c>
      <c r="D1487" t="s">
        <v>53</v>
      </c>
      <c r="E1487" t="s">
        <v>13</v>
      </c>
      <c r="F1487">
        <v>3514.8929880000001</v>
      </c>
      <c r="G1487">
        <v>0</v>
      </c>
      <c r="H1487">
        <v>526.16891487889302</v>
      </c>
      <c r="I1487">
        <v>6642.649367</v>
      </c>
      <c r="J1487">
        <v>28422.684385</v>
      </c>
      <c r="K1487">
        <v>0.27319599999999999</v>
      </c>
      <c r="M1487" t="str">
        <f t="shared" si="47"/>
        <v>2021PET (1)</v>
      </c>
    </row>
    <row r="1488" spans="1:13" x14ac:dyDescent="0.25">
      <c r="A1488" t="s">
        <v>69</v>
      </c>
      <c r="B1488" t="str">
        <f t="shared" si="46"/>
        <v>2021</v>
      </c>
      <c r="C1488" t="s">
        <v>49</v>
      </c>
      <c r="D1488" t="s">
        <v>53</v>
      </c>
      <c r="E1488" t="s">
        <v>14</v>
      </c>
      <c r="F1488">
        <v>33.75</v>
      </c>
      <c r="G1488">
        <v>0</v>
      </c>
      <c r="H1488">
        <v>0</v>
      </c>
      <c r="I1488">
        <v>0</v>
      </c>
      <c r="J1488">
        <v>1837.5626130000001</v>
      </c>
      <c r="K1488">
        <v>1.8034999999999999E-2</v>
      </c>
      <c r="M1488" t="str">
        <f t="shared" si="47"/>
        <v>2021PET (1)</v>
      </c>
    </row>
    <row r="1489" spans="1:13" x14ac:dyDescent="0.25">
      <c r="A1489" t="s">
        <v>69</v>
      </c>
      <c r="B1489" t="str">
        <f t="shared" si="46"/>
        <v>2021</v>
      </c>
      <c r="C1489" t="s">
        <v>49</v>
      </c>
      <c r="D1489" t="s">
        <v>53</v>
      </c>
      <c r="E1489" t="s">
        <v>15</v>
      </c>
      <c r="F1489">
        <v>7896.7411229999998</v>
      </c>
      <c r="G1489">
        <v>0</v>
      </c>
      <c r="H1489">
        <v>1126.68778512111</v>
      </c>
      <c r="I1489">
        <v>14560.150632999999</v>
      </c>
      <c r="J1489">
        <v>48705.189929</v>
      </c>
      <c r="K1489">
        <v>0.326241</v>
      </c>
      <c r="M1489" t="str">
        <f t="shared" si="47"/>
        <v>2021PET (1)</v>
      </c>
    </row>
    <row r="1490" spans="1:13" x14ac:dyDescent="0.25">
      <c r="A1490" t="s">
        <v>69</v>
      </c>
      <c r="B1490" t="str">
        <f t="shared" si="46"/>
        <v>2021</v>
      </c>
      <c r="C1490" t="s">
        <v>49</v>
      </c>
      <c r="D1490" t="s">
        <v>54</v>
      </c>
      <c r="E1490" t="s">
        <v>13</v>
      </c>
      <c r="F1490">
        <v>5625.6570890000003</v>
      </c>
      <c r="G1490">
        <v>0</v>
      </c>
      <c r="H1490">
        <v>74.988461538461493</v>
      </c>
      <c r="I1490">
        <v>1842.7920859999999</v>
      </c>
      <c r="J1490">
        <v>55122.781839000003</v>
      </c>
      <c r="K1490">
        <v>0.12037399999999999</v>
      </c>
      <c r="M1490" t="str">
        <f t="shared" si="47"/>
        <v>2021PP (5)</v>
      </c>
    </row>
    <row r="1491" spans="1:13" x14ac:dyDescent="0.25">
      <c r="A1491" t="s">
        <v>69</v>
      </c>
      <c r="B1491" t="str">
        <f t="shared" si="46"/>
        <v>2021</v>
      </c>
      <c r="C1491" t="s">
        <v>49</v>
      </c>
      <c r="D1491" t="s">
        <v>54</v>
      </c>
      <c r="E1491" t="s">
        <v>14</v>
      </c>
      <c r="F1491">
        <v>112.846841</v>
      </c>
      <c r="G1491">
        <v>0</v>
      </c>
      <c r="H1491">
        <v>1.1192307692307699</v>
      </c>
      <c r="I1491">
        <v>23.625540000000001</v>
      </c>
      <c r="J1491">
        <v>3563.7577919999999</v>
      </c>
      <c r="K1491">
        <v>3.7172999999999998E-2</v>
      </c>
      <c r="M1491" t="str">
        <f t="shared" si="47"/>
        <v>2021PP (5)</v>
      </c>
    </row>
    <row r="1492" spans="1:13" x14ac:dyDescent="0.25">
      <c r="A1492" t="s">
        <v>69</v>
      </c>
      <c r="B1492" t="str">
        <f t="shared" si="46"/>
        <v>2021</v>
      </c>
      <c r="C1492" t="s">
        <v>49</v>
      </c>
      <c r="D1492" t="s">
        <v>54</v>
      </c>
      <c r="E1492" t="s">
        <v>15</v>
      </c>
      <c r="F1492">
        <v>14357.301818</v>
      </c>
      <c r="G1492">
        <v>0</v>
      </c>
      <c r="H1492">
        <v>185.79230769230799</v>
      </c>
      <c r="I1492">
        <v>4701.4823740000002</v>
      </c>
      <c r="J1492">
        <v>37342.556685000003</v>
      </c>
      <c r="K1492">
        <v>0.34008699999999997</v>
      </c>
      <c r="M1492" t="str">
        <f t="shared" si="47"/>
        <v>2021PP (5)</v>
      </c>
    </row>
    <row r="1493" spans="1:13" x14ac:dyDescent="0.25">
      <c r="A1493" t="s">
        <v>69</v>
      </c>
      <c r="B1493" t="str">
        <f t="shared" si="46"/>
        <v>2021</v>
      </c>
      <c r="C1493" t="s">
        <v>49</v>
      </c>
      <c r="D1493" t="s">
        <v>55</v>
      </c>
      <c r="E1493" t="s">
        <v>13</v>
      </c>
      <c r="F1493">
        <v>2596.3182830000001</v>
      </c>
      <c r="G1493">
        <v>0</v>
      </c>
      <c r="H1493">
        <v>55.117581187010103</v>
      </c>
      <c r="I1493">
        <v>311.2</v>
      </c>
      <c r="J1493">
        <v>14354.891103</v>
      </c>
      <c r="K1493">
        <v>0.17107700000000001</v>
      </c>
      <c r="M1493" t="str">
        <f t="shared" si="47"/>
        <v>2021PS (6)</v>
      </c>
    </row>
    <row r="1494" spans="1:13" x14ac:dyDescent="0.25">
      <c r="A1494" t="s">
        <v>69</v>
      </c>
      <c r="B1494" t="str">
        <f t="shared" si="46"/>
        <v>2021</v>
      </c>
      <c r="C1494" t="s">
        <v>49</v>
      </c>
      <c r="D1494" t="s">
        <v>55</v>
      </c>
      <c r="E1494" t="s">
        <v>14</v>
      </c>
      <c r="F1494">
        <v>1730.0406680000001</v>
      </c>
      <c r="G1494">
        <v>0</v>
      </c>
      <c r="H1494">
        <v>40</v>
      </c>
      <c r="I1494">
        <v>211.17142899999999</v>
      </c>
      <c r="J1494">
        <v>928.06192599999997</v>
      </c>
      <c r="K1494">
        <v>0.68099799999999999</v>
      </c>
      <c r="M1494" t="str">
        <f t="shared" si="47"/>
        <v>2021PS (6)</v>
      </c>
    </row>
    <row r="1495" spans="1:13" x14ac:dyDescent="0.25">
      <c r="A1495" t="s">
        <v>69</v>
      </c>
      <c r="B1495" t="str">
        <f t="shared" si="46"/>
        <v>2021</v>
      </c>
      <c r="C1495" t="s">
        <v>49</v>
      </c>
      <c r="D1495" t="s">
        <v>55</v>
      </c>
      <c r="E1495" t="s">
        <v>15</v>
      </c>
      <c r="F1495">
        <v>4050.048241</v>
      </c>
      <c r="G1495">
        <v>0</v>
      </c>
      <c r="H1495">
        <v>84.882418812989897</v>
      </c>
      <c r="I1495">
        <v>489.028571</v>
      </c>
      <c r="J1495">
        <v>9724.6241370000007</v>
      </c>
      <c r="K1495">
        <v>0.32225799999999999</v>
      </c>
      <c r="M1495" t="str">
        <f t="shared" si="47"/>
        <v>2021PS (6)</v>
      </c>
    </row>
    <row r="1496" spans="1:13" x14ac:dyDescent="0.25">
      <c r="A1496" t="s">
        <v>69</v>
      </c>
      <c r="B1496" t="str">
        <f t="shared" si="46"/>
        <v>2021</v>
      </c>
      <c r="C1496" t="s">
        <v>49</v>
      </c>
      <c r="D1496" t="s">
        <v>56</v>
      </c>
      <c r="E1496" t="s">
        <v>13</v>
      </c>
      <c r="F1496">
        <v>1249.2037660000001</v>
      </c>
      <c r="G1496">
        <v>0</v>
      </c>
      <c r="H1496">
        <v>0</v>
      </c>
      <c r="I1496">
        <v>869.53846199999998</v>
      </c>
      <c r="J1496">
        <v>36174.325580999997</v>
      </c>
      <c r="K1496">
        <v>5.5329000000000003E-2</v>
      </c>
      <c r="M1496" t="str">
        <f t="shared" si="47"/>
        <v>2021PVC (3)</v>
      </c>
    </row>
    <row r="1497" spans="1:13" x14ac:dyDescent="0.25">
      <c r="A1497" t="s">
        <v>69</v>
      </c>
      <c r="B1497" t="str">
        <f t="shared" si="46"/>
        <v>2021</v>
      </c>
      <c r="C1497" t="s">
        <v>49</v>
      </c>
      <c r="D1497" t="s">
        <v>56</v>
      </c>
      <c r="E1497" t="s">
        <v>14</v>
      </c>
      <c r="F1497">
        <v>373.50338799999997</v>
      </c>
      <c r="G1497">
        <v>0</v>
      </c>
      <c r="H1497">
        <v>0</v>
      </c>
      <c r="I1497">
        <v>260.861538</v>
      </c>
      <c r="J1497">
        <v>2338.7160520000002</v>
      </c>
      <c r="K1497">
        <v>0.213369</v>
      </c>
      <c r="M1497" t="str">
        <f t="shared" si="47"/>
        <v>2021PVC (3)</v>
      </c>
    </row>
    <row r="1498" spans="1:13" x14ac:dyDescent="0.25">
      <c r="A1498" t="s">
        <v>69</v>
      </c>
      <c r="B1498" t="str">
        <f t="shared" si="46"/>
        <v>2021</v>
      </c>
      <c r="C1498" t="s">
        <v>49</v>
      </c>
      <c r="D1498" t="s">
        <v>56</v>
      </c>
      <c r="E1498" t="s">
        <v>15</v>
      </c>
      <c r="F1498">
        <v>35.029940000000003</v>
      </c>
      <c r="G1498">
        <v>0</v>
      </c>
      <c r="H1498">
        <v>0</v>
      </c>
      <c r="I1498">
        <v>0</v>
      </c>
      <c r="J1498">
        <v>24506.052824999999</v>
      </c>
      <c r="K1498">
        <v>1.4270000000000001E-3</v>
      </c>
      <c r="M1498" t="str">
        <f t="shared" si="47"/>
        <v>2021PVC (3)</v>
      </c>
    </row>
    <row r="1499" spans="1:13" x14ac:dyDescent="0.25">
      <c r="A1499" t="s">
        <v>69</v>
      </c>
      <c r="B1499" t="str">
        <f t="shared" si="46"/>
        <v>2021</v>
      </c>
      <c r="C1499" t="s">
        <v>37</v>
      </c>
      <c r="D1499" t="s">
        <v>38</v>
      </c>
      <c r="E1499" t="s">
        <v>13</v>
      </c>
      <c r="F1499">
        <v>0</v>
      </c>
      <c r="G1499">
        <v>0</v>
      </c>
      <c r="H1499">
        <v>0</v>
      </c>
      <c r="I1499">
        <v>0</v>
      </c>
      <c r="J1499">
        <v>48172.204492999997</v>
      </c>
      <c r="K1499">
        <v>0</v>
      </c>
      <c r="M1499" t="str">
        <f t="shared" si="47"/>
        <v>2021Clothing</v>
      </c>
    </row>
    <row r="1500" spans="1:13" x14ac:dyDescent="0.25">
      <c r="A1500" t="s">
        <v>69</v>
      </c>
      <c r="B1500" t="str">
        <f t="shared" si="46"/>
        <v>2021</v>
      </c>
      <c r="C1500" t="s">
        <v>37</v>
      </c>
      <c r="D1500" t="s">
        <v>38</v>
      </c>
      <c r="E1500" t="s">
        <v>14</v>
      </c>
      <c r="F1500">
        <v>0</v>
      </c>
      <c r="G1500">
        <v>0</v>
      </c>
      <c r="H1500">
        <v>0</v>
      </c>
      <c r="I1500">
        <v>0</v>
      </c>
      <c r="J1500">
        <v>3757.320725</v>
      </c>
      <c r="K1500">
        <v>0</v>
      </c>
      <c r="M1500" t="str">
        <f t="shared" si="47"/>
        <v>2021Clothing</v>
      </c>
    </row>
    <row r="1501" spans="1:13" x14ac:dyDescent="0.25">
      <c r="A1501" t="s">
        <v>69</v>
      </c>
      <c r="B1501" t="str">
        <f t="shared" si="46"/>
        <v>2021</v>
      </c>
      <c r="C1501" t="s">
        <v>37</v>
      </c>
      <c r="D1501" t="s">
        <v>38</v>
      </c>
      <c r="E1501" t="s">
        <v>15</v>
      </c>
      <c r="F1501">
        <v>0</v>
      </c>
      <c r="G1501">
        <v>0</v>
      </c>
      <c r="H1501">
        <v>0</v>
      </c>
      <c r="I1501">
        <v>0</v>
      </c>
      <c r="J1501">
        <v>63601.568488999997</v>
      </c>
      <c r="K1501">
        <v>0</v>
      </c>
      <c r="M1501" t="str">
        <f t="shared" si="47"/>
        <v>2021Clothing</v>
      </c>
    </row>
    <row r="1502" spans="1:13" x14ac:dyDescent="0.25">
      <c r="A1502" t="s">
        <v>69</v>
      </c>
      <c r="B1502" t="str">
        <f t="shared" si="46"/>
        <v>2021</v>
      </c>
      <c r="C1502" t="s">
        <v>37</v>
      </c>
      <c r="D1502" t="s">
        <v>39</v>
      </c>
      <c r="E1502" t="s">
        <v>13</v>
      </c>
      <c r="F1502">
        <v>33184</v>
      </c>
      <c r="G1502">
        <v>0</v>
      </c>
      <c r="H1502">
        <v>0</v>
      </c>
      <c r="I1502">
        <v>0</v>
      </c>
      <c r="J1502">
        <v>73991.543558000005</v>
      </c>
      <c r="K1502">
        <v>0.30962200000000001</v>
      </c>
      <c r="M1502" t="str">
        <f t="shared" si="47"/>
        <v>2021Other textiles</v>
      </c>
    </row>
    <row r="1503" spans="1:13" x14ac:dyDescent="0.25">
      <c r="A1503" t="s">
        <v>69</v>
      </c>
      <c r="B1503" t="str">
        <f t="shared" si="46"/>
        <v>2021</v>
      </c>
      <c r="C1503" t="s">
        <v>37</v>
      </c>
      <c r="D1503" t="s">
        <v>39</v>
      </c>
      <c r="E1503" t="s">
        <v>14</v>
      </c>
      <c r="F1503">
        <v>0</v>
      </c>
      <c r="G1503">
        <v>0</v>
      </c>
      <c r="H1503">
        <v>0</v>
      </c>
      <c r="I1503">
        <v>0</v>
      </c>
      <c r="J1503">
        <v>6697.3106180000004</v>
      </c>
      <c r="K1503">
        <v>0</v>
      </c>
      <c r="M1503" t="str">
        <f t="shared" si="47"/>
        <v>2021Other textiles</v>
      </c>
    </row>
    <row r="1504" spans="1:13" x14ac:dyDescent="0.25">
      <c r="A1504" t="s">
        <v>69</v>
      </c>
      <c r="B1504" t="str">
        <f t="shared" si="46"/>
        <v>2021</v>
      </c>
      <c r="C1504" t="s">
        <v>37</v>
      </c>
      <c r="D1504" t="s">
        <v>39</v>
      </c>
      <c r="E1504" t="s">
        <v>15</v>
      </c>
      <c r="F1504">
        <v>0</v>
      </c>
      <c r="G1504">
        <v>0</v>
      </c>
      <c r="H1504">
        <v>0</v>
      </c>
      <c r="I1504">
        <v>0</v>
      </c>
      <c r="J1504">
        <v>20826.482973999999</v>
      </c>
      <c r="K1504">
        <v>0</v>
      </c>
      <c r="M1504" t="str">
        <f t="shared" si="47"/>
        <v>2021Other textiles</v>
      </c>
    </row>
    <row r="1505" spans="1:13" x14ac:dyDescent="0.25">
      <c r="A1505" t="s">
        <v>69</v>
      </c>
      <c r="B1505" t="str">
        <f t="shared" si="46"/>
        <v>2021</v>
      </c>
      <c r="C1505" t="s">
        <v>40</v>
      </c>
      <c r="D1505" t="s">
        <v>47</v>
      </c>
      <c r="E1505" t="s">
        <v>13</v>
      </c>
      <c r="F1505">
        <v>6814</v>
      </c>
      <c r="G1505">
        <v>0</v>
      </c>
      <c r="H1505">
        <v>0</v>
      </c>
      <c r="I1505">
        <v>8543</v>
      </c>
      <c r="J1505">
        <v>0</v>
      </c>
      <c r="K1505">
        <v>1</v>
      </c>
      <c r="M1505" t="str">
        <f t="shared" si="47"/>
        <v>2021Offroad tyres</v>
      </c>
    </row>
    <row r="1506" spans="1:13" x14ac:dyDescent="0.25">
      <c r="A1506" t="s">
        <v>69</v>
      </c>
      <c r="B1506" t="str">
        <f t="shared" si="46"/>
        <v>2021</v>
      </c>
      <c r="C1506" t="s">
        <v>40</v>
      </c>
      <c r="D1506" t="s">
        <v>47</v>
      </c>
      <c r="E1506" t="s">
        <v>14</v>
      </c>
      <c r="F1506">
        <v>0</v>
      </c>
      <c r="G1506">
        <v>0</v>
      </c>
      <c r="H1506">
        <v>0</v>
      </c>
      <c r="I1506">
        <v>0</v>
      </c>
      <c r="J1506">
        <v>0</v>
      </c>
      <c r="M1506" t="str">
        <f t="shared" si="47"/>
        <v>2021Offroad tyres</v>
      </c>
    </row>
    <row r="1507" spans="1:13" x14ac:dyDescent="0.25">
      <c r="A1507" t="s">
        <v>69</v>
      </c>
      <c r="B1507" t="str">
        <f t="shared" si="46"/>
        <v>2021</v>
      </c>
      <c r="C1507" t="s">
        <v>40</v>
      </c>
      <c r="D1507" t="s">
        <v>47</v>
      </c>
      <c r="E1507" t="s">
        <v>15</v>
      </c>
      <c r="F1507">
        <v>0</v>
      </c>
      <c r="G1507">
        <v>0</v>
      </c>
      <c r="H1507">
        <v>0</v>
      </c>
      <c r="I1507">
        <v>0</v>
      </c>
      <c r="J1507">
        <v>0</v>
      </c>
      <c r="M1507" t="str">
        <f t="shared" si="47"/>
        <v>2021Offroad tyres</v>
      </c>
    </row>
    <row r="1508" spans="1:13" x14ac:dyDescent="0.25">
      <c r="A1508" t="s">
        <v>69</v>
      </c>
      <c r="B1508" t="str">
        <f t="shared" si="46"/>
        <v>2021</v>
      </c>
      <c r="C1508" t="s">
        <v>40</v>
      </c>
      <c r="D1508" t="s">
        <v>41</v>
      </c>
      <c r="E1508" t="s">
        <v>13</v>
      </c>
      <c r="F1508">
        <v>0</v>
      </c>
      <c r="G1508">
        <v>0</v>
      </c>
      <c r="H1508">
        <v>0</v>
      </c>
      <c r="I1508">
        <v>13548.855034</v>
      </c>
      <c r="J1508">
        <v>10359.537625999999</v>
      </c>
      <c r="K1508">
        <v>0.56669800000000004</v>
      </c>
      <c r="M1508" t="str">
        <f t="shared" si="47"/>
        <v>2021Other rubber</v>
      </c>
    </row>
    <row r="1509" spans="1:13" x14ac:dyDescent="0.25">
      <c r="A1509" t="s">
        <v>69</v>
      </c>
      <c r="B1509" t="str">
        <f t="shared" si="46"/>
        <v>2021</v>
      </c>
      <c r="C1509" t="s">
        <v>40</v>
      </c>
      <c r="D1509" t="s">
        <v>41</v>
      </c>
      <c r="E1509" t="s">
        <v>14</v>
      </c>
      <c r="F1509">
        <v>0</v>
      </c>
      <c r="G1509">
        <v>0</v>
      </c>
      <c r="H1509">
        <v>0</v>
      </c>
      <c r="I1509">
        <v>0</v>
      </c>
      <c r="J1509">
        <v>181.912023</v>
      </c>
      <c r="K1509">
        <v>0</v>
      </c>
      <c r="M1509" t="str">
        <f t="shared" si="47"/>
        <v>2021Other rubber</v>
      </c>
    </row>
    <row r="1510" spans="1:13" x14ac:dyDescent="0.25">
      <c r="A1510" t="s">
        <v>69</v>
      </c>
      <c r="B1510" t="str">
        <f t="shared" si="46"/>
        <v>2021</v>
      </c>
      <c r="C1510" t="s">
        <v>40</v>
      </c>
      <c r="D1510" t="s">
        <v>41</v>
      </c>
      <c r="E1510" t="s">
        <v>15</v>
      </c>
      <c r="F1510">
        <v>0</v>
      </c>
      <c r="G1510">
        <v>0</v>
      </c>
      <c r="H1510">
        <v>0</v>
      </c>
      <c r="I1510">
        <v>1639.1449660000001</v>
      </c>
      <c r="J1510">
        <v>2498.7134569999998</v>
      </c>
      <c r="K1510">
        <v>0.39613300000000001</v>
      </c>
      <c r="M1510" t="str">
        <f t="shared" si="47"/>
        <v>2021Other rubber</v>
      </c>
    </row>
    <row r="1511" spans="1:13" x14ac:dyDescent="0.25">
      <c r="A1511" t="s">
        <v>69</v>
      </c>
      <c r="B1511" t="str">
        <f t="shared" si="46"/>
        <v>2021</v>
      </c>
      <c r="C1511" t="s">
        <v>40</v>
      </c>
      <c r="D1511" t="s">
        <v>42</v>
      </c>
      <c r="E1511" t="s">
        <v>13</v>
      </c>
      <c r="F1511">
        <v>23287</v>
      </c>
      <c r="G1511">
        <v>0</v>
      </c>
      <c r="H1511">
        <v>0</v>
      </c>
      <c r="I1511">
        <v>8371.5003059999999</v>
      </c>
      <c r="J1511">
        <v>1127.65391</v>
      </c>
      <c r="K1511">
        <v>0.96560500000000005</v>
      </c>
      <c r="M1511" t="str">
        <f t="shared" si="47"/>
        <v>2021Passenger tyres</v>
      </c>
    </row>
    <row r="1512" spans="1:13" x14ac:dyDescent="0.25">
      <c r="A1512" t="s">
        <v>69</v>
      </c>
      <c r="B1512" t="str">
        <f t="shared" si="46"/>
        <v>2021</v>
      </c>
      <c r="C1512" t="s">
        <v>40</v>
      </c>
      <c r="D1512" t="s">
        <v>42</v>
      </c>
      <c r="E1512" t="s">
        <v>14</v>
      </c>
      <c r="F1512">
        <v>0</v>
      </c>
      <c r="G1512">
        <v>0</v>
      </c>
      <c r="H1512">
        <v>0</v>
      </c>
      <c r="I1512">
        <v>0</v>
      </c>
      <c r="J1512">
        <v>130.46868000000001</v>
      </c>
      <c r="K1512">
        <v>0</v>
      </c>
      <c r="M1512" t="str">
        <f t="shared" si="47"/>
        <v>2021Passenger tyres</v>
      </c>
    </row>
    <row r="1513" spans="1:13" x14ac:dyDescent="0.25">
      <c r="A1513" t="s">
        <v>69</v>
      </c>
      <c r="B1513" t="str">
        <f t="shared" si="46"/>
        <v>2021</v>
      </c>
      <c r="C1513" t="s">
        <v>40</v>
      </c>
      <c r="D1513" t="s">
        <v>42</v>
      </c>
      <c r="E1513" t="s">
        <v>15</v>
      </c>
      <c r="F1513">
        <v>0</v>
      </c>
      <c r="G1513">
        <v>0</v>
      </c>
      <c r="H1513">
        <v>0</v>
      </c>
      <c r="I1513">
        <v>1738.4996940000001</v>
      </c>
      <c r="J1513">
        <v>0</v>
      </c>
      <c r="K1513">
        <v>1</v>
      </c>
      <c r="M1513" t="str">
        <f t="shared" si="47"/>
        <v>2021Passenger tyres</v>
      </c>
    </row>
    <row r="1514" spans="1:13" x14ac:dyDescent="0.25">
      <c r="A1514" t="s">
        <v>69</v>
      </c>
      <c r="B1514" t="str">
        <f t="shared" si="46"/>
        <v>2021</v>
      </c>
      <c r="C1514" t="s">
        <v>40</v>
      </c>
      <c r="D1514" t="s">
        <v>43</v>
      </c>
      <c r="E1514" t="s">
        <v>13</v>
      </c>
      <c r="F1514">
        <v>12900</v>
      </c>
      <c r="G1514">
        <v>0</v>
      </c>
      <c r="H1514">
        <v>0</v>
      </c>
      <c r="I1514">
        <v>0</v>
      </c>
      <c r="J1514">
        <v>0</v>
      </c>
      <c r="K1514">
        <v>1</v>
      </c>
      <c r="M1514" t="str">
        <f t="shared" si="47"/>
        <v>2021Truck tyres</v>
      </c>
    </row>
    <row r="1515" spans="1:13" x14ac:dyDescent="0.25">
      <c r="A1515" t="s">
        <v>69</v>
      </c>
      <c r="B1515" t="str">
        <f t="shared" si="46"/>
        <v>2021</v>
      </c>
      <c r="C1515" t="s">
        <v>40</v>
      </c>
      <c r="D1515" t="s">
        <v>43</v>
      </c>
      <c r="E1515" t="s">
        <v>14</v>
      </c>
      <c r="F1515">
        <v>0</v>
      </c>
      <c r="G1515">
        <v>0</v>
      </c>
      <c r="H1515">
        <v>0</v>
      </c>
      <c r="I1515">
        <v>0</v>
      </c>
      <c r="J1515">
        <v>0</v>
      </c>
      <c r="M1515" t="str">
        <f t="shared" si="47"/>
        <v>2021Truck tyres</v>
      </c>
    </row>
    <row r="1516" spans="1:13" x14ac:dyDescent="0.25">
      <c r="A1516" t="s">
        <v>69</v>
      </c>
      <c r="B1516" t="str">
        <f t="shared" si="46"/>
        <v>2021</v>
      </c>
      <c r="C1516" t="s">
        <v>40</v>
      </c>
      <c r="D1516" t="s">
        <v>43</v>
      </c>
      <c r="E1516" t="s">
        <v>15</v>
      </c>
      <c r="F1516">
        <v>0</v>
      </c>
      <c r="G1516">
        <v>0</v>
      </c>
      <c r="H1516">
        <v>0</v>
      </c>
      <c r="I1516">
        <v>0</v>
      </c>
      <c r="J1516">
        <v>0</v>
      </c>
      <c r="M1516" t="str">
        <f t="shared" si="47"/>
        <v>2021Truck tyres</v>
      </c>
    </row>
  </sheetData>
  <mergeCells count="1">
    <mergeCell ref="L1:L104857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16"/>
  <sheetViews>
    <sheetView topLeftCell="B476" workbookViewId="0">
      <selection activeCell="H10" sqref="H10"/>
    </sheetView>
  </sheetViews>
  <sheetFormatPr defaultRowHeight="15" x14ac:dyDescent="0.25"/>
  <cols>
    <col min="1" max="1" width="12" bestFit="1" customWidth="1"/>
    <col min="5" max="5" width="28.5703125" bestFit="1" customWidth="1"/>
    <col min="6" max="6" width="15.140625" bestFit="1" customWidth="1"/>
  </cols>
  <sheetData>
    <row r="1" spans="1:6" x14ac:dyDescent="0.25">
      <c r="A1" t="s">
        <v>4</v>
      </c>
      <c r="B1" t="s">
        <v>80</v>
      </c>
      <c r="E1" s="1" t="s">
        <v>70</v>
      </c>
      <c r="F1" t="s">
        <v>73</v>
      </c>
    </row>
    <row r="2" spans="1:6" x14ac:dyDescent="0.25">
      <c r="A2">
        <v>4115</v>
      </c>
      <c r="B2" t="s">
        <v>81</v>
      </c>
      <c r="E2" s="2" t="s">
        <v>88</v>
      </c>
      <c r="F2">
        <v>37949</v>
      </c>
    </row>
    <row r="3" spans="1:6" x14ac:dyDescent="0.25">
      <c r="A3">
        <v>134808</v>
      </c>
      <c r="B3" t="s">
        <v>81</v>
      </c>
      <c r="E3" s="2" t="s">
        <v>81</v>
      </c>
      <c r="F3">
        <v>138923</v>
      </c>
    </row>
    <row r="4" spans="1:6" x14ac:dyDescent="0.25">
      <c r="A4">
        <v>0</v>
      </c>
      <c r="B4" t="s">
        <v>81</v>
      </c>
      <c r="E4" s="2" t="s">
        <v>82</v>
      </c>
      <c r="F4">
        <v>385214</v>
      </c>
    </row>
    <row r="5" spans="1:6" x14ac:dyDescent="0.25">
      <c r="A5">
        <v>7996</v>
      </c>
      <c r="B5" t="s">
        <v>82</v>
      </c>
      <c r="E5" s="2" t="s">
        <v>95</v>
      </c>
      <c r="F5">
        <v>408814</v>
      </c>
    </row>
    <row r="6" spans="1:6" x14ac:dyDescent="0.25">
      <c r="A6">
        <v>367220</v>
      </c>
      <c r="B6" t="s">
        <v>82</v>
      </c>
      <c r="E6" s="2" t="s">
        <v>99</v>
      </c>
      <c r="F6">
        <v>5000</v>
      </c>
    </row>
    <row r="7" spans="1:6" x14ac:dyDescent="0.25">
      <c r="A7">
        <v>9998</v>
      </c>
      <c r="B7" t="s">
        <v>82</v>
      </c>
      <c r="E7" s="2" t="s">
        <v>83</v>
      </c>
      <c r="F7">
        <v>1733505</v>
      </c>
    </row>
    <row r="8" spans="1:6" x14ac:dyDescent="0.25">
      <c r="A8">
        <v>49883</v>
      </c>
      <c r="B8" t="s">
        <v>83</v>
      </c>
      <c r="E8" s="2" t="s">
        <v>86</v>
      </c>
      <c r="F8">
        <v>142617</v>
      </c>
    </row>
    <row r="9" spans="1:6" x14ac:dyDescent="0.25">
      <c r="A9">
        <v>1666870</v>
      </c>
      <c r="B9" t="s">
        <v>83</v>
      </c>
      <c r="E9" s="2" t="s">
        <v>89</v>
      </c>
      <c r="F9">
        <v>784992</v>
      </c>
    </row>
    <row r="10" spans="1:6" x14ac:dyDescent="0.25">
      <c r="A10">
        <v>16752</v>
      </c>
      <c r="B10" t="s">
        <v>83</v>
      </c>
      <c r="E10" s="2" t="s">
        <v>91</v>
      </c>
      <c r="F10">
        <v>25796</v>
      </c>
    </row>
    <row r="11" spans="1:6" x14ac:dyDescent="0.25">
      <c r="A11">
        <v>9404</v>
      </c>
      <c r="B11" t="s">
        <v>84</v>
      </c>
      <c r="E11" s="2" t="s">
        <v>92</v>
      </c>
      <c r="F11">
        <v>276293</v>
      </c>
    </row>
    <row r="12" spans="1:6" x14ac:dyDescent="0.25">
      <c r="A12">
        <v>17882</v>
      </c>
      <c r="B12" t="s">
        <v>84</v>
      </c>
      <c r="E12" s="2" t="s">
        <v>96</v>
      </c>
      <c r="F12">
        <v>175611</v>
      </c>
    </row>
    <row r="13" spans="1:6" x14ac:dyDescent="0.25">
      <c r="A13">
        <v>4</v>
      </c>
      <c r="B13" t="s">
        <v>84</v>
      </c>
      <c r="E13" s="2" t="s">
        <v>87</v>
      </c>
      <c r="F13">
        <v>25000</v>
      </c>
    </row>
    <row r="14" spans="1:6" x14ac:dyDescent="0.25">
      <c r="A14">
        <v>11777</v>
      </c>
      <c r="B14" t="s">
        <v>85</v>
      </c>
      <c r="E14" s="2" t="s">
        <v>90</v>
      </c>
      <c r="F14">
        <v>20822</v>
      </c>
    </row>
    <row r="15" spans="1:6" x14ac:dyDescent="0.25">
      <c r="A15">
        <v>615758</v>
      </c>
      <c r="B15" t="s">
        <v>85</v>
      </c>
      <c r="E15" s="2" t="s">
        <v>93</v>
      </c>
      <c r="F15">
        <v>28597</v>
      </c>
    </row>
    <row r="16" spans="1:6" x14ac:dyDescent="0.25">
      <c r="A16">
        <v>476</v>
      </c>
      <c r="B16" t="s">
        <v>85</v>
      </c>
      <c r="E16" s="2" t="s">
        <v>97</v>
      </c>
      <c r="F16">
        <v>10004</v>
      </c>
    </row>
    <row r="17" spans="1:6" x14ac:dyDescent="0.25">
      <c r="A17">
        <v>44975</v>
      </c>
      <c r="B17" t="s">
        <v>86</v>
      </c>
      <c r="E17" s="2" t="s">
        <v>101</v>
      </c>
      <c r="F17">
        <v>2586</v>
      </c>
    </row>
    <row r="18" spans="1:6" x14ac:dyDescent="0.25">
      <c r="A18">
        <v>0</v>
      </c>
      <c r="B18" t="s">
        <v>86</v>
      </c>
      <c r="E18" s="2" t="s">
        <v>100</v>
      </c>
      <c r="F18">
        <v>900</v>
      </c>
    </row>
    <row r="19" spans="1:6" x14ac:dyDescent="0.25">
      <c r="A19">
        <v>97642</v>
      </c>
      <c r="B19" t="s">
        <v>86</v>
      </c>
      <c r="E19" s="2" t="s">
        <v>102</v>
      </c>
      <c r="F19">
        <v>9970</v>
      </c>
    </row>
    <row r="20" spans="1:6" x14ac:dyDescent="0.25">
      <c r="A20">
        <v>25000</v>
      </c>
      <c r="B20" t="s">
        <v>87</v>
      </c>
      <c r="E20" s="2" t="s">
        <v>84</v>
      </c>
      <c r="F20">
        <v>27290</v>
      </c>
    </row>
    <row r="21" spans="1:6" x14ac:dyDescent="0.25">
      <c r="A21">
        <v>0</v>
      </c>
      <c r="B21" t="s">
        <v>87</v>
      </c>
      <c r="E21" s="2" t="s">
        <v>98</v>
      </c>
      <c r="F21">
        <v>224926</v>
      </c>
    </row>
    <row r="22" spans="1:6" x14ac:dyDescent="0.25">
      <c r="A22">
        <v>0</v>
      </c>
      <c r="B22" t="s">
        <v>87</v>
      </c>
      <c r="E22" s="2" t="s">
        <v>85</v>
      </c>
      <c r="F22">
        <v>628011</v>
      </c>
    </row>
    <row r="23" spans="1:6" x14ac:dyDescent="0.25">
      <c r="A23">
        <v>33885</v>
      </c>
      <c r="B23" t="s">
        <v>88</v>
      </c>
      <c r="E23" s="2" t="s">
        <v>103</v>
      </c>
      <c r="F23">
        <v>13777</v>
      </c>
    </row>
    <row r="24" spans="1:6" x14ac:dyDescent="0.25">
      <c r="A24">
        <v>2573</v>
      </c>
      <c r="B24" t="s">
        <v>88</v>
      </c>
      <c r="E24" s="2" t="s">
        <v>94</v>
      </c>
      <c r="F24">
        <v>84001</v>
      </c>
    </row>
    <row r="25" spans="1:6" x14ac:dyDescent="0.25">
      <c r="A25">
        <v>1491</v>
      </c>
      <c r="B25" t="s">
        <v>88</v>
      </c>
      <c r="E25" s="2" t="s">
        <v>112</v>
      </c>
      <c r="F25">
        <v>22067</v>
      </c>
    </row>
    <row r="26" spans="1:6" x14ac:dyDescent="0.25">
      <c r="A26">
        <v>554018</v>
      </c>
      <c r="B26" t="s">
        <v>89</v>
      </c>
      <c r="E26" s="2" t="s">
        <v>104</v>
      </c>
      <c r="F26">
        <v>189520</v>
      </c>
    </row>
    <row r="27" spans="1:6" x14ac:dyDescent="0.25">
      <c r="A27">
        <v>118552</v>
      </c>
      <c r="B27" t="s">
        <v>89</v>
      </c>
      <c r="E27" s="2" t="s">
        <v>105</v>
      </c>
      <c r="F27">
        <v>437843</v>
      </c>
    </row>
    <row r="28" spans="1:6" x14ac:dyDescent="0.25">
      <c r="A28">
        <v>112422</v>
      </c>
      <c r="B28" t="s">
        <v>89</v>
      </c>
      <c r="E28" s="2" t="s">
        <v>119</v>
      </c>
      <c r="F28">
        <v>366919</v>
      </c>
    </row>
    <row r="29" spans="1:6" x14ac:dyDescent="0.25">
      <c r="A29">
        <v>16361</v>
      </c>
      <c r="B29" t="s">
        <v>90</v>
      </c>
      <c r="E29" s="2" t="s">
        <v>106</v>
      </c>
      <c r="F29">
        <v>1695308</v>
      </c>
    </row>
    <row r="30" spans="1:6" x14ac:dyDescent="0.25">
      <c r="A30">
        <v>2375</v>
      </c>
      <c r="B30" t="s">
        <v>90</v>
      </c>
      <c r="E30" s="2" t="s">
        <v>110</v>
      </c>
      <c r="F30">
        <v>187955</v>
      </c>
    </row>
    <row r="31" spans="1:6" x14ac:dyDescent="0.25">
      <c r="A31">
        <v>2086</v>
      </c>
      <c r="B31" t="s">
        <v>90</v>
      </c>
      <c r="E31" s="2" t="s">
        <v>113</v>
      </c>
      <c r="F31">
        <v>937397</v>
      </c>
    </row>
    <row r="32" spans="1:6" x14ac:dyDescent="0.25">
      <c r="A32">
        <v>22296</v>
      </c>
      <c r="B32" t="s">
        <v>91</v>
      </c>
      <c r="E32" s="2" t="s">
        <v>115</v>
      </c>
      <c r="F32">
        <v>48583</v>
      </c>
    </row>
    <row r="33" spans="1:6" x14ac:dyDescent="0.25">
      <c r="A33">
        <v>0</v>
      </c>
      <c r="B33" t="s">
        <v>91</v>
      </c>
      <c r="E33" s="2" t="s">
        <v>116</v>
      </c>
      <c r="F33">
        <v>339358</v>
      </c>
    </row>
    <row r="34" spans="1:6" x14ac:dyDescent="0.25">
      <c r="A34">
        <v>3500</v>
      </c>
      <c r="B34" t="s">
        <v>91</v>
      </c>
      <c r="E34" s="2" t="s">
        <v>120</v>
      </c>
      <c r="F34">
        <v>1200</v>
      </c>
    </row>
    <row r="35" spans="1:6" x14ac:dyDescent="0.25">
      <c r="A35">
        <v>37504</v>
      </c>
      <c r="B35" t="s">
        <v>92</v>
      </c>
      <c r="E35" s="2" t="s">
        <v>121</v>
      </c>
      <c r="F35">
        <v>93801</v>
      </c>
    </row>
    <row r="36" spans="1:6" x14ac:dyDescent="0.25">
      <c r="A36">
        <v>38833</v>
      </c>
      <c r="B36" t="s">
        <v>92</v>
      </c>
      <c r="E36" s="2" t="s">
        <v>125</v>
      </c>
      <c r="F36">
        <v>2768</v>
      </c>
    </row>
    <row r="37" spans="1:6" x14ac:dyDescent="0.25">
      <c r="A37">
        <v>199956</v>
      </c>
      <c r="B37" t="s">
        <v>92</v>
      </c>
      <c r="E37" s="2" t="s">
        <v>111</v>
      </c>
      <c r="F37">
        <v>14058</v>
      </c>
    </row>
    <row r="38" spans="1:6" x14ac:dyDescent="0.25">
      <c r="A38">
        <v>14339</v>
      </c>
      <c r="B38" t="s">
        <v>93</v>
      </c>
      <c r="E38" s="2" t="s">
        <v>114</v>
      </c>
      <c r="F38">
        <v>64851</v>
      </c>
    </row>
    <row r="39" spans="1:6" x14ac:dyDescent="0.25">
      <c r="A39">
        <v>13900</v>
      </c>
      <c r="B39" t="s">
        <v>93</v>
      </c>
      <c r="E39" s="2" t="s">
        <v>117</v>
      </c>
      <c r="F39">
        <v>0</v>
      </c>
    </row>
    <row r="40" spans="1:6" x14ac:dyDescent="0.25">
      <c r="A40">
        <v>358</v>
      </c>
      <c r="B40" t="s">
        <v>93</v>
      </c>
      <c r="E40" s="2" t="s">
        <v>122</v>
      </c>
      <c r="F40">
        <v>136367</v>
      </c>
    </row>
    <row r="41" spans="1:6" x14ac:dyDescent="0.25">
      <c r="A41">
        <v>81481</v>
      </c>
      <c r="B41" t="s">
        <v>94</v>
      </c>
      <c r="E41" s="2" t="s">
        <v>124</v>
      </c>
      <c r="F41">
        <v>2320</v>
      </c>
    </row>
    <row r="42" spans="1:6" x14ac:dyDescent="0.25">
      <c r="A42">
        <v>1082</v>
      </c>
      <c r="B42" t="s">
        <v>94</v>
      </c>
      <c r="E42" s="2" t="s">
        <v>126</v>
      </c>
      <c r="F42">
        <v>13632</v>
      </c>
    </row>
    <row r="43" spans="1:6" x14ac:dyDescent="0.25">
      <c r="A43">
        <v>1438</v>
      </c>
      <c r="B43" t="s">
        <v>94</v>
      </c>
      <c r="E43" s="2" t="s">
        <v>107</v>
      </c>
      <c r="F43">
        <v>22300</v>
      </c>
    </row>
    <row r="44" spans="1:6" x14ac:dyDescent="0.25">
      <c r="A44">
        <v>347561</v>
      </c>
      <c r="B44" t="s">
        <v>95</v>
      </c>
      <c r="E44" s="2" t="s">
        <v>123</v>
      </c>
      <c r="F44">
        <v>56355</v>
      </c>
    </row>
    <row r="45" spans="1:6" x14ac:dyDescent="0.25">
      <c r="A45">
        <v>0</v>
      </c>
      <c r="B45" t="s">
        <v>95</v>
      </c>
      <c r="E45" s="2" t="s">
        <v>108</v>
      </c>
      <c r="F45">
        <v>81433</v>
      </c>
    </row>
    <row r="46" spans="1:6" x14ac:dyDescent="0.25">
      <c r="A46">
        <v>61253</v>
      </c>
      <c r="B46" t="s">
        <v>95</v>
      </c>
      <c r="E46" s="2" t="s">
        <v>109</v>
      </c>
      <c r="F46">
        <v>743697</v>
      </c>
    </row>
    <row r="47" spans="1:6" x14ac:dyDescent="0.25">
      <c r="A47">
        <v>62160</v>
      </c>
      <c r="B47" t="s">
        <v>96</v>
      </c>
      <c r="E47" s="2" t="s">
        <v>127</v>
      </c>
      <c r="F47">
        <v>9633</v>
      </c>
    </row>
    <row r="48" spans="1:6" x14ac:dyDescent="0.25">
      <c r="A48">
        <v>0</v>
      </c>
      <c r="B48" t="s">
        <v>96</v>
      </c>
      <c r="E48" s="2" t="s">
        <v>118</v>
      </c>
      <c r="F48">
        <v>179412</v>
      </c>
    </row>
    <row r="49" spans="1:6" x14ac:dyDescent="0.25">
      <c r="A49">
        <v>113451</v>
      </c>
      <c r="B49" t="s">
        <v>96</v>
      </c>
      <c r="E49" s="2" t="s">
        <v>136</v>
      </c>
      <c r="F49">
        <v>16596</v>
      </c>
    </row>
    <row r="50" spans="1:6" x14ac:dyDescent="0.25">
      <c r="A50">
        <v>0</v>
      </c>
      <c r="B50" t="s">
        <v>97</v>
      </c>
      <c r="E50" s="2" t="s">
        <v>128</v>
      </c>
      <c r="F50">
        <v>151965</v>
      </c>
    </row>
    <row r="51" spans="1:6" x14ac:dyDescent="0.25">
      <c r="A51">
        <v>0</v>
      </c>
      <c r="B51" t="s">
        <v>97</v>
      </c>
      <c r="E51" s="2" t="s">
        <v>129</v>
      </c>
      <c r="F51">
        <v>293128</v>
      </c>
    </row>
    <row r="52" spans="1:6" x14ac:dyDescent="0.25">
      <c r="A52">
        <v>10004</v>
      </c>
      <c r="B52" t="s">
        <v>97</v>
      </c>
      <c r="E52" s="2" t="s">
        <v>143</v>
      </c>
      <c r="F52">
        <v>379546.38</v>
      </c>
    </row>
    <row r="53" spans="1:6" x14ac:dyDescent="0.25">
      <c r="A53">
        <v>172506</v>
      </c>
      <c r="B53" t="s">
        <v>98</v>
      </c>
      <c r="E53" s="2" t="s">
        <v>155</v>
      </c>
      <c r="F53">
        <v>0</v>
      </c>
    </row>
    <row r="54" spans="1:6" x14ac:dyDescent="0.25">
      <c r="A54">
        <v>0</v>
      </c>
      <c r="B54" t="s">
        <v>98</v>
      </c>
      <c r="E54" s="2" t="s">
        <v>130</v>
      </c>
      <c r="F54">
        <v>1717318</v>
      </c>
    </row>
    <row r="55" spans="1:6" x14ac:dyDescent="0.25">
      <c r="A55">
        <v>52420</v>
      </c>
      <c r="B55" t="s">
        <v>98</v>
      </c>
      <c r="E55" s="2" t="s">
        <v>134</v>
      </c>
      <c r="F55">
        <v>162320</v>
      </c>
    </row>
    <row r="56" spans="1:6" x14ac:dyDescent="0.25">
      <c r="A56">
        <v>0</v>
      </c>
      <c r="B56" t="s">
        <v>99</v>
      </c>
      <c r="E56" s="2" t="s">
        <v>137</v>
      </c>
      <c r="F56">
        <v>772972.48</v>
      </c>
    </row>
    <row r="57" spans="1:6" x14ac:dyDescent="0.25">
      <c r="A57">
        <v>0</v>
      </c>
      <c r="B57" t="s">
        <v>99</v>
      </c>
      <c r="E57" s="2" t="s">
        <v>139</v>
      </c>
      <c r="F57">
        <v>28888</v>
      </c>
    </row>
    <row r="58" spans="1:6" x14ac:dyDescent="0.25">
      <c r="A58">
        <v>5000</v>
      </c>
      <c r="B58" t="s">
        <v>99</v>
      </c>
      <c r="E58" s="2" t="s">
        <v>140</v>
      </c>
      <c r="F58">
        <v>311059</v>
      </c>
    </row>
    <row r="59" spans="1:6" x14ac:dyDescent="0.25">
      <c r="A59">
        <v>900</v>
      </c>
      <c r="B59" t="s">
        <v>100</v>
      </c>
      <c r="E59" s="2" t="s">
        <v>148</v>
      </c>
      <c r="F59">
        <v>0</v>
      </c>
    </row>
    <row r="60" spans="1:6" x14ac:dyDescent="0.25">
      <c r="A60">
        <v>0</v>
      </c>
      <c r="B60" t="s">
        <v>100</v>
      </c>
      <c r="E60" s="2" t="s">
        <v>149</v>
      </c>
      <c r="F60">
        <v>0</v>
      </c>
    </row>
    <row r="61" spans="1:6" x14ac:dyDescent="0.25">
      <c r="A61">
        <v>0</v>
      </c>
      <c r="B61" t="s">
        <v>100</v>
      </c>
      <c r="E61" s="2" t="s">
        <v>144</v>
      </c>
      <c r="F61">
        <v>1208</v>
      </c>
    </row>
    <row r="62" spans="1:6" x14ac:dyDescent="0.25">
      <c r="A62">
        <v>2586</v>
      </c>
      <c r="B62" t="s">
        <v>101</v>
      </c>
      <c r="E62" s="2" t="s">
        <v>145</v>
      </c>
      <c r="F62">
        <v>85782</v>
      </c>
    </row>
    <row r="63" spans="1:6" x14ac:dyDescent="0.25">
      <c r="A63">
        <v>0</v>
      </c>
      <c r="B63" t="s">
        <v>101</v>
      </c>
      <c r="E63" s="2" t="s">
        <v>157</v>
      </c>
      <c r="F63">
        <v>9767</v>
      </c>
    </row>
    <row r="64" spans="1:6" x14ac:dyDescent="0.25">
      <c r="A64">
        <v>0</v>
      </c>
      <c r="B64" t="s">
        <v>101</v>
      </c>
      <c r="E64" s="2" t="s">
        <v>135</v>
      </c>
      <c r="F64">
        <v>11249</v>
      </c>
    </row>
    <row r="65" spans="1:6" x14ac:dyDescent="0.25">
      <c r="A65">
        <v>9770</v>
      </c>
      <c r="B65" t="s">
        <v>102</v>
      </c>
      <c r="E65" s="2" t="s">
        <v>138</v>
      </c>
      <c r="F65">
        <v>270427</v>
      </c>
    </row>
    <row r="66" spans="1:6" x14ac:dyDescent="0.25">
      <c r="A66">
        <v>0</v>
      </c>
      <c r="B66" t="s">
        <v>102</v>
      </c>
      <c r="E66" s="2" t="s">
        <v>141</v>
      </c>
      <c r="F66">
        <v>7917</v>
      </c>
    </row>
    <row r="67" spans="1:6" x14ac:dyDescent="0.25">
      <c r="A67">
        <v>200</v>
      </c>
      <c r="B67" t="s">
        <v>102</v>
      </c>
      <c r="E67" s="2" t="s">
        <v>146</v>
      </c>
      <c r="F67">
        <v>163881</v>
      </c>
    </row>
    <row r="68" spans="1:6" x14ac:dyDescent="0.25">
      <c r="A68">
        <v>13556</v>
      </c>
      <c r="B68" t="s">
        <v>103</v>
      </c>
      <c r="E68" s="2" t="s">
        <v>150</v>
      </c>
      <c r="F68">
        <v>0</v>
      </c>
    </row>
    <row r="69" spans="1:6" x14ac:dyDescent="0.25">
      <c r="A69">
        <v>0</v>
      </c>
      <c r="B69" t="s">
        <v>103</v>
      </c>
      <c r="E69" s="2" t="s">
        <v>158</v>
      </c>
      <c r="F69">
        <v>0</v>
      </c>
    </row>
    <row r="70" spans="1:6" x14ac:dyDescent="0.25">
      <c r="A70">
        <v>221</v>
      </c>
      <c r="B70" t="s">
        <v>103</v>
      </c>
      <c r="E70" s="2" t="s">
        <v>156</v>
      </c>
      <c r="F70">
        <v>507.6</v>
      </c>
    </row>
    <row r="71" spans="1:6" x14ac:dyDescent="0.25">
      <c r="A71">
        <v>7615</v>
      </c>
      <c r="B71" t="s">
        <v>104</v>
      </c>
      <c r="E71" s="2" t="s">
        <v>159</v>
      </c>
      <c r="F71">
        <v>6898</v>
      </c>
    </row>
    <row r="72" spans="1:6" x14ac:dyDescent="0.25">
      <c r="A72">
        <v>117340</v>
      </c>
      <c r="B72" t="s">
        <v>104</v>
      </c>
      <c r="E72" s="2" t="s">
        <v>151</v>
      </c>
      <c r="F72">
        <v>0</v>
      </c>
    </row>
    <row r="73" spans="1:6" x14ac:dyDescent="0.25">
      <c r="A73">
        <v>64565</v>
      </c>
      <c r="B73" t="s">
        <v>104</v>
      </c>
      <c r="E73" s="2" t="s">
        <v>131</v>
      </c>
      <c r="F73">
        <v>33475</v>
      </c>
    </row>
    <row r="74" spans="1:6" x14ac:dyDescent="0.25">
      <c r="A74">
        <v>37953</v>
      </c>
      <c r="B74" t="s">
        <v>105</v>
      </c>
      <c r="E74" s="2" t="s">
        <v>152</v>
      </c>
      <c r="F74">
        <v>0</v>
      </c>
    </row>
    <row r="75" spans="1:6" x14ac:dyDescent="0.25">
      <c r="A75">
        <v>388800</v>
      </c>
      <c r="B75" t="s">
        <v>105</v>
      </c>
      <c r="E75" s="2" t="s">
        <v>147</v>
      </c>
      <c r="F75">
        <v>89265</v>
      </c>
    </row>
    <row r="76" spans="1:6" x14ac:dyDescent="0.25">
      <c r="A76">
        <v>11090</v>
      </c>
      <c r="B76" t="s">
        <v>105</v>
      </c>
      <c r="E76" s="2" t="s">
        <v>153</v>
      </c>
      <c r="F76">
        <v>0</v>
      </c>
    </row>
    <row r="77" spans="1:6" x14ac:dyDescent="0.25">
      <c r="A77">
        <v>97963</v>
      </c>
      <c r="B77" t="s">
        <v>106</v>
      </c>
      <c r="E77" s="2" t="s">
        <v>154</v>
      </c>
      <c r="F77">
        <v>0</v>
      </c>
    </row>
    <row r="78" spans="1:6" x14ac:dyDescent="0.25">
      <c r="A78">
        <v>1547857</v>
      </c>
      <c r="B78" t="s">
        <v>106</v>
      </c>
      <c r="E78" s="2" t="s">
        <v>132</v>
      </c>
      <c r="F78">
        <v>102874</v>
      </c>
    </row>
    <row r="79" spans="1:6" x14ac:dyDescent="0.25">
      <c r="A79">
        <v>49488</v>
      </c>
      <c r="B79" t="s">
        <v>106</v>
      </c>
      <c r="E79" s="2" t="s">
        <v>133</v>
      </c>
      <c r="F79">
        <v>742793</v>
      </c>
    </row>
    <row r="80" spans="1:6" x14ac:dyDescent="0.25">
      <c r="A80">
        <v>20592</v>
      </c>
      <c r="B80" t="s">
        <v>107</v>
      </c>
      <c r="E80" s="2" t="s">
        <v>160</v>
      </c>
      <c r="F80">
        <v>8088</v>
      </c>
    </row>
    <row r="81" spans="1:6" x14ac:dyDescent="0.25">
      <c r="A81">
        <v>0</v>
      </c>
      <c r="B81" t="s">
        <v>107</v>
      </c>
      <c r="E81" s="2" t="s">
        <v>142</v>
      </c>
      <c r="F81">
        <v>121329.9</v>
      </c>
    </row>
    <row r="82" spans="1:6" x14ac:dyDescent="0.25">
      <c r="A82">
        <v>1708</v>
      </c>
      <c r="B82" t="s">
        <v>107</v>
      </c>
      <c r="E82" s="2" t="s">
        <v>169</v>
      </c>
      <c r="F82">
        <v>16629</v>
      </c>
    </row>
    <row r="83" spans="1:6" x14ac:dyDescent="0.25">
      <c r="A83">
        <v>29325</v>
      </c>
      <c r="B83" t="s">
        <v>108</v>
      </c>
      <c r="E83" s="2" t="s">
        <v>161</v>
      </c>
      <c r="F83">
        <v>225802</v>
      </c>
    </row>
    <row r="84" spans="1:6" x14ac:dyDescent="0.25">
      <c r="A84">
        <v>44716</v>
      </c>
      <c r="B84" t="s">
        <v>108</v>
      </c>
      <c r="E84" s="2" t="s">
        <v>162</v>
      </c>
      <c r="F84">
        <v>243616</v>
      </c>
    </row>
    <row r="85" spans="1:6" x14ac:dyDescent="0.25">
      <c r="A85">
        <v>7392</v>
      </c>
      <c r="B85" t="s">
        <v>108</v>
      </c>
      <c r="E85" s="2" t="s">
        <v>176</v>
      </c>
      <c r="F85">
        <v>449376.98</v>
      </c>
    </row>
    <row r="86" spans="1:6" x14ac:dyDescent="0.25">
      <c r="A86">
        <v>64953</v>
      </c>
      <c r="B86" t="s">
        <v>109</v>
      </c>
      <c r="E86" s="2" t="s">
        <v>188</v>
      </c>
      <c r="F86">
        <v>0</v>
      </c>
    </row>
    <row r="87" spans="1:6" x14ac:dyDescent="0.25">
      <c r="A87">
        <v>675967</v>
      </c>
      <c r="B87" t="s">
        <v>109</v>
      </c>
      <c r="E87" s="2" t="s">
        <v>163</v>
      </c>
      <c r="F87">
        <v>1712831</v>
      </c>
    </row>
    <row r="88" spans="1:6" x14ac:dyDescent="0.25">
      <c r="A88">
        <v>2777</v>
      </c>
      <c r="B88" t="s">
        <v>109</v>
      </c>
      <c r="E88" s="2" t="s">
        <v>167</v>
      </c>
      <c r="F88">
        <v>166649</v>
      </c>
    </row>
    <row r="89" spans="1:6" x14ac:dyDescent="0.25">
      <c r="A89">
        <v>21769</v>
      </c>
      <c r="B89" t="s">
        <v>110</v>
      </c>
      <c r="E89" s="2" t="s">
        <v>170</v>
      </c>
      <c r="F89">
        <v>826264.08</v>
      </c>
    </row>
    <row r="90" spans="1:6" x14ac:dyDescent="0.25">
      <c r="A90">
        <v>5995</v>
      </c>
      <c r="B90" t="s">
        <v>110</v>
      </c>
      <c r="E90" s="2" t="s">
        <v>172</v>
      </c>
      <c r="F90">
        <v>12546</v>
      </c>
    </row>
    <row r="91" spans="1:6" x14ac:dyDescent="0.25">
      <c r="A91">
        <v>160191</v>
      </c>
      <c r="B91" t="s">
        <v>110</v>
      </c>
      <c r="E91" s="2" t="s">
        <v>173</v>
      </c>
      <c r="F91">
        <v>326833</v>
      </c>
    </row>
    <row r="92" spans="1:6" x14ac:dyDescent="0.25">
      <c r="A92">
        <v>13355</v>
      </c>
      <c r="B92" t="s">
        <v>111</v>
      </c>
      <c r="E92" s="2" t="s">
        <v>181</v>
      </c>
      <c r="F92">
        <v>0</v>
      </c>
    </row>
    <row r="93" spans="1:6" x14ac:dyDescent="0.25">
      <c r="A93">
        <v>0</v>
      </c>
      <c r="B93" t="s">
        <v>111</v>
      </c>
      <c r="E93" s="2" t="s">
        <v>182</v>
      </c>
      <c r="F93">
        <v>0</v>
      </c>
    </row>
    <row r="94" spans="1:6" x14ac:dyDescent="0.25">
      <c r="A94">
        <v>703</v>
      </c>
      <c r="B94" t="s">
        <v>111</v>
      </c>
      <c r="E94" s="2" t="s">
        <v>177</v>
      </c>
      <c r="F94">
        <v>37776</v>
      </c>
    </row>
    <row r="95" spans="1:6" x14ac:dyDescent="0.25">
      <c r="A95">
        <v>13614</v>
      </c>
      <c r="B95" t="s">
        <v>112</v>
      </c>
      <c r="E95" s="2" t="s">
        <v>178</v>
      </c>
      <c r="F95">
        <v>347025</v>
      </c>
    </row>
    <row r="96" spans="1:6" x14ac:dyDescent="0.25">
      <c r="A96">
        <v>475</v>
      </c>
      <c r="B96" t="s">
        <v>112</v>
      </c>
      <c r="E96" s="2" t="s">
        <v>190</v>
      </c>
      <c r="F96">
        <v>9724</v>
      </c>
    </row>
    <row r="97" spans="1:6" x14ac:dyDescent="0.25">
      <c r="A97">
        <v>7978</v>
      </c>
      <c r="B97" t="s">
        <v>112</v>
      </c>
      <c r="E97" s="2" t="s">
        <v>168</v>
      </c>
      <c r="F97">
        <v>19251</v>
      </c>
    </row>
    <row r="98" spans="1:6" x14ac:dyDescent="0.25">
      <c r="A98">
        <v>685788.8</v>
      </c>
      <c r="B98" t="s">
        <v>113</v>
      </c>
      <c r="E98" s="2" t="s">
        <v>171</v>
      </c>
      <c r="F98">
        <v>52857</v>
      </c>
    </row>
    <row r="99" spans="1:6" x14ac:dyDescent="0.25">
      <c r="A99">
        <v>102766</v>
      </c>
      <c r="B99" t="s">
        <v>113</v>
      </c>
      <c r="E99" s="2" t="s">
        <v>174</v>
      </c>
      <c r="F99">
        <v>44624</v>
      </c>
    </row>
    <row r="100" spans="1:6" x14ac:dyDescent="0.25">
      <c r="A100">
        <v>148842.20000000001</v>
      </c>
      <c r="B100" t="s">
        <v>113</v>
      </c>
      <c r="E100" s="2" t="s">
        <v>179</v>
      </c>
      <c r="F100">
        <v>26130</v>
      </c>
    </row>
    <row r="101" spans="1:6" x14ac:dyDescent="0.25">
      <c r="A101">
        <v>59578</v>
      </c>
      <c r="B101" t="s">
        <v>114</v>
      </c>
      <c r="E101" s="2" t="s">
        <v>183</v>
      </c>
      <c r="F101">
        <v>0</v>
      </c>
    </row>
    <row r="102" spans="1:6" x14ac:dyDescent="0.25">
      <c r="A102">
        <v>1821</v>
      </c>
      <c r="B102" t="s">
        <v>114</v>
      </c>
      <c r="E102" s="2" t="s">
        <v>191</v>
      </c>
      <c r="F102">
        <v>0</v>
      </c>
    </row>
    <row r="103" spans="1:6" x14ac:dyDescent="0.25">
      <c r="A103">
        <v>3452</v>
      </c>
      <c r="B103" t="s">
        <v>114</v>
      </c>
      <c r="E103" s="2" t="s">
        <v>189</v>
      </c>
      <c r="F103">
        <v>1209.5999999999999</v>
      </c>
    </row>
    <row r="104" spans="1:6" x14ac:dyDescent="0.25">
      <c r="A104">
        <v>48488</v>
      </c>
      <c r="B104" t="s">
        <v>115</v>
      </c>
      <c r="E104" s="2" t="s">
        <v>192</v>
      </c>
      <c r="F104">
        <v>13920</v>
      </c>
    </row>
    <row r="105" spans="1:6" x14ac:dyDescent="0.25">
      <c r="A105">
        <v>0</v>
      </c>
      <c r="B105" t="s">
        <v>115</v>
      </c>
      <c r="E105" s="2" t="s">
        <v>184</v>
      </c>
      <c r="F105">
        <v>0</v>
      </c>
    </row>
    <row r="106" spans="1:6" x14ac:dyDescent="0.25">
      <c r="A106">
        <v>95</v>
      </c>
      <c r="B106" t="s">
        <v>115</v>
      </c>
      <c r="E106" s="2" t="s">
        <v>164</v>
      </c>
      <c r="F106">
        <v>37259</v>
      </c>
    </row>
    <row r="107" spans="1:6" x14ac:dyDescent="0.25">
      <c r="A107">
        <v>85463</v>
      </c>
      <c r="B107" t="s">
        <v>116</v>
      </c>
      <c r="E107" s="2" t="s">
        <v>185</v>
      </c>
      <c r="F107">
        <v>0</v>
      </c>
    </row>
    <row r="108" spans="1:6" x14ac:dyDescent="0.25">
      <c r="A108">
        <v>4995</v>
      </c>
      <c r="B108" t="s">
        <v>116</v>
      </c>
      <c r="E108" s="2" t="s">
        <v>180</v>
      </c>
      <c r="F108">
        <v>3413</v>
      </c>
    </row>
    <row r="109" spans="1:6" x14ac:dyDescent="0.25">
      <c r="A109">
        <v>248900</v>
      </c>
      <c r="B109" t="s">
        <v>116</v>
      </c>
      <c r="E109" s="2" t="s">
        <v>186</v>
      </c>
      <c r="F109">
        <v>0</v>
      </c>
    </row>
    <row r="110" spans="1:6" x14ac:dyDescent="0.25">
      <c r="A110">
        <v>0</v>
      </c>
      <c r="B110" t="s">
        <v>117</v>
      </c>
      <c r="E110" s="2" t="s">
        <v>187</v>
      </c>
      <c r="F110">
        <v>0</v>
      </c>
    </row>
    <row r="111" spans="1:6" x14ac:dyDescent="0.25">
      <c r="A111">
        <v>0</v>
      </c>
      <c r="B111" t="s">
        <v>117</v>
      </c>
      <c r="E111" s="2" t="s">
        <v>165</v>
      </c>
      <c r="F111">
        <v>109068</v>
      </c>
    </row>
    <row r="112" spans="1:6" x14ac:dyDescent="0.25">
      <c r="A112">
        <v>0</v>
      </c>
      <c r="B112" t="s">
        <v>117</v>
      </c>
      <c r="E112" s="2" t="s">
        <v>166</v>
      </c>
      <c r="F112">
        <v>826100</v>
      </c>
    </row>
    <row r="113" spans="1:6" x14ac:dyDescent="0.25">
      <c r="A113">
        <v>151285.5</v>
      </c>
      <c r="B113" t="s">
        <v>118</v>
      </c>
      <c r="E113" s="2" t="s">
        <v>193</v>
      </c>
      <c r="F113">
        <v>7908</v>
      </c>
    </row>
    <row r="114" spans="1:6" x14ac:dyDescent="0.25">
      <c r="A114">
        <v>23090</v>
      </c>
      <c r="B114" t="s">
        <v>118</v>
      </c>
      <c r="E114" s="2" t="s">
        <v>175</v>
      </c>
      <c r="F114">
        <v>157544.9</v>
      </c>
    </row>
    <row r="115" spans="1:6" x14ac:dyDescent="0.25">
      <c r="A115">
        <v>5036.5</v>
      </c>
      <c r="B115" t="s">
        <v>118</v>
      </c>
      <c r="E115" s="2" t="s">
        <v>202</v>
      </c>
      <c r="F115">
        <v>5500</v>
      </c>
    </row>
    <row r="116" spans="1:6" x14ac:dyDescent="0.25">
      <c r="A116">
        <v>341888.3</v>
      </c>
      <c r="B116" t="s">
        <v>119</v>
      </c>
      <c r="E116" s="2" t="s">
        <v>194</v>
      </c>
      <c r="F116">
        <v>196305</v>
      </c>
    </row>
    <row r="117" spans="1:6" x14ac:dyDescent="0.25">
      <c r="A117">
        <v>1199</v>
      </c>
      <c r="B117" t="s">
        <v>119</v>
      </c>
      <c r="E117" s="2" t="s">
        <v>195</v>
      </c>
      <c r="F117">
        <v>518366</v>
      </c>
    </row>
    <row r="118" spans="1:6" x14ac:dyDescent="0.25">
      <c r="A118">
        <v>23831.7</v>
      </c>
      <c r="B118" t="s">
        <v>119</v>
      </c>
      <c r="E118" s="2" t="s">
        <v>209</v>
      </c>
      <c r="F118">
        <v>192303.91999999998</v>
      </c>
    </row>
    <row r="119" spans="1:6" x14ac:dyDescent="0.25">
      <c r="A119">
        <v>1200</v>
      </c>
      <c r="B119" t="s">
        <v>120</v>
      </c>
      <c r="E119" s="2" t="s">
        <v>221</v>
      </c>
      <c r="F119">
        <v>500</v>
      </c>
    </row>
    <row r="120" spans="1:6" x14ac:dyDescent="0.25">
      <c r="A120">
        <v>0</v>
      </c>
      <c r="B120" t="s">
        <v>120</v>
      </c>
      <c r="E120" s="2" t="s">
        <v>196</v>
      </c>
      <c r="F120">
        <v>2438898</v>
      </c>
    </row>
    <row r="121" spans="1:6" x14ac:dyDescent="0.25">
      <c r="A121">
        <v>0</v>
      </c>
      <c r="B121" t="s">
        <v>120</v>
      </c>
      <c r="E121" s="2" t="s">
        <v>200</v>
      </c>
      <c r="F121">
        <v>137049</v>
      </c>
    </row>
    <row r="122" spans="1:6" x14ac:dyDescent="0.25">
      <c r="A122">
        <v>66259</v>
      </c>
      <c r="B122" t="s">
        <v>121</v>
      </c>
      <c r="E122" s="2" t="s">
        <v>203</v>
      </c>
      <c r="F122">
        <v>941584.32000000007</v>
      </c>
    </row>
    <row r="123" spans="1:6" x14ac:dyDescent="0.25">
      <c r="A123">
        <v>5663</v>
      </c>
      <c r="B123" t="s">
        <v>121</v>
      </c>
      <c r="E123" s="2" t="s">
        <v>205</v>
      </c>
      <c r="F123">
        <v>31971</v>
      </c>
    </row>
    <row r="124" spans="1:6" x14ac:dyDescent="0.25">
      <c r="A124">
        <v>21879</v>
      </c>
      <c r="B124" t="s">
        <v>121</v>
      </c>
      <c r="E124" s="2" t="s">
        <v>206</v>
      </c>
      <c r="F124">
        <v>384117</v>
      </c>
    </row>
    <row r="125" spans="1:6" x14ac:dyDescent="0.25">
      <c r="A125">
        <v>700</v>
      </c>
      <c r="B125" t="s">
        <v>122</v>
      </c>
      <c r="E125" s="2" t="s">
        <v>214</v>
      </c>
      <c r="F125">
        <v>0</v>
      </c>
    </row>
    <row r="126" spans="1:6" x14ac:dyDescent="0.25">
      <c r="A126">
        <v>288</v>
      </c>
      <c r="B126" t="s">
        <v>122</v>
      </c>
      <c r="E126" s="2" t="s">
        <v>215</v>
      </c>
      <c r="F126">
        <v>0</v>
      </c>
    </row>
    <row r="127" spans="1:6" x14ac:dyDescent="0.25">
      <c r="A127">
        <v>135379</v>
      </c>
      <c r="B127" t="s">
        <v>122</v>
      </c>
      <c r="E127" s="2" t="s">
        <v>210</v>
      </c>
      <c r="F127">
        <v>0</v>
      </c>
    </row>
    <row r="128" spans="1:6" x14ac:dyDescent="0.25">
      <c r="A128">
        <v>55806</v>
      </c>
      <c r="B128" t="s">
        <v>123</v>
      </c>
      <c r="E128" s="2" t="s">
        <v>211</v>
      </c>
      <c r="F128">
        <v>65453</v>
      </c>
    </row>
    <row r="129" spans="1:6" x14ac:dyDescent="0.25">
      <c r="A129">
        <v>397</v>
      </c>
      <c r="B129" t="s">
        <v>123</v>
      </c>
      <c r="E129" s="2" t="s">
        <v>223</v>
      </c>
      <c r="F129">
        <v>10070</v>
      </c>
    </row>
    <row r="130" spans="1:6" x14ac:dyDescent="0.25">
      <c r="A130">
        <v>152</v>
      </c>
      <c r="B130" t="s">
        <v>123</v>
      </c>
      <c r="E130" s="2" t="s">
        <v>201</v>
      </c>
      <c r="F130">
        <v>19068</v>
      </c>
    </row>
    <row r="131" spans="1:6" x14ac:dyDescent="0.25">
      <c r="A131">
        <v>126</v>
      </c>
      <c r="B131" t="s">
        <v>124</v>
      </c>
      <c r="E131" s="2" t="s">
        <v>204</v>
      </c>
      <c r="F131">
        <v>105352</v>
      </c>
    </row>
    <row r="132" spans="1:6" x14ac:dyDescent="0.25">
      <c r="A132">
        <v>0</v>
      </c>
      <c r="B132" t="s">
        <v>124</v>
      </c>
      <c r="E132" s="2" t="s">
        <v>207</v>
      </c>
      <c r="F132">
        <v>87654</v>
      </c>
    </row>
    <row r="133" spans="1:6" x14ac:dyDescent="0.25">
      <c r="A133">
        <v>2194</v>
      </c>
      <c r="B133" t="s">
        <v>124</v>
      </c>
      <c r="E133" s="2" t="s">
        <v>212</v>
      </c>
      <c r="F133">
        <v>545156</v>
      </c>
    </row>
    <row r="134" spans="1:6" x14ac:dyDescent="0.25">
      <c r="A134">
        <v>2630</v>
      </c>
      <c r="B134" t="s">
        <v>125</v>
      </c>
      <c r="E134" s="2" t="s">
        <v>216</v>
      </c>
      <c r="F134">
        <v>0</v>
      </c>
    </row>
    <row r="135" spans="1:6" x14ac:dyDescent="0.25">
      <c r="A135">
        <v>0</v>
      </c>
      <c r="B135" t="s">
        <v>125</v>
      </c>
      <c r="E135" s="2" t="s">
        <v>224</v>
      </c>
      <c r="F135">
        <v>0</v>
      </c>
    </row>
    <row r="136" spans="1:6" x14ac:dyDescent="0.25">
      <c r="A136">
        <v>138</v>
      </c>
      <c r="B136" t="s">
        <v>125</v>
      </c>
      <c r="E136" s="2" t="s">
        <v>222</v>
      </c>
      <c r="F136">
        <v>678.4</v>
      </c>
    </row>
    <row r="137" spans="1:6" x14ac:dyDescent="0.25">
      <c r="A137">
        <v>13552</v>
      </c>
      <c r="B137" t="s">
        <v>126</v>
      </c>
      <c r="E137" s="2" t="s">
        <v>225</v>
      </c>
      <c r="F137">
        <v>12146</v>
      </c>
    </row>
    <row r="138" spans="1:6" x14ac:dyDescent="0.25">
      <c r="A138">
        <v>0</v>
      </c>
      <c r="B138" t="s">
        <v>126</v>
      </c>
      <c r="E138" s="2" t="s">
        <v>217</v>
      </c>
      <c r="F138">
        <v>0</v>
      </c>
    </row>
    <row r="139" spans="1:6" x14ac:dyDescent="0.25">
      <c r="A139">
        <v>80</v>
      </c>
      <c r="B139" t="s">
        <v>126</v>
      </c>
      <c r="E139" s="2" t="s">
        <v>197</v>
      </c>
      <c r="F139">
        <v>27205</v>
      </c>
    </row>
    <row r="140" spans="1:6" x14ac:dyDescent="0.25">
      <c r="A140">
        <v>8851</v>
      </c>
      <c r="B140" t="s">
        <v>127</v>
      </c>
      <c r="E140" s="2" t="s">
        <v>218</v>
      </c>
      <c r="F140">
        <v>0</v>
      </c>
    </row>
    <row r="141" spans="1:6" x14ac:dyDescent="0.25">
      <c r="A141">
        <v>0</v>
      </c>
      <c r="B141" t="s">
        <v>127</v>
      </c>
      <c r="E141" s="2" t="s">
        <v>213</v>
      </c>
      <c r="F141">
        <v>981</v>
      </c>
    </row>
    <row r="142" spans="1:6" x14ac:dyDescent="0.25">
      <c r="A142">
        <v>782</v>
      </c>
      <c r="B142" t="s">
        <v>127</v>
      </c>
      <c r="E142" s="2" t="s">
        <v>219</v>
      </c>
      <c r="F142">
        <v>0</v>
      </c>
    </row>
    <row r="143" spans="1:6" x14ac:dyDescent="0.25">
      <c r="A143">
        <v>5420</v>
      </c>
      <c r="B143" t="s">
        <v>128</v>
      </c>
      <c r="E143" s="2" t="s">
        <v>220</v>
      </c>
      <c r="F143">
        <v>0</v>
      </c>
    </row>
    <row r="144" spans="1:6" x14ac:dyDescent="0.25">
      <c r="A144">
        <v>121042</v>
      </c>
      <c r="B144" t="s">
        <v>128</v>
      </c>
      <c r="E144" s="2" t="s">
        <v>198</v>
      </c>
      <c r="F144">
        <v>81740</v>
      </c>
    </row>
    <row r="145" spans="1:6" x14ac:dyDescent="0.25">
      <c r="A145">
        <v>25503</v>
      </c>
      <c r="B145" t="s">
        <v>128</v>
      </c>
      <c r="E145" s="2" t="s">
        <v>199</v>
      </c>
      <c r="F145">
        <v>560951</v>
      </c>
    </row>
    <row r="146" spans="1:6" x14ac:dyDescent="0.25">
      <c r="A146">
        <v>8781</v>
      </c>
      <c r="B146" t="s">
        <v>129</v>
      </c>
      <c r="E146" s="2" t="s">
        <v>226</v>
      </c>
      <c r="F146">
        <v>13534</v>
      </c>
    </row>
    <row r="147" spans="1:6" x14ac:dyDescent="0.25">
      <c r="A147">
        <v>275940</v>
      </c>
      <c r="B147" t="s">
        <v>129</v>
      </c>
      <c r="E147" s="2" t="s">
        <v>208</v>
      </c>
      <c r="F147">
        <v>162923.6</v>
      </c>
    </row>
    <row r="148" spans="1:6" x14ac:dyDescent="0.25">
      <c r="A148">
        <v>8407</v>
      </c>
      <c r="B148" t="s">
        <v>129</v>
      </c>
      <c r="E148" s="2" t="s">
        <v>235</v>
      </c>
      <c r="F148">
        <v>29481</v>
      </c>
    </row>
    <row r="149" spans="1:6" x14ac:dyDescent="0.25">
      <c r="A149">
        <v>117809</v>
      </c>
      <c r="B149" t="s">
        <v>130</v>
      </c>
      <c r="E149" s="2" t="s">
        <v>227</v>
      </c>
      <c r="F149">
        <v>223478</v>
      </c>
    </row>
    <row r="150" spans="1:6" x14ac:dyDescent="0.25">
      <c r="A150">
        <v>1491840</v>
      </c>
      <c r="B150" t="s">
        <v>130</v>
      </c>
      <c r="E150" s="2" t="s">
        <v>228</v>
      </c>
      <c r="F150">
        <v>497273</v>
      </c>
    </row>
    <row r="151" spans="1:6" x14ac:dyDescent="0.25">
      <c r="A151">
        <v>107669</v>
      </c>
      <c r="B151" t="s">
        <v>130</v>
      </c>
      <c r="E151" s="2" t="s">
        <v>242</v>
      </c>
      <c r="F151">
        <v>211481.91999999998</v>
      </c>
    </row>
    <row r="152" spans="1:6" x14ac:dyDescent="0.25">
      <c r="A152">
        <v>32521</v>
      </c>
      <c r="B152" t="s">
        <v>131</v>
      </c>
      <c r="E152" s="2" t="s">
        <v>254</v>
      </c>
      <c r="F152">
        <v>500</v>
      </c>
    </row>
    <row r="153" spans="1:6" x14ac:dyDescent="0.25">
      <c r="A153">
        <v>179</v>
      </c>
      <c r="B153" t="s">
        <v>131</v>
      </c>
      <c r="E153" s="2" t="s">
        <v>229</v>
      </c>
      <c r="F153">
        <v>2174906</v>
      </c>
    </row>
    <row r="154" spans="1:6" x14ac:dyDescent="0.25">
      <c r="A154">
        <v>775</v>
      </c>
      <c r="B154" t="s">
        <v>131</v>
      </c>
      <c r="E154" s="2" t="s">
        <v>233</v>
      </c>
      <c r="F154">
        <v>176954</v>
      </c>
    </row>
    <row r="155" spans="1:6" x14ac:dyDescent="0.25">
      <c r="A155">
        <v>14051</v>
      </c>
      <c r="B155" t="s">
        <v>132</v>
      </c>
      <c r="E155" s="2" t="s">
        <v>236</v>
      </c>
      <c r="F155">
        <v>919892.32000000007</v>
      </c>
    </row>
    <row r="156" spans="1:6" x14ac:dyDescent="0.25">
      <c r="A156">
        <v>83693</v>
      </c>
      <c r="B156" t="s">
        <v>132</v>
      </c>
      <c r="E156" s="2" t="s">
        <v>238</v>
      </c>
      <c r="F156">
        <v>22368</v>
      </c>
    </row>
    <row r="157" spans="1:6" x14ac:dyDescent="0.25">
      <c r="A157">
        <v>5130</v>
      </c>
      <c r="B157" t="s">
        <v>132</v>
      </c>
      <c r="E157" s="2" t="s">
        <v>239</v>
      </c>
      <c r="F157">
        <v>421802</v>
      </c>
    </row>
    <row r="158" spans="1:6" x14ac:dyDescent="0.25">
      <c r="A158">
        <v>100772</v>
      </c>
      <c r="B158" t="s">
        <v>133</v>
      </c>
      <c r="E158" s="2" t="s">
        <v>247</v>
      </c>
      <c r="F158">
        <v>0</v>
      </c>
    </row>
    <row r="159" spans="1:6" x14ac:dyDescent="0.25">
      <c r="A159">
        <v>628752</v>
      </c>
      <c r="B159" t="s">
        <v>133</v>
      </c>
      <c r="E159" s="2" t="s">
        <v>248</v>
      </c>
      <c r="F159">
        <v>0</v>
      </c>
    </row>
    <row r="160" spans="1:6" x14ac:dyDescent="0.25">
      <c r="A160">
        <v>13269</v>
      </c>
      <c r="B160" t="s">
        <v>133</v>
      </c>
      <c r="E160" s="2" t="s">
        <v>243</v>
      </c>
      <c r="F160">
        <v>0</v>
      </c>
    </row>
    <row r="161" spans="1:6" x14ac:dyDescent="0.25">
      <c r="A161">
        <v>6990</v>
      </c>
      <c r="B161" t="s">
        <v>134</v>
      </c>
      <c r="E161" s="2" t="s">
        <v>244</v>
      </c>
      <c r="F161">
        <v>27000</v>
      </c>
    </row>
    <row r="162" spans="1:6" x14ac:dyDescent="0.25">
      <c r="A162">
        <v>0</v>
      </c>
      <c r="B162" t="s">
        <v>134</v>
      </c>
      <c r="E162" s="2" t="s">
        <v>256</v>
      </c>
      <c r="F162">
        <v>10320</v>
      </c>
    </row>
    <row r="163" spans="1:6" x14ac:dyDescent="0.25">
      <c r="A163">
        <v>155330</v>
      </c>
      <c r="B163" t="s">
        <v>134</v>
      </c>
      <c r="E163" s="2" t="s">
        <v>234</v>
      </c>
      <c r="F163">
        <v>18547</v>
      </c>
    </row>
    <row r="164" spans="1:6" x14ac:dyDescent="0.25">
      <c r="A164">
        <v>11249</v>
      </c>
      <c r="B164" t="s">
        <v>135</v>
      </c>
      <c r="E164" s="2" t="s">
        <v>237</v>
      </c>
      <c r="F164">
        <v>71159</v>
      </c>
    </row>
    <row r="165" spans="1:6" x14ac:dyDescent="0.25">
      <c r="A165">
        <v>0</v>
      </c>
      <c r="B165" t="s">
        <v>135</v>
      </c>
      <c r="E165" s="2" t="s">
        <v>240</v>
      </c>
      <c r="F165">
        <v>27093</v>
      </c>
    </row>
    <row r="166" spans="1:6" x14ac:dyDescent="0.25">
      <c r="A166">
        <v>0</v>
      </c>
      <c r="B166" t="s">
        <v>135</v>
      </c>
      <c r="E166" s="2" t="s">
        <v>245</v>
      </c>
      <c r="F166">
        <v>589959</v>
      </c>
    </row>
    <row r="167" spans="1:6" x14ac:dyDescent="0.25">
      <c r="A167">
        <v>14395</v>
      </c>
      <c r="B167" t="s">
        <v>136</v>
      </c>
      <c r="E167" s="2" t="s">
        <v>249</v>
      </c>
      <c r="F167">
        <v>0</v>
      </c>
    </row>
    <row r="168" spans="1:6" x14ac:dyDescent="0.25">
      <c r="A168">
        <v>298</v>
      </c>
      <c r="B168" t="s">
        <v>136</v>
      </c>
      <c r="E168" s="2" t="s">
        <v>257</v>
      </c>
      <c r="F168">
        <v>0</v>
      </c>
    </row>
    <row r="169" spans="1:6" x14ac:dyDescent="0.25">
      <c r="A169">
        <v>1903</v>
      </c>
      <c r="B169" t="s">
        <v>136</v>
      </c>
      <c r="E169" s="2" t="s">
        <v>255</v>
      </c>
      <c r="F169">
        <v>678.4</v>
      </c>
    </row>
    <row r="170" spans="1:6" x14ac:dyDescent="0.25">
      <c r="A170">
        <v>652398.28</v>
      </c>
      <c r="B170" t="s">
        <v>137</v>
      </c>
      <c r="E170" s="2" t="s">
        <v>258</v>
      </c>
      <c r="F170">
        <v>13496</v>
      </c>
    </row>
    <row r="171" spans="1:6" x14ac:dyDescent="0.25">
      <c r="A171">
        <v>55888</v>
      </c>
      <c r="B171" t="s">
        <v>137</v>
      </c>
      <c r="E171" s="2" t="s">
        <v>250</v>
      </c>
      <c r="F171">
        <v>0</v>
      </c>
    </row>
    <row r="172" spans="1:6" x14ac:dyDescent="0.25">
      <c r="A172">
        <v>64686.2</v>
      </c>
      <c r="B172" t="s">
        <v>137</v>
      </c>
      <c r="E172" s="2" t="s">
        <v>230</v>
      </c>
      <c r="F172">
        <v>32234</v>
      </c>
    </row>
    <row r="173" spans="1:6" x14ac:dyDescent="0.25">
      <c r="A173">
        <v>130945</v>
      </c>
      <c r="B173" t="s">
        <v>138</v>
      </c>
      <c r="E173" s="2" t="s">
        <v>251</v>
      </c>
      <c r="F173">
        <v>0</v>
      </c>
    </row>
    <row r="174" spans="1:6" x14ac:dyDescent="0.25">
      <c r="A174">
        <v>103623</v>
      </c>
      <c r="B174" t="s">
        <v>138</v>
      </c>
      <c r="E174" s="2" t="s">
        <v>246</v>
      </c>
      <c r="F174">
        <v>8297</v>
      </c>
    </row>
    <row r="175" spans="1:6" x14ac:dyDescent="0.25">
      <c r="A175">
        <v>35859</v>
      </c>
      <c r="B175" t="s">
        <v>138</v>
      </c>
      <c r="E175" s="2" t="s">
        <v>252</v>
      </c>
      <c r="F175">
        <v>0</v>
      </c>
    </row>
    <row r="176" spans="1:6" x14ac:dyDescent="0.25">
      <c r="A176">
        <v>24301</v>
      </c>
      <c r="B176" t="s">
        <v>139</v>
      </c>
      <c r="E176" s="2" t="s">
        <v>253</v>
      </c>
      <c r="F176">
        <v>0</v>
      </c>
    </row>
    <row r="177" spans="1:6" x14ac:dyDescent="0.25">
      <c r="A177">
        <v>3484</v>
      </c>
      <c r="B177" t="s">
        <v>139</v>
      </c>
      <c r="E177" s="2" t="s">
        <v>231</v>
      </c>
      <c r="F177">
        <v>167101</v>
      </c>
    </row>
    <row r="178" spans="1:6" x14ac:dyDescent="0.25">
      <c r="A178">
        <v>1103</v>
      </c>
      <c r="B178" t="s">
        <v>139</v>
      </c>
      <c r="E178" s="2" t="s">
        <v>232</v>
      </c>
      <c r="F178">
        <v>1098835</v>
      </c>
    </row>
    <row r="179" spans="1:6" x14ac:dyDescent="0.25">
      <c r="A179">
        <v>19074</v>
      </c>
      <c r="B179" t="s">
        <v>140</v>
      </c>
      <c r="E179" s="2" t="s">
        <v>259</v>
      </c>
      <c r="F179">
        <v>14006</v>
      </c>
    </row>
    <row r="180" spans="1:6" x14ac:dyDescent="0.25">
      <c r="A180">
        <v>5223</v>
      </c>
      <c r="B180" t="s">
        <v>140</v>
      </c>
      <c r="E180" s="2" t="s">
        <v>241</v>
      </c>
      <c r="F180">
        <v>106958.6</v>
      </c>
    </row>
    <row r="181" spans="1:6" x14ac:dyDescent="0.25">
      <c r="A181">
        <v>286762</v>
      </c>
      <c r="B181" t="s">
        <v>140</v>
      </c>
      <c r="E181" s="2" t="s">
        <v>268</v>
      </c>
      <c r="F181">
        <v>4898</v>
      </c>
    </row>
    <row r="182" spans="1:6" x14ac:dyDescent="0.25">
      <c r="A182">
        <v>7917</v>
      </c>
      <c r="B182" t="s">
        <v>141</v>
      </c>
      <c r="E182" s="2" t="s">
        <v>260</v>
      </c>
      <c r="F182">
        <v>228916</v>
      </c>
    </row>
    <row r="183" spans="1:6" x14ac:dyDescent="0.25">
      <c r="A183">
        <v>0</v>
      </c>
      <c r="B183" t="s">
        <v>141</v>
      </c>
      <c r="E183" s="2" t="s">
        <v>261</v>
      </c>
      <c r="F183">
        <v>350222</v>
      </c>
    </row>
    <row r="184" spans="1:6" x14ac:dyDescent="0.25">
      <c r="A184">
        <v>0</v>
      </c>
      <c r="B184" t="s">
        <v>141</v>
      </c>
      <c r="E184" s="2" t="s">
        <v>275</v>
      </c>
      <c r="F184">
        <v>277662.2</v>
      </c>
    </row>
    <row r="185" spans="1:6" x14ac:dyDescent="0.25">
      <c r="A185">
        <v>84728.4</v>
      </c>
      <c r="B185" t="s">
        <v>142</v>
      </c>
      <c r="E185" s="2" t="s">
        <v>287</v>
      </c>
      <c r="F185">
        <v>0</v>
      </c>
    </row>
    <row r="186" spans="1:6" x14ac:dyDescent="0.25">
      <c r="A186">
        <v>22288</v>
      </c>
      <c r="B186" t="s">
        <v>142</v>
      </c>
      <c r="E186" s="2" t="s">
        <v>262</v>
      </c>
      <c r="F186">
        <v>1828873</v>
      </c>
    </row>
    <row r="187" spans="1:6" x14ac:dyDescent="0.25">
      <c r="A187">
        <v>14313.5</v>
      </c>
      <c r="B187" t="s">
        <v>142</v>
      </c>
      <c r="E187" s="2" t="s">
        <v>266</v>
      </c>
      <c r="F187">
        <v>178608</v>
      </c>
    </row>
    <row r="188" spans="1:6" x14ac:dyDescent="0.25">
      <c r="A188">
        <v>363046.68</v>
      </c>
      <c r="B188" t="s">
        <v>143</v>
      </c>
      <c r="E188" s="2" t="s">
        <v>269</v>
      </c>
      <c r="F188">
        <v>948913.2</v>
      </c>
    </row>
    <row r="189" spans="1:6" x14ac:dyDescent="0.25">
      <c r="A189">
        <v>12516</v>
      </c>
      <c r="B189" t="s">
        <v>143</v>
      </c>
      <c r="E189" s="2" t="s">
        <v>271</v>
      </c>
      <c r="F189">
        <v>30696</v>
      </c>
    </row>
    <row r="190" spans="1:6" x14ac:dyDescent="0.25">
      <c r="A190">
        <v>3983.7</v>
      </c>
      <c r="B190" t="s">
        <v>143</v>
      </c>
      <c r="E190" s="2" t="s">
        <v>272</v>
      </c>
      <c r="F190">
        <v>499978</v>
      </c>
    </row>
    <row r="191" spans="1:6" x14ac:dyDescent="0.25">
      <c r="A191">
        <v>1196</v>
      </c>
      <c r="B191" t="s">
        <v>144</v>
      </c>
      <c r="E191" s="2" t="s">
        <v>280</v>
      </c>
      <c r="F191">
        <v>43845.7588850354</v>
      </c>
    </row>
    <row r="192" spans="1:6" x14ac:dyDescent="0.25">
      <c r="A192">
        <v>0</v>
      </c>
      <c r="B192" t="s">
        <v>144</v>
      </c>
      <c r="E192" s="2" t="s">
        <v>281</v>
      </c>
      <c r="F192">
        <v>36971.282100000033</v>
      </c>
    </row>
    <row r="193" spans="1:6" x14ac:dyDescent="0.25">
      <c r="A193">
        <v>12</v>
      </c>
      <c r="B193" t="s">
        <v>144</v>
      </c>
      <c r="E193" s="2" t="s">
        <v>276</v>
      </c>
      <c r="F193">
        <v>0</v>
      </c>
    </row>
    <row r="194" spans="1:6" x14ac:dyDescent="0.25">
      <c r="A194">
        <v>72077</v>
      </c>
      <c r="B194" t="s">
        <v>145</v>
      </c>
      <c r="E194" s="2" t="s">
        <v>277</v>
      </c>
      <c r="F194">
        <v>9381</v>
      </c>
    </row>
    <row r="195" spans="1:6" x14ac:dyDescent="0.25">
      <c r="A195">
        <v>5389</v>
      </c>
      <c r="B195" t="s">
        <v>145</v>
      </c>
      <c r="E195" s="2" t="s">
        <v>267</v>
      </c>
      <c r="F195">
        <v>16420</v>
      </c>
    </row>
    <row r="196" spans="1:6" x14ac:dyDescent="0.25">
      <c r="A196">
        <v>8316</v>
      </c>
      <c r="B196" t="s">
        <v>145</v>
      </c>
      <c r="E196" s="2" t="s">
        <v>270</v>
      </c>
      <c r="F196">
        <v>99624</v>
      </c>
    </row>
    <row r="197" spans="1:6" x14ac:dyDescent="0.25">
      <c r="A197">
        <v>6322</v>
      </c>
      <c r="B197" t="s">
        <v>146</v>
      </c>
      <c r="E197" s="2" t="s">
        <v>273</v>
      </c>
      <c r="F197">
        <v>184812</v>
      </c>
    </row>
    <row r="198" spans="1:6" x14ac:dyDescent="0.25">
      <c r="A198">
        <v>2469</v>
      </c>
      <c r="B198" t="s">
        <v>146</v>
      </c>
      <c r="E198" s="2" t="s">
        <v>278</v>
      </c>
      <c r="F198">
        <v>682321</v>
      </c>
    </row>
    <row r="199" spans="1:6" x14ac:dyDescent="0.25">
      <c r="A199">
        <v>155090</v>
      </c>
      <c r="B199" t="s">
        <v>146</v>
      </c>
      <c r="E199" s="2" t="s">
        <v>282</v>
      </c>
      <c r="F199">
        <v>9347.0000000000073</v>
      </c>
    </row>
    <row r="200" spans="1:6" x14ac:dyDescent="0.25">
      <c r="A200">
        <v>88605</v>
      </c>
      <c r="B200" t="s">
        <v>147</v>
      </c>
      <c r="E200" s="2" t="s">
        <v>289</v>
      </c>
      <c r="F200">
        <v>8783</v>
      </c>
    </row>
    <row r="201" spans="1:6" x14ac:dyDescent="0.25">
      <c r="A201">
        <v>501</v>
      </c>
      <c r="B201" t="s">
        <v>147</v>
      </c>
      <c r="E201" s="2" t="s">
        <v>288</v>
      </c>
      <c r="F201">
        <v>1184</v>
      </c>
    </row>
    <row r="202" spans="1:6" x14ac:dyDescent="0.25">
      <c r="A202">
        <v>159</v>
      </c>
      <c r="B202" t="s">
        <v>147</v>
      </c>
      <c r="E202" s="2" t="s">
        <v>290</v>
      </c>
      <c r="F202">
        <v>26858</v>
      </c>
    </row>
    <row r="203" spans="1:6" x14ac:dyDescent="0.25">
      <c r="A203">
        <v>0</v>
      </c>
      <c r="B203" t="s">
        <v>148</v>
      </c>
      <c r="E203" s="2" t="s">
        <v>283</v>
      </c>
      <c r="F203">
        <v>28115.527199999953</v>
      </c>
    </row>
    <row r="204" spans="1:6" x14ac:dyDescent="0.25">
      <c r="A204">
        <v>0</v>
      </c>
      <c r="B204" t="s">
        <v>148</v>
      </c>
      <c r="E204" s="2" t="s">
        <v>263</v>
      </c>
      <c r="F204">
        <v>34058</v>
      </c>
    </row>
    <row r="205" spans="1:6" x14ac:dyDescent="0.25">
      <c r="A205">
        <v>0</v>
      </c>
      <c r="B205" t="s">
        <v>148</v>
      </c>
      <c r="E205" s="2" t="s">
        <v>284</v>
      </c>
      <c r="F205">
        <v>20256.010879999962</v>
      </c>
    </row>
    <row r="206" spans="1:6" x14ac:dyDescent="0.25">
      <c r="A206">
        <v>0</v>
      </c>
      <c r="B206" t="s">
        <v>149</v>
      </c>
      <c r="E206" s="2" t="s">
        <v>279</v>
      </c>
      <c r="F206">
        <v>49936</v>
      </c>
    </row>
    <row r="207" spans="1:6" x14ac:dyDescent="0.25">
      <c r="A207">
        <v>0</v>
      </c>
      <c r="B207" t="s">
        <v>149</v>
      </c>
      <c r="E207" s="2" t="s">
        <v>285</v>
      </c>
      <c r="F207">
        <v>6023.1157200000043</v>
      </c>
    </row>
    <row r="208" spans="1:6" x14ac:dyDescent="0.25">
      <c r="A208">
        <v>0</v>
      </c>
      <c r="B208" t="s">
        <v>149</v>
      </c>
      <c r="E208" s="2" t="s">
        <v>286</v>
      </c>
      <c r="F208">
        <v>4896.889214964639</v>
      </c>
    </row>
    <row r="209" spans="1:6" x14ac:dyDescent="0.25">
      <c r="A209">
        <v>0</v>
      </c>
      <c r="B209" t="s">
        <v>150</v>
      </c>
      <c r="E209" s="2" t="s">
        <v>264</v>
      </c>
      <c r="F209">
        <v>243419</v>
      </c>
    </row>
    <row r="210" spans="1:6" x14ac:dyDescent="0.25">
      <c r="A210">
        <v>0</v>
      </c>
      <c r="B210" t="s">
        <v>150</v>
      </c>
      <c r="E210" s="2" t="s">
        <v>265</v>
      </c>
      <c r="F210">
        <v>816521</v>
      </c>
    </row>
    <row r="211" spans="1:6" x14ac:dyDescent="0.25">
      <c r="A211">
        <v>0</v>
      </c>
      <c r="B211" t="s">
        <v>150</v>
      </c>
      <c r="E211" s="2" t="s">
        <v>274</v>
      </c>
      <c r="F211">
        <v>112536</v>
      </c>
    </row>
    <row r="212" spans="1:6" x14ac:dyDescent="0.25">
      <c r="A212">
        <v>0</v>
      </c>
      <c r="B212" t="s">
        <v>151</v>
      </c>
      <c r="E212" s="2" t="s">
        <v>299</v>
      </c>
      <c r="F212">
        <v>28800</v>
      </c>
    </row>
    <row r="213" spans="1:6" x14ac:dyDescent="0.25">
      <c r="A213">
        <v>0</v>
      </c>
      <c r="B213" t="s">
        <v>151</v>
      </c>
      <c r="E213" s="2" t="s">
        <v>291</v>
      </c>
      <c r="F213">
        <v>257835</v>
      </c>
    </row>
    <row r="214" spans="1:6" x14ac:dyDescent="0.25">
      <c r="A214">
        <v>0</v>
      </c>
      <c r="B214" t="s">
        <v>151</v>
      </c>
      <c r="E214" s="2" t="s">
        <v>292</v>
      </c>
      <c r="F214">
        <v>369721</v>
      </c>
    </row>
    <row r="215" spans="1:6" x14ac:dyDescent="0.25">
      <c r="A215">
        <v>0</v>
      </c>
      <c r="B215" t="s">
        <v>152</v>
      </c>
      <c r="E215" s="2" t="s">
        <v>306</v>
      </c>
      <c r="F215">
        <v>635293.14</v>
      </c>
    </row>
    <row r="216" spans="1:6" x14ac:dyDescent="0.25">
      <c r="A216">
        <v>0</v>
      </c>
      <c r="B216" t="s">
        <v>152</v>
      </c>
      <c r="E216" s="2" t="s">
        <v>318</v>
      </c>
      <c r="F216">
        <v>0</v>
      </c>
    </row>
    <row r="217" spans="1:6" x14ac:dyDescent="0.25">
      <c r="A217">
        <v>0</v>
      </c>
      <c r="B217" t="s">
        <v>152</v>
      </c>
      <c r="E217" s="2" t="s">
        <v>293</v>
      </c>
      <c r="F217">
        <v>1984673</v>
      </c>
    </row>
    <row r="218" spans="1:6" x14ac:dyDescent="0.25">
      <c r="A218">
        <v>0</v>
      </c>
      <c r="B218" t="s">
        <v>153</v>
      </c>
      <c r="E218" s="2" t="s">
        <v>297</v>
      </c>
      <c r="F218">
        <v>143480</v>
      </c>
    </row>
    <row r="219" spans="1:6" x14ac:dyDescent="0.25">
      <c r="A219">
        <v>0</v>
      </c>
      <c r="B219" t="s">
        <v>153</v>
      </c>
      <c r="E219" s="2" t="s">
        <v>300</v>
      </c>
      <c r="F219">
        <v>896104.44</v>
      </c>
    </row>
    <row r="220" spans="1:6" x14ac:dyDescent="0.25">
      <c r="A220">
        <v>0</v>
      </c>
      <c r="B220" t="s">
        <v>153</v>
      </c>
      <c r="E220" s="2" t="s">
        <v>302</v>
      </c>
      <c r="F220">
        <v>42366</v>
      </c>
    </row>
    <row r="221" spans="1:6" x14ac:dyDescent="0.25">
      <c r="A221">
        <v>0</v>
      </c>
      <c r="B221" t="s">
        <v>154</v>
      </c>
      <c r="E221" s="2" t="s">
        <v>303</v>
      </c>
      <c r="F221">
        <v>402313</v>
      </c>
    </row>
    <row r="222" spans="1:6" x14ac:dyDescent="0.25">
      <c r="A222">
        <v>0</v>
      </c>
      <c r="B222" t="s">
        <v>154</v>
      </c>
      <c r="E222" s="2" t="s">
        <v>311</v>
      </c>
      <c r="F222">
        <v>43700.143389449571</v>
      </c>
    </row>
    <row r="223" spans="1:6" x14ac:dyDescent="0.25">
      <c r="A223">
        <v>0</v>
      </c>
      <c r="B223" t="s">
        <v>154</v>
      </c>
      <c r="E223" s="2" t="s">
        <v>312</v>
      </c>
      <c r="F223">
        <v>37413.241499999982</v>
      </c>
    </row>
    <row r="224" spans="1:6" x14ac:dyDescent="0.25">
      <c r="A224">
        <v>0</v>
      </c>
      <c r="B224" t="s">
        <v>155</v>
      </c>
      <c r="E224" s="2" t="s">
        <v>307</v>
      </c>
      <c r="F224">
        <v>0</v>
      </c>
    </row>
    <row r="225" spans="1:6" x14ac:dyDescent="0.25">
      <c r="A225">
        <v>0</v>
      </c>
      <c r="B225" t="s">
        <v>155</v>
      </c>
      <c r="E225" s="2" t="s">
        <v>308</v>
      </c>
      <c r="F225">
        <v>31040</v>
      </c>
    </row>
    <row r="226" spans="1:6" x14ac:dyDescent="0.25">
      <c r="A226">
        <v>0</v>
      </c>
      <c r="B226" t="s">
        <v>155</v>
      </c>
      <c r="E226" s="2" t="s">
        <v>298</v>
      </c>
      <c r="F226">
        <v>23514</v>
      </c>
    </row>
    <row r="227" spans="1:6" x14ac:dyDescent="0.25">
      <c r="A227">
        <v>93.6</v>
      </c>
      <c r="B227" t="s">
        <v>156</v>
      </c>
      <c r="E227" s="2" t="s">
        <v>301</v>
      </c>
      <c r="F227">
        <v>55207</v>
      </c>
    </row>
    <row r="228" spans="1:6" x14ac:dyDescent="0.25">
      <c r="A228">
        <v>0</v>
      </c>
      <c r="B228" t="s">
        <v>156</v>
      </c>
      <c r="E228" s="2" t="s">
        <v>304</v>
      </c>
      <c r="F228">
        <v>127173</v>
      </c>
    </row>
    <row r="229" spans="1:6" x14ac:dyDescent="0.25">
      <c r="A229">
        <v>414</v>
      </c>
      <c r="B229" t="s">
        <v>156</v>
      </c>
      <c r="E229" s="2" t="s">
        <v>309</v>
      </c>
      <c r="F229">
        <v>84717</v>
      </c>
    </row>
    <row r="230" spans="1:6" x14ac:dyDescent="0.25">
      <c r="A230">
        <v>8700</v>
      </c>
      <c r="B230" t="s">
        <v>157</v>
      </c>
      <c r="E230" s="2" t="s">
        <v>313</v>
      </c>
      <c r="F230">
        <v>8920.0500000000065</v>
      </c>
    </row>
    <row r="231" spans="1:6" x14ac:dyDescent="0.25">
      <c r="A231">
        <v>100</v>
      </c>
      <c r="B231" t="s">
        <v>157</v>
      </c>
      <c r="E231" s="2" t="s">
        <v>320</v>
      </c>
      <c r="F231">
        <v>8046</v>
      </c>
    </row>
    <row r="232" spans="1:6" x14ac:dyDescent="0.25">
      <c r="A232">
        <v>967</v>
      </c>
      <c r="B232" t="s">
        <v>157</v>
      </c>
      <c r="E232" s="2" t="s">
        <v>319</v>
      </c>
      <c r="F232">
        <v>822.8</v>
      </c>
    </row>
    <row r="233" spans="1:6" x14ac:dyDescent="0.25">
      <c r="A233">
        <v>0</v>
      </c>
      <c r="B233" t="s">
        <v>158</v>
      </c>
      <c r="E233" s="2" t="s">
        <v>321</v>
      </c>
      <c r="F233">
        <v>33120</v>
      </c>
    </row>
    <row r="234" spans="1:6" x14ac:dyDescent="0.25">
      <c r="A234">
        <v>0</v>
      </c>
      <c r="B234" t="s">
        <v>158</v>
      </c>
      <c r="E234" s="2" t="s">
        <v>314</v>
      </c>
      <c r="F234">
        <v>28146.448800000027</v>
      </c>
    </row>
    <row r="235" spans="1:6" x14ac:dyDescent="0.25">
      <c r="A235">
        <v>0</v>
      </c>
      <c r="B235" t="s">
        <v>158</v>
      </c>
      <c r="E235" s="2" t="s">
        <v>294</v>
      </c>
      <c r="F235">
        <v>38838</v>
      </c>
    </row>
    <row r="236" spans="1:6" x14ac:dyDescent="0.25">
      <c r="A236">
        <v>6560</v>
      </c>
      <c r="B236" t="s">
        <v>159</v>
      </c>
      <c r="E236" s="2" t="s">
        <v>315</v>
      </c>
      <c r="F236">
        <v>23796.59452000005</v>
      </c>
    </row>
    <row r="237" spans="1:6" x14ac:dyDescent="0.25">
      <c r="A237">
        <v>0</v>
      </c>
      <c r="B237" t="s">
        <v>159</v>
      </c>
      <c r="E237" s="2" t="s">
        <v>310</v>
      </c>
      <c r="F237">
        <v>32593</v>
      </c>
    </row>
    <row r="238" spans="1:6" x14ac:dyDescent="0.25">
      <c r="A238">
        <v>338</v>
      </c>
      <c r="B238" t="s">
        <v>159</v>
      </c>
      <c r="E238" s="2" t="s">
        <v>316</v>
      </c>
      <c r="F238">
        <v>6143.1848799999943</v>
      </c>
    </row>
    <row r="239" spans="1:6" x14ac:dyDescent="0.25">
      <c r="A239">
        <v>7845</v>
      </c>
      <c r="B239" t="s">
        <v>160</v>
      </c>
      <c r="E239" s="2" t="s">
        <v>317</v>
      </c>
      <c r="F239">
        <v>3880.5369105504451</v>
      </c>
    </row>
    <row r="240" spans="1:6" x14ac:dyDescent="0.25">
      <c r="A240">
        <v>0</v>
      </c>
      <c r="B240" t="s">
        <v>160</v>
      </c>
      <c r="E240" s="2" t="s">
        <v>295</v>
      </c>
      <c r="F240">
        <v>494574</v>
      </c>
    </row>
    <row r="241" spans="1:6" x14ac:dyDescent="0.25">
      <c r="A241">
        <v>243</v>
      </c>
      <c r="B241" t="s">
        <v>160</v>
      </c>
      <c r="E241" s="2" t="s">
        <v>296</v>
      </c>
      <c r="F241">
        <v>839579</v>
      </c>
    </row>
    <row r="242" spans="1:6" x14ac:dyDescent="0.25">
      <c r="A242">
        <v>11747</v>
      </c>
      <c r="B242" t="s">
        <v>161</v>
      </c>
      <c r="E242" s="2" t="s">
        <v>305</v>
      </c>
      <c r="F242">
        <v>129429.7</v>
      </c>
    </row>
    <row r="243" spans="1:6" x14ac:dyDescent="0.25">
      <c r="A243">
        <v>186424</v>
      </c>
      <c r="B243" t="s">
        <v>161</v>
      </c>
      <c r="E243" s="2" t="s">
        <v>330</v>
      </c>
      <c r="F243">
        <v>28735</v>
      </c>
    </row>
    <row r="244" spans="1:6" x14ac:dyDescent="0.25">
      <c r="A244">
        <v>27631</v>
      </c>
      <c r="B244" t="s">
        <v>161</v>
      </c>
      <c r="E244" s="2" t="s">
        <v>322</v>
      </c>
      <c r="F244">
        <v>233206</v>
      </c>
    </row>
    <row r="245" spans="1:6" x14ac:dyDescent="0.25">
      <c r="A245">
        <v>7557</v>
      </c>
      <c r="B245" t="s">
        <v>162</v>
      </c>
      <c r="E245" s="2" t="s">
        <v>323</v>
      </c>
      <c r="F245">
        <v>366973</v>
      </c>
    </row>
    <row r="246" spans="1:6" x14ac:dyDescent="0.25">
      <c r="A246">
        <v>230685</v>
      </c>
      <c r="B246" t="s">
        <v>162</v>
      </c>
      <c r="E246" s="2" t="s">
        <v>337</v>
      </c>
      <c r="F246">
        <v>621051.14</v>
      </c>
    </row>
    <row r="247" spans="1:6" x14ac:dyDescent="0.25">
      <c r="A247">
        <v>5374</v>
      </c>
      <c r="B247" t="s">
        <v>162</v>
      </c>
      <c r="E247" s="2" t="s">
        <v>349</v>
      </c>
      <c r="F247">
        <v>0</v>
      </c>
    </row>
    <row r="248" spans="1:6" x14ac:dyDescent="0.25">
      <c r="A248">
        <v>76870</v>
      </c>
      <c r="B248" t="s">
        <v>163</v>
      </c>
      <c r="E248" s="2" t="s">
        <v>324</v>
      </c>
      <c r="F248">
        <v>1964234</v>
      </c>
    </row>
    <row r="249" spans="1:6" x14ac:dyDescent="0.25">
      <c r="A249">
        <v>1554870</v>
      </c>
      <c r="B249" t="s">
        <v>163</v>
      </c>
      <c r="E249" s="2" t="s">
        <v>328</v>
      </c>
      <c r="F249">
        <v>149169</v>
      </c>
    </row>
    <row r="250" spans="1:6" x14ac:dyDescent="0.25">
      <c r="A250">
        <v>81091</v>
      </c>
      <c r="B250" t="s">
        <v>163</v>
      </c>
      <c r="E250" s="2" t="s">
        <v>331</v>
      </c>
      <c r="F250">
        <v>918991.44</v>
      </c>
    </row>
    <row r="251" spans="1:6" x14ac:dyDescent="0.25">
      <c r="A251">
        <v>10824</v>
      </c>
      <c r="B251" t="s">
        <v>164</v>
      </c>
      <c r="E251" s="2" t="s">
        <v>333</v>
      </c>
      <c r="F251">
        <v>66890</v>
      </c>
    </row>
    <row r="252" spans="1:6" x14ac:dyDescent="0.25">
      <c r="A252">
        <v>26403</v>
      </c>
      <c r="B252" t="s">
        <v>164</v>
      </c>
      <c r="E252" s="2" t="s">
        <v>334</v>
      </c>
      <c r="F252">
        <v>358882</v>
      </c>
    </row>
    <row r="253" spans="1:6" x14ac:dyDescent="0.25">
      <c r="A253">
        <v>32</v>
      </c>
      <c r="B253" t="s">
        <v>164</v>
      </c>
      <c r="E253" s="2" t="s">
        <v>342</v>
      </c>
      <c r="F253">
        <v>12906.947046000001</v>
      </c>
    </row>
    <row r="254" spans="1:6" x14ac:dyDescent="0.25">
      <c r="A254">
        <v>2780</v>
      </c>
      <c r="B254" t="s">
        <v>165</v>
      </c>
      <c r="E254" s="2" t="s">
        <v>343</v>
      </c>
      <c r="F254">
        <v>22333.522905000002</v>
      </c>
    </row>
    <row r="255" spans="1:6" x14ac:dyDescent="0.25">
      <c r="A255">
        <v>106288</v>
      </c>
      <c r="B255" t="s">
        <v>165</v>
      </c>
      <c r="E255" s="2" t="s">
        <v>338</v>
      </c>
      <c r="F255">
        <v>0</v>
      </c>
    </row>
    <row r="256" spans="1:6" x14ac:dyDescent="0.25">
      <c r="A256">
        <v>0</v>
      </c>
      <c r="B256" t="s">
        <v>165</v>
      </c>
      <c r="E256" s="2" t="s">
        <v>339</v>
      </c>
      <c r="F256">
        <v>23743</v>
      </c>
    </row>
    <row r="257" spans="1:6" x14ac:dyDescent="0.25">
      <c r="A257">
        <v>55981</v>
      </c>
      <c r="B257" t="s">
        <v>166</v>
      </c>
      <c r="E257" s="2" t="s">
        <v>351</v>
      </c>
      <c r="F257">
        <v>0</v>
      </c>
    </row>
    <row r="258" spans="1:6" x14ac:dyDescent="0.25">
      <c r="A258">
        <v>767912</v>
      </c>
      <c r="B258" t="s">
        <v>166</v>
      </c>
      <c r="E258" s="2" t="s">
        <v>329</v>
      </c>
      <c r="F258">
        <v>14588</v>
      </c>
    </row>
    <row r="259" spans="1:6" x14ac:dyDescent="0.25">
      <c r="A259">
        <v>2207</v>
      </c>
      <c r="B259" t="s">
        <v>166</v>
      </c>
      <c r="E259" s="2" t="s">
        <v>332</v>
      </c>
      <c r="F259">
        <v>66317</v>
      </c>
    </row>
    <row r="260" spans="1:6" x14ac:dyDescent="0.25">
      <c r="A260">
        <v>5306</v>
      </c>
      <c r="B260" t="s">
        <v>167</v>
      </c>
      <c r="E260" s="2" t="s">
        <v>335</v>
      </c>
      <c r="F260">
        <v>140759</v>
      </c>
    </row>
    <row r="261" spans="1:6" x14ac:dyDescent="0.25">
      <c r="A261">
        <v>0</v>
      </c>
      <c r="B261" t="s">
        <v>167</v>
      </c>
      <c r="E261" s="2" t="s">
        <v>340</v>
      </c>
      <c r="F261">
        <v>123126</v>
      </c>
    </row>
    <row r="262" spans="1:6" x14ac:dyDescent="0.25">
      <c r="A262">
        <v>161343</v>
      </c>
      <c r="B262" t="s">
        <v>167</v>
      </c>
      <c r="E262" s="2" t="s">
        <v>344</v>
      </c>
      <c r="F262">
        <v>6948.6645500000004</v>
      </c>
    </row>
    <row r="263" spans="1:6" x14ac:dyDescent="0.25">
      <c r="A263">
        <v>19251</v>
      </c>
      <c r="B263" t="s">
        <v>168</v>
      </c>
      <c r="E263" s="2" t="s">
        <v>352</v>
      </c>
      <c r="F263">
        <v>7718</v>
      </c>
    </row>
    <row r="264" spans="1:6" x14ac:dyDescent="0.25">
      <c r="A264">
        <v>0</v>
      </c>
      <c r="B264" t="s">
        <v>168</v>
      </c>
      <c r="E264" s="2" t="s">
        <v>350</v>
      </c>
      <c r="F264">
        <v>1742.8</v>
      </c>
    </row>
    <row r="265" spans="1:6" x14ac:dyDescent="0.25">
      <c r="A265">
        <v>0</v>
      </c>
      <c r="B265" t="s">
        <v>168</v>
      </c>
      <c r="E265" s="2" t="s">
        <v>353</v>
      </c>
      <c r="F265">
        <v>19987</v>
      </c>
    </row>
    <row r="266" spans="1:6" x14ac:dyDescent="0.25">
      <c r="A266">
        <v>14737</v>
      </c>
      <c r="B266" t="s">
        <v>169</v>
      </c>
      <c r="E266" s="2" t="s">
        <v>345</v>
      </c>
      <c r="F266">
        <v>481.87040400000001</v>
      </c>
    </row>
    <row r="267" spans="1:6" x14ac:dyDescent="0.25">
      <c r="A267">
        <v>946</v>
      </c>
      <c r="B267" t="s">
        <v>169</v>
      </c>
      <c r="E267" s="2" t="s">
        <v>325</v>
      </c>
      <c r="F267">
        <v>33208</v>
      </c>
    </row>
    <row r="268" spans="1:6" x14ac:dyDescent="0.25">
      <c r="A268">
        <v>946</v>
      </c>
      <c r="B268" t="s">
        <v>169</v>
      </c>
      <c r="E268" s="2" t="s">
        <v>346</v>
      </c>
      <c r="F268">
        <v>17947.195746000001</v>
      </c>
    </row>
    <row r="269" spans="1:6" x14ac:dyDescent="0.25">
      <c r="A269">
        <v>548741.19999999995</v>
      </c>
      <c r="B269" t="s">
        <v>170</v>
      </c>
      <c r="E269" s="2" t="s">
        <v>341</v>
      </c>
      <c r="F269">
        <v>0</v>
      </c>
    </row>
    <row r="270" spans="1:6" x14ac:dyDescent="0.25">
      <c r="A270">
        <v>107200</v>
      </c>
      <c r="B270" t="s">
        <v>170</v>
      </c>
      <c r="E270" s="2" t="s">
        <v>347</v>
      </c>
      <c r="F270">
        <v>2026.5735199999999</v>
      </c>
    </row>
    <row r="271" spans="1:6" x14ac:dyDescent="0.25">
      <c r="A271">
        <v>170322.88</v>
      </c>
      <c r="B271" t="s">
        <v>170</v>
      </c>
      <c r="E271" s="2" t="s">
        <v>348</v>
      </c>
      <c r="F271">
        <v>1458.4354050000002</v>
      </c>
    </row>
    <row r="272" spans="1:6" x14ac:dyDescent="0.25">
      <c r="A272">
        <v>37822</v>
      </c>
      <c r="B272" t="s">
        <v>171</v>
      </c>
      <c r="E272" s="2" t="s">
        <v>326</v>
      </c>
      <c r="F272">
        <v>264926</v>
      </c>
    </row>
    <row r="273" spans="1:6" x14ac:dyDescent="0.25">
      <c r="A273">
        <v>3286</v>
      </c>
      <c r="B273" t="s">
        <v>171</v>
      </c>
      <c r="E273" s="2" t="s">
        <v>327</v>
      </c>
      <c r="F273">
        <v>711088</v>
      </c>
    </row>
    <row r="274" spans="1:6" x14ac:dyDescent="0.25">
      <c r="A274">
        <v>11749</v>
      </c>
      <c r="B274" t="s">
        <v>171</v>
      </c>
      <c r="E274" s="2" t="s">
        <v>354</v>
      </c>
      <c r="F274">
        <v>0</v>
      </c>
    </row>
    <row r="275" spans="1:6" x14ac:dyDescent="0.25">
      <c r="A275">
        <v>12546</v>
      </c>
      <c r="B275" t="s">
        <v>172</v>
      </c>
      <c r="E275" s="2" t="s">
        <v>336</v>
      </c>
      <c r="F275">
        <v>117953.7</v>
      </c>
    </row>
    <row r="276" spans="1:6" x14ac:dyDescent="0.25">
      <c r="A276">
        <v>0</v>
      </c>
      <c r="B276" t="s">
        <v>172</v>
      </c>
      <c r="E276" s="2" t="s">
        <v>363</v>
      </c>
      <c r="F276">
        <v>28731</v>
      </c>
    </row>
    <row r="277" spans="1:6" x14ac:dyDescent="0.25">
      <c r="A277">
        <v>0</v>
      </c>
      <c r="B277" t="s">
        <v>172</v>
      </c>
      <c r="E277" s="2" t="s">
        <v>355</v>
      </c>
      <c r="F277">
        <v>160128</v>
      </c>
    </row>
    <row r="278" spans="1:6" x14ac:dyDescent="0.25">
      <c r="A278">
        <v>9175</v>
      </c>
      <c r="B278" t="s">
        <v>173</v>
      </c>
      <c r="E278" s="2" t="s">
        <v>356</v>
      </c>
      <c r="F278">
        <v>330740</v>
      </c>
    </row>
    <row r="279" spans="1:6" x14ac:dyDescent="0.25">
      <c r="A279">
        <v>5588</v>
      </c>
      <c r="B279" t="s">
        <v>173</v>
      </c>
      <c r="E279" s="2" t="s">
        <v>370</v>
      </c>
      <c r="F279">
        <v>210298.13</v>
      </c>
    </row>
    <row r="280" spans="1:6" x14ac:dyDescent="0.25">
      <c r="A280">
        <v>312070</v>
      </c>
      <c r="B280" t="s">
        <v>173</v>
      </c>
      <c r="E280" s="2" t="s">
        <v>382</v>
      </c>
      <c r="F280">
        <v>0</v>
      </c>
    </row>
    <row r="281" spans="1:6" x14ac:dyDescent="0.25">
      <c r="A281">
        <v>6536</v>
      </c>
      <c r="B281" t="s">
        <v>174</v>
      </c>
      <c r="E281" s="2" t="s">
        <v>357</v>
      </c>
      <c r="F281">
        <v>1738324</v>
      </c>
    </row>
    <row r="282" spans="1:6" x14ac:dyDescent="0.25">
      <c r="A282">
        <v>3000</v>
      </c>
      <c r="B282" t="s">
        <v>174</v>
      </c>
      <c r="E282" s="2" t="s">
        <v>361</v>
      </c>
      <c r="F282">
        <v>196075</v>
      </c>
    </row>
    <row r="283" spans="1:6" x14ac:dyDescent="0.25">
      <c r="A283">
        <v>35088</v>
      </c>
      <c r="B283" t="s">
        <v>174</v>
      </c>
      <c r="E283" s="2" t="s">
        <v>364</v>
      </c>
      <c r="F283">
        <v>653195.98</v>
      </c>
    </row>
    <row r="284" spans="1:6" x14ac:dyDescent="0.25">
      <c r="A284">
        <v>93001</v>
      </c>
      <c r="B284" t="s">
        <v>175</v>
      </c>
      <c r="E284" s="2" t="s">
        <v>366</v>
      </c>
      <c r="F284">
        <v>68418</v>
      </c>
    </row>
    <row r="285" spans="1:6" x14ac:dyDescent="0.25">
      <c r="A285">
        <v>28621</v>
      </c>
      <c r="B285" t="s">
        <v>175</v>
      </c>
      <c r="E285" s="2" t="s">
        <v>367</v>
      </c>
      <c r="F285">
        <v>411216</v>
      </c>
    </row>
    <row r="286" spans="1:6" x14ac:dyDescent="0.25">
      <c r="A286">
        <v>35922.9</v>
      </c>
      <c r="B286" t="s">
        <v>175</v>
      </c>
      <c r="E286" s="2" t="s">
        <v>375</v>
      </c>
      <c r="F286">
        <v>9987.1318380000012</v>
      </c>
    </row>
    <row r="287" spans="1:6" x14ac:dyDescent="0.25">
      <c r="A287">
        <v>277129.2</v>
      </c>
      <c r="B287" t="s">
        <v>176</v>
      </c>
      <c r="E287" s="2" t="s">
        <v>376</v>
      </c>
      <c r="F287">
        <v>16738.718000000001</v>
      </c>
    </row>
    <row r="288" spans="1:6" x14ac:dyDescent="0.25">
      <c r="A288">
        <v>0</v>
      </c>
      <c r="B288" t="s">
        <v>176</v>
      </c>
      <c r="E288" s="2" t="s">
        <v>371</v>
      </c>
      <c r="F288">
        <v>0</v>
      </c>
    </row>
    <row r="289" spans="1:6" x14ac:dyDescent="0.25">
      <c r="A289">
        <v>172247.78</v>
      </c>
      <c r="B289" t="s">
        <v>176</v>
      </c>
      <c r="E289" s="2" t="s">
        <v>372</v>
      </c>
      <c r="F289">
        <v>7939</v>
      </c>
    </row>
    <row r="290" spans="1:6" x14ac:dyDescent="0.25">
      <c r="A290">
        <v>37774</v>
      </c>
      <c r="B290" t="s">
        <v>177</v>
      </c>
      <c r="E290" s="2" t="s">
        <v>384</v>
      </c>
      <c r="F290">
        <v>1738</v>
      </c>
    </row>
    <row r="291" spans="1:6" x14ac:dyDescent="0.25">
      <c r="A291">
        <v>0</v>
      </c>
      <c r="B291" t="s">
        <v>177</v>
      </c>
      <c r="E291" s="2" t="s">
        <v>362</v>
      </c>
      <c r="F291">
        <v>175</v>
      </c>
    </row>
    <row r="292" spans="1:6" x14ac:dyDescent="0.25">
      <c r="A292">
        <v>2</v>
      </c>
      <c r="B292" t="s">
        <v>177</v>
      </c>
      <c r="E292" s="2" t="s">
        <v>365</v>
      </c>
      <c r="F292">
        <v>246703</v>
      </c>
    </row>
    <row r="293" spans="1:6" x14ac:dyDescent="0.25">
      <c r="A293">
        <v>333621</v>
      </c>
      <c r="B293" t="s">
        <v>178</v>
      </c>
      <c r="E293" s="2" t="s">
        <v>368</v>
      </c>
      <c r="F293">
        <v>93890</v>
      </c>
    </row>
    <row r="294" spans="1:6" x14ac:dyDescent="0.25">
      <c r="A294">
        <v>0</v>
      </c>
      <c r="B294" t="s">
        <v>178</v>
      </c>
      <c r="E294" s="2" t="s">
        <v>373</v>
      </c>
      <c r="F294">
        <v>512779</v>
      </c>
    </row>
    <row r="295" spans="1:6" x14ac:dyDescent="0.25">
      <c r="A295">
        <v>13404</v>
      </c>
      <c r="B295" t="s">
        <v>178</v>
      </c>
      <c r="E295" s="2" t="s">
        <v>377</v>
      </c>
      <c r="F295">
        <v>1479.9185000000002</v>
      </c>
    </row>
    <row r="296" spans="1:6" x14ac:dyDescent="0.25">
      <c r="A296">
        <v>1362</v>
      </c>
      <c r="B296" t="s">
        <v>179</v>
      </c>
      <c r="E296" s="2" t="s">
        <v>385</v>
      </c>
      <c r="F296">
        <v>0</v>
      </c>
    </row>
    <row r="297" spans="1:6" x14ac:dyDescent="0.25">
      <c r="A297">
        <v>0</v>
      </c>
      <c r="B297" t="s">
        <v>179</v>
      </c>
      <c r="E297" s="2" t="s">
        <v>383</v>
      </c>
      <c r="F297">
        <v>302.60000000000002</v>
      </c>
    </row>
    <row r="298" spans="1:6" x14ac:dyDescent="0.25">
      <c r="A298">
        <v>24768</v>
      </c>
      <c r="B298" t="s">
        <v>179</v>
      </c>
      <c r="E298" s="2" t="s">
        <v>386</v>
      </c>
      <c r="F298">
        <v>13804</v>
      </c>
    </row>
    <row r="299" spans="1:6" x14ac:dyDescent="0.25">
      <c r="A299">
        <v>2125</v>
      </c>
      <c r="B299" t="s">
        <v>180</v>
      </c>
      <c r="E299" s="2" t="s">
        <v>378</v>
      </c>
      <c r="F299">
        <v>1779.1236199999998</v>
      </c>
    </row>
    <row r="300" spans="1:6" x14ac:dyDescent="0.25">
      <c r="A300">
        <v>0</v>
      </c>
      <c r="B300" t="s">
        <v>180</v>
      </c>
      <c r="E300" s="2" t="s">
        <v>358</v>
      </c>
      <c r="F300">
        <v>38062</v>
      </c>
    </row>
    <row r="301" spans="1:6" x14ac:dyDescent="0.25">
      <c r="A301">
        <v>1288</v>
      </c>
      <c r="B301" t="s">
        <v>180</v>
      </c>
      <c r="E301" s="2" t="s">
        <v>379</v>
      </c>
      <c r="F301">
        <v>17182.05184</v>
      </c>
    </row>
    <row r="302" spans="1:6" x14ac:dyDescent="0.25">
      <c r="A302">
        <v>0</v>
      </c>
      <c r="B302" t="s">
        <v>181</v>
      </c>
      <c r="E302" s="2" t="s">
        <v>374</v>
      </c>
      <c r="F302">
        <v>146440</v>
      </c>
    </row>
    <row r="303" spans="1:6" x14ac:dyDescent="0.25">
      <c r="A303">
        <v>0</v>
      </c>
      <c r="B303" t="s">
        <v>181</v>
      </c>
      <c r="E303" s="2" t="s">
        <v>380</v>
      </c>
      <c r="F303">
        <v>190.63498900000002</v>
      </c>
    </row>
    <row r="304" spans="1:6" x14ac:dyDescent="0.25">
      <c r="A304">
        <v>0</v>
      </c>
      <c r="B304" t="s">
        <v>181</v>
      </c>
      <c r="E304" s="2" t="s">
        <v>381</v>
      </c>
      <c r="F304">
        <v>953.36821099999997</v>
      </c>
    </row>
    <row r="305" spans="1:6" x14ac:dyDescent="0.25">
      <c r="A305">
        <v>0</v>
      </c>
      <c r="B305" t="s">
        <v>182</v>
      </c>
      <c r="E305" s="2" t="s">
        <v>359</v>
      </c>
      <c r="F305">
        <v>865157</v>
      </c>
    </row>
    <row r="306" spans="1:6" x14ac:dyDescent="0.25">
      <c r="A306">
        <v>0</v>
      </c>
      <c r="B306" t="s">
        <v>182</v>
      </c>
      <c r="E306" s="2" t="s">
        <v>360</v>
      </c>
      <c r="F306">
        <v>727237</v>
      </c>
    </row>
    <row r="307" spans="1:6" x14ac:dyDescent="0.25">
      <c r="A307">
        <v>0</v>
      </c>
      <c r="B307" t="s">
        <v>182</v>
      </c>
      <c r="E307" s="2" t="s">
        <v>387</v>
      </c>
      <c r="F307">
        <v>13152</v>
      </c>
    </row>
    <row r="308" spans="1:6" x14ac:dyDescent="0.25">
      <c r="A308">
        <v>0</v>
      </c>
      <c r="B308" t="s">
        <v>183</v>
      </c>
      <c r="E308" s="2" t="s">
        <v>369</v>
      </c>
      <c r="F308">
        <v>193828.65</v>
      </c>
    </row>
    <row r="309" spans="1:6" x14ac:dyDescent="0.25">
      <c r="A309">
        <v>0</v>
      </c>
      <c r="B309" t="s">
        <v>183</v>
      </c>
      <c r="E309" s="2" t="s">
        <v>396</v>
      </c>
      <c r="F309">
        <v>36747</v>
      </c>
    </row>
    <row r="310" spans="1:6" x14ac:dyDescent="0.25">
      <c r="A310">
        <v>0</v>
      </c>
      <c r="B310" t="s">
        <v>183</v>
      </c>
      <c r="E310" s="2" t="s">
        <v>388</v>
      </c>
      <c r="F310">
        <v>626587</v>
      </c>
    </row>
    <row r="311" spans="1:6" x14ac:dyDescent="0.25">
      <c r="A311">
        <v>0</v>
      </c>
      <c r="B311" t="s">
        <v>184</v>
      </c>
      <c r="E311" s="2" t="s">
        <v>389</v>
      </c>
      <c r="F311">
        <v>426778</v>
      </c>
    </row>
    <row r="312" spans="1:6" x14ac:dyDescent="0.25">
      <c r="A312">
        <v>0</v>
      </c>
      <c r="B312" t="s">
        <v>184</v>
      </c>
      <c r="E312" s="2" t="s">
        <v>403</v>
      </c>
      <c r="F312">
        <v>515963.48000000004</v>
      </c>
    </row>
    <row r="313" spans="1:6" x14ac:dyDescent="0.25">
      <c r="A313">
        <v>0</v>
      </c>
      <c r="B313" t="s">
        <v>184</v>
      </c>
      <c r="E313" s="2" t="s">
        <v>415</v>
      </c>
      <c r="F313">
        <v>0</v>
      </c>
    </row>
    <row r="314" spans="1:6" x14ac:dyDescent="0.25">
      <c r="A314">
        <v>0</v>
      </c>
      <c r="B314" t="s">
        <v>185</v>
      </c>
      <c r="E314" s="2" t="s">
        <v>390</v>
      </c>
      <c r="F314">
        <v>2373860</v>
      </c>
    </row>
    <row r="315" spans="1:6" x14ac:dyDescent="0.25">
      <c r="A315">
        <v>0</v>
      </c>
      <c r="B315" t="s">
        <v>185</v>
      </c>
      <c r="E315" s="2" t="s">
        <v>394</v>
      </c>
      <c r="F315">
        <v>181754</v>
      </c>
    </row>
    <row r="316" spans="1:6" x14ac:dyDescent="0.25">
      <c r="A316">
        <v>0</v>
      </c>
      <c r="B316" t="s">
        <v>185</v>
      </c>
      <c r="E316" s="2" t="s">
        <v>397</v>
      </c>
      <c r="F316">
        <v>389451.08</v>
      </c>
    </row>
    <row r="317" spans="1:6" x14ac:dyDescent="0.25">
      <c r="A317">
        <v>0</v>
      </c>
      <c r="B317" t="s">
        <v>186</v>
      </c>
      <c r="E317" s="2" t="s">
        <v>399</v>
      </c>
      <c r="F317">
        <v>65972.47</v>
      </c>
    </row>
    <row r="318" spans="1:6" x14ac:dyDescent="0.25">
      <c r="A318">
        <v>0</v>
      </c>
      <c r="B318" t="s">
        <v>186</v>
      </c>
      <c r="E318" s="2" t="s">
        <v>400</v>
      </c>
      <c r="F318">
        <v>452398.53</v>
      </c>
    </row>
    <row r="319" spans="1:6" x14ac:dyDescent="0.25">
      <c r="A319">
        <v>0</v>
      </c>
      <c r="B319" t="s">
        <v>186</v>
      </c>
      <c r="E319" s="2" t="s">
        <v>408</v>
      </c>
      <c r="F319">
        <v>7288.4917420000002</v>
      </c>
    </row>
    <row r="320" spans="1:6" x14ac:dyDescent="0.25">
      <c r="A320">
        <v>0</v>
      </c>
      <c r="B320" t="s">
        <v>187</v>
      </c>
      <c r="E320" s="2" t="s">
        <v>409</v>
      </c>
      <c r="F320">
        <v>20607.214033</v>
      </c>
    </row>
    <row r="321" spans="1:6" x14ac:dyDescent="0.25">
      <c r="A321">
        <v>0</v>
      </c>
      <c r="B321" t="s">
        <v>187</v>
      </c>
      <c r="E321" s="2" t="s">
        <v>404</v>
      </c>
      <c r="F321">
        <v>0</v>
      </c>
    </row>
    <row r="322" spans="1:6" x14ac:dyDescent="0.25">
      <c r="A322">
        <v>0</v>
      </c>
      <c r="B322" t="s">
        <v>187</v>
      </c>
      <c r="E322" s="2" t="s">
        <v>405</v>
      </c>
      <c r="F322">
        <v>30186</v>
      </c>
    </row>
    <row r="323" spans="1:6" x14ac:dyDescent="0.25">
      <c r="A323">
        <v>0</v>
      </c>
      <c r="B323" t="s">
        <v>188</v>
      </c>
      <c r="E323" s="2" t="s">
        <v>417</v>
      </c>
      <c r="F323">
        <v>2013</v>
      </c>
    </row>
    <row r="324" spans="1:6" x14ac:dyDescent="0.25">
      <c r="A324">
        <v>0</v>
      </c>
      <c r="B324" t="s">
        <v>188</v>
      </c>
      <c r="E324" s="2" t="s">
        <v>395</v>
      </c>
      <c r="F324">
        <v>0</v>
      </c>
    </row>
    <row r="325" spans="1:6" x14ac:dyDescent="0.25">
      <c r="A325">
        <v>0</v>
      </c>
      <c r="B325" t="s">
        <v>188</v>
      </c>
      <c r="E325" s="2" t="s">
        <v>398</v>
      </c>
      <c r="F325">
        <v>640245</v>
      </c>
    </row>
    <row r="326" spans="1:6" x14ac:dyDescent="0.25">
      <c r="A326">
        <v>854</v>
      </c>
      <c r="B326" t="s">
        <v>189</v>
      </c>
      <c r="E326" s="2" t="s">
        <v>401</v>
      </c>
      <c r="F326">
        <v>95920</v>
      </c>
    </row>
    <row r="327" spans="1:6" x14ac:dyDescent="0.25">
      <c r="A327">
        <v>0</v>
      </c>
      <c r="B327" t="s">
        <v>189</v>
      </c>
      <c r="E327" s="2" t="s">
        <v>406</v>
      </c>
      <c r="F327">
        <v>138211</v>
      </c>
    </row>
    <row r="328" spans="1:6" x14ac:dyDescent="0.25">
      <c r="A328">
        <v>355.6</v>
      </c>
      <c r="B328" t="s">
        <v>189</v>
      </c>
      <c r="E328" s="2" t="s">
        <v>410</v>
      </c>
      <c r="F328">
        <v>209.067565</v>
      </c>
    </row>
    <row r="329" spans="1:6" x14ac:dyDescent="0.25">
      <c r="A329">
        <v>8672</v>
      </c>
      <c r="B329" t="s">
        <v>190</v>
      </c>
      <c r="E329" s="2" t="s">
        <v>418</v>
      </c>
      <c r="F329">
        <v>0</v>
      </c>
    </row>
    <row r="330" spans="1:6" x14ac:dyDescent="0.25">
      <c r="A330">
        <v>24</v>
      </c>
      <c r="B330" t="s">
        <v>190</v>
      </c>
      <c r="E330" s="2" t="s">
        <v>416</v>
      </c>
      <c r="F330">
        <v>369.6</v>
      </c>
    </row>
    <row r="331" spans="1:6" x14ac:dyDescent="0.25">
      <c r="A331">
        <v>1028</v>
      </c>
      <c r="B331" t="s">
        <v>190</v>
      </c>
      <c r="E331" s="2" t="s">
        <v>419</v>
      </c>
      <c r="F331">
        <v>18880</v>
      </c>
    </row>
    <row r="332" spans="1:6" x14ac:dyDescent="0.25">
      <c r="A332">
        <v>0</v>
      </c>
      <c r="B332" t="s">
        <v>191</v>
      </c>
      <c r="E332" s="2" t="s">
        <v>411</v>
      </c>
      <c r="F332">
        <v>0</v>
      </c>
    </row>
    <row r="333" spans="1:6" x14ac:dyDescent="0.25">
      <c r="A333">
        <v>0</v>
      </c>
      <c r="B333" t="s">
        <v>191</v>
      </c>
      <c r="E333" s="2" t="s">
        <v>391</v>
      </c>
      <c r="F333">
        <v>36868</v>
      </c>
    </row>
    <row r="334" spans="1:6" x14ac:dyDescent="0.25">
      <c r="A334">
        <v>0</v>
      </c>
      <c r="B334" t="s">
        <v>191</v>
      </c>
      <c r="E334" s="2" t="s">
        <v>412</v>
      </c>
      <c r="F334">
        <v>10313.406138</v>
      </c>
    </row>
    <row r="335" spans="1:6" x14ac:dyDescent="0.25">
      <c r="A335">
        <v>13687</v>
      </c>
      <c r="B335" t="s">
        <v>192</v>
      </c>
      <c r="E335" s="2" t="s">
        <v>407</v>
      </c>
      <c r="F335">
        <v>173023</v>
      </c>
    </row>
    <row r="336" spans="1:6" x14ac:dyDescent="0.25">
      <c r="A336">
        <v>35</v>
      </c>
      <c r="B336" t="s">
        <v>192</v>
      </c>
      <c r="E336" s="2" t="s">
        <v>413</v>
      </c>
      <c r="F336">
        <v>4399.346896</v>
      </c>
    </row>
    <row r="337" spans="1:6" x14ac:dyDescent="0.25">
      <c r="A337">
        <v>198</v>
      </c>
      <c r="B337" t="s">
        <v>192</v>
      </c>
      <c r="E337" s="2" t="s">
        <v>414</v>
      </c>
      <c r="F337">
        <v>518.43121599999995</v>
      </c>
    </row>
    <row r="338" spans="1:6" x14ac:dyDescent="0.25">
      <c r="A338">
        <v>7669</v>
      </c>
      <c r="B338" t="s">
        <v>193</v>
      </c>
      <c r="E338" s="2" t="s">
        <v>392</v>
      </c>
      <c r="F338">
        <v>582540</v>
      </c>
    </row>
    <row r="339" spans="1:6" x14ac:dyDescent="0.25">
      <c r="A339">
        <v>78</v>
      </c>
      <c r="B339" t="s">
        <v>193</v>
      </c>
      <c r="E339" s="2" t="s">
        <v>393</v>
      </c>
      <c r="F339">
        <v>100197</v>
      </c>
    </row>
    <row r="340" spans="1:6" x14ac:dyDescent="0.25">
      <c r="A340">
        <v>161</v>
      </c>
      <c r="B340" t="s">
        <v>193</v>
      </c>
      <c r="E340" s="2" t="s">
        <v>420</v>
      </c>
      <c r="F340">
        <v>21334</v>
      </c>
    </row>
    <row r="341" spans="1:6" x14ac:dyDescent="0.25">
      <c r="A341">
        <v>42840</v>
      </c>
      <c r="B341" t="s">
        <v>194</v>
      </c>
      <c r="E341" s="2" t="s">
        <v>402</v>
      </c>
      <c r="F341">
        <v>203710.4</v>
      </c>
    </row>
    <row r="342" spans="1:6" x14ac:dyDescent="0.25">
      <c r="A342">
        <v>141465</v>
      </c>
      <c r="B342" t="s">
        <v>194</v>
      </c>
      <c r="E342" s="2" t="s">
        <v>429</v>
      </c>
      <c r="F342">
        <v>30270</v>
      </c>
    </row>
    <row r="343" spans="1:6" x14ac:dyDescent="0.25">
      <c r="A343">
        <v>12000</v>
      </c>
      <c r="B343" t="s">
        <v>194</v>
      </c>
      <c r="E343" s="2" t="s">
        <v>421</v>
      </c>
      <c r="F343">
        <v>757452</v>
      </c>
    </row>
    <row r="344" spans="1:6" x14ac:dyDescent="0.25">
      <c r="A344">
        <v>44789</v>
      </c>
      <c r="B344" t="s">
        <v>195</v>
      </c>
      <c r="E344" s="2" t="s">
        <v>422</v>
      </c>
      <c r="F344">
        <v>586157</v>
      </c>
    </row>
    <row r="345" spans="1:6" x14ac:dyDescent="0.25">
      <c r="A345">
        <v>469494</v>
      </c>
      <c r="B345" t="s">
        <v>195</v>
      </c>
      <c r="E345" s="2" t="s">
        <v>436</v>
      </c>
      <c r="F345">
        <v>485156.12</v>
      </c>
    </row>
    <row r="346" spans="1:6" x14ac:dyDescent="0.25">
      <c r="A346">
        <v>4083</v>
      </c>
      <c r="B346" t="s">
        <v>195</v>
      </c>
      <c r="E346" s="2" t="s">
        <v>448</v>
      </c>
      <c r="F346">
        <v>0</v>
      </c>
    </row>
    <row r="347" spans="1:6" x14ac:dyDescent="0.25">
      <c r="A347">
        <v>164578</v>
      </c>
      <c r="B347" t="s">
        <v>196</v>
      </c>
      <c r="E347" s="2" t="s">
        <v>423</v>
      </c>
      <c r="F347">
        <v>2262965</v>
      </c>
    </row>
    <row r="348" spans="1:6" x14ac:dyDescent="0.25">
      <c r="A348">
        <v>2086168</v>
      </c>
      <c r="B348" t="s">
        <v>196</v>
      </c>
      <c r="E348" s="2" t="s">
        <v>427</v>
      </c>
      <c r="F348">
        <v>142554</v>
      </c>
    </row>
    <row r="349" spans="1:6" x14ac:dyDescent="0.25">
      <c r="A349">
        <v>188152</v>
      </c>
      <c r="B349" t="s">
        <v>196</v>
      </c>
      <c r="E349" s="2" t="s">
        <v>430</v>
      </c>
      <c r="F349">
        <v>613077.52</v>
      </c>
    </row>
    <row r="350" spans="1:6" x14ac:dyDescent="0.25">
      <c r="A350">
        <v>5</v>
      </c>
      <c r="B350" t="s">
        <v>197</v>
      </c>
      <c r="E350" s="2" t="s">
        <v>432</v>
      </c>
      <c r="F350">
        <v>32936.04</v>
      </c>
    </row>
    <row r="351" spans="1:6" x14ac:dyDescent="0.25">
      <c r="A351">
        <v>27200</v>
      </c>
      <c r="B351" t="s">
        <v>197</v>
      </c>
      <c r="E351" s="2" t="s">
        <v>433</v>
      </c>
      <c r="F351">
        <v>529191.96</v>
      </c>
    </row>
    <row r="352" spans="1:6" x14ac:dyDescent="0.25">
      <c r="A352">
        <v>0</v>
      </c>
      <c r="B352" t="s">
        <v>197</v>
      </c>
      <c r="E352" s="2" t="s">
        <v>441</v>
      </c>
      <c r="F352">
        <v>9192.3609219999998</v>
      </c>
    </row>
    <row r="353" spans="1:6" x14ac:dyDescent="0.25">
      <c r="A353">
        <v>0</v>
      </c>
      <c r="B353" t="s">
        <v>198</v>
      </c>
      <c r="E353" s="2" t="s">
        <v>442</v>
      </c>
      <c r="F353">
        <v>35429.057122999999</v>
      </c>
    </row>
    <row r="354" spans="1:6" x14ac:dyDescent="0.25">
      <c r="A354">
        <v>81740</v>
      </c>
      <c r="B354" t="s">
        <v>198</v>
      </c>
      <c r="E354" s="2" t="s">
        <v>437</v>
      </c>
      <c r="F354">
        <v>0</v>
      </c>
    </row>
    <row r="355" spans="1:6" x14ac:dyDescent="0.25">
      <c r="A355">
        <v>0</v>
      </c>
      <c r="B355" t="s">
        <v>198</v>
      </c>
      <c r="E355" s="2" t="s">
        <v>438</v>
      </c>
      <c r="F355">
        <v>129382</v>
      </c>
    </row>
    <row r="356" spans="1:6" x14ac:dyDescent="0.25">
      <c r="A356">
        <v>24000</v>
      </c>
      <c r="B356" t="s">
        <v>199</v>
      </c>
      <c r="E356" s="2" t="s">
        <v>450</v>
      </c>
      <c r="F356">
        <v>12745</v>
      </c>
    </row>
    <row r="357" spans="1:6" x14ac:dyDescent="0.25">
      <c r="A357">
        <v>534951</v>
      </c>
      <c r="B357" t="s">
        <v>199</v>
      </c>
      <c r="E357" s="2" t="s">
        <v>428</v>
      </c>
      <c r="F357">
        <v>0</v>
      </c>
    </row>
    <row r="358" spans="1:6" x14ac:dyDescent="0.25">
      <c r="A358">
        <v>2000</v>
      </c>
      <c r="B358" t="s">
        <v>199</v>
      </c>
      <c r="E358" s="2" t="s">
        <v>431</v>
      </c>
      <c r="F358">
        <v>631564</v>
      </c>
    </row>
    <row r="359" spans="1:6" x14ac:dyDescent="0.25">
      <c r="A359">
        <v>28301</v>
      </c>
      <c r="B359" t="s">
        <v>200</v>
      </c>
      <c r="E359" s="2" t="s">
        <v>434</v>
      </c>
      <c r="F359">
        <v>87949</v>
      </c>
    </row>
    <row r="360" spans="1:6" x14ac:dyDescent="0.25">
      <c r="A360">
        <v>0</v>
      </c>
      <c r="B360" t="s">
        <v>200</v>
      </c>
      <c r="E360" s="2" t="s">
        <v>439</v>
      </c>
      <c r="F360">
        <v>146114</v>
      </c>
    </row>
    <row r="361" spans="1:6" x14ac:dyDescent="0.25">
      <c r="A361">
        <v>108748</v>
      </c>
      <c r="B361" t="s">
        <v>200</v>
      </c>
      <c r="E361" s="2" t="s">
        <v>443</v>
      </c>
      <c r="F361">
        <v>5454.8769940000002</v>
      </c>
    </row>
    <row r="362" spans="1:6" x14ac:dyDescent="0.25">
      <c r="A362">
        <v>2950</v>
      </c>
      <c r="B362" t="s">
        <v>201</v>
      </c>
      <c r="E362" s="2" t="s">
        <v>451</v>
      </c>
      <c r="F362">
        <v>0</v>
      </c>
    </row>
    <row r="363" spans="1:6" x14ac:dyDescent="0.25">
      <c r="A363">
        <v>16118</v>
      </c>
      <c r="B363" t="s">
        <v>201</v>
      </c>
      <c r="E363" s="2" t="s">
        <v>449</v>
      </c>
      <c r="F363">
        <v>682.4</v>
      </c>
    </row>
    <row r="364" spans="1:6" x14ac:dyDescent="0.25">
      <c r="A364">
        <v>0</v>
      </c>
      <c r="B364" t="s">
        <v>201</v>
      </c>
      <c r="E364" s="2" t="s">
        <v>452</v>
      </c>
      <c r="F364">
        <v>18805</v>
      </c>
    </row>
    <row r="365" spans="1:6" x14ac:dyDescent="0.25">
      <c r="A365">
        <v>5046</v>
      </c>
      <c r="B365" t="s">
        <v>202</v>
      </c>
      <c r="E365" s="2" t="s">
        <v>444</v>
      </c>
      <c r="F365">
        <v>365.59480100000002</v>
      </c>
    </row>
    <row r="366" spans="1:6" x14ac:dyDescent="0.25">
      <c r="A366">
        <v>0</v>
      </c>
      <c r="B366" t="s">
        <v>202</v>
      </c>
      <c r="E366" s="2" t="s">
        <v>424</v>
      </c>
      <c r="F366">
        <v>34524</v>
      </c>
    </row>
    <row r="367" spans="1:6" x14ac:dyDescent="0.25">
      <c r="A367">
        <v>454</v>
      </c>
      <c r="B367" t="s">
        <v>202</v>
      </c>
      <c r="E367" s="2" t="s">
        <v>445</v>
      </c>
      <c r="F367">
        <v>16905.890583</v>
      </c>
    </row>
    <row r="368" spans="1:6" x14ac:dyDescent="0.25">
      <c r="A368">
        <v>631049</v>
      </c>
      <c r="B368" t="s">
        <v>203</v>
      </c>
      <c r="E368" s="2" t="s">
        <v>440</v>
      </c>
      <c r="F368">
        <v>24293</v>
      </c>
    </row>
    <row r="369" spans="1:6" x14ac:dyDescent="0.25">
      <c r="A369">
        <v>55202</v>
      </c>
      <c r="B369" t="s">
        <v>203</v>
      </c>
      <c r="E369" s="2" t="s">
        <v>446</v>
      </c>
      <c r="F369">
        <v>4107.1490629999998</v>
      </c>
    </row>
    <row r="370" spans="1:6" x14ac:dyDescent="0.25">
      <c r="A370">
        <v>255333.32</v>
      </c>
      <c r="B370" t="s">
        <v>203</v>
      </c>
      <c r="E370" s="2" t="s">
        <v>447</v>
      </c>
      <c r="F370">
        <v>1646.709112</v>
      </c>
    </row>
    <row r="371" spans="1:6" x14ac:dyDescent="0.25">
      <c r="A371">
        <v>41790</v>
      </c>
      <c r="B371" t="s">
        <v>204</v>
      </c>
      <c r="E371" s="2" t="s">
        <v>425</v>
      </c>
      <c r="F371">
        <v>346551</v>
      </c>
    </row>
    <row r="372" spans="1:6" x14ac:dyDescent="0.25">
      <c r="A372">
        <v>53891</v>
      </c>
      <c r="B372" t="s">
        <v>204</v>
      </c>
      <c r="E372" s="2" t="s">
        <v>426</v>
      </c>
      <c r="F372">
        <v>92277</v>
      </c>
    </row>
    <row r="373" spans="1:6" x14ac:dyDescent="0.25">
      <c r="A373">
        <v>9671</v>
      </c>
      <c r="B373" t="s">
        <v>204</v>
      </c>
      <c r="E373" s="2" t="s">
        <v>453</v>
      </c>
      <c r="F373">
        <v>7880</v>
      </c>
    </row>
    <row r="374" spans="1:6" x14ac:dyDescent="0.25">
      <c r="A374">
        <v>31971</v>
      </c>
      <c r="B374" t="s">
        <v>205</v>
      </c>
      <c r="E374" s="2" t="s">
        <v>435</v>
      </c>
      <c r="F374">
        <v>227405.6</v>
      </c>
    </row>
    <row r="375" spans="1:6" x14ac:dyDescent="0.25">
      <c r="A375">
        <v>0</v>
      </c>
      <c r="B375" t="s">
        <v>205</v>
      </c>
      <c r="E375" s="2" t="s">
        <v>462</v>
      </c>
      <c r="F375">
        <v>0</v>
      </c>
    </row>
    <row r="376" spans="1:6" x14ac:dyDescent="0.25">
      <c r="A376">
        <v>0</v>
      </c>
      <c r="B376" t="s">
        <v>205</v>
      </c>
      <c r="E376" s="2" t="s">
        <v>454</v>
      </c>
      <c r="F376">
        <v>439204</v>
      </c>
    </row>
    <row r="377" spans="1:6" x14ac:dyDescent="0.25">
      <c r="A377">
        <v>43673</v>
      </c>
      <c r="B377" t="s">
        <v>206</v>
      </c>
      <c r="E377" s="2" t="s">
        <v>455</v>
      </c>
      <c r="F377">
        <v>797410</v>
      </c>
    </row>
    <row r="378" spans="1:6" x14ac:dyDescent="0.25">
      <c r="A378">
        <v>12</v>
      </c>
      <c r="B378" t="s">
        <v>206</v>
      </c>
      <c r="E378" s="2" t="s">
        <v>469</v>
      </c>
      <c r="F378">
        <v>513054</v>
      </c>
    </row>
    <row r="379" spans="1:6" x14ac:dyDescent="0.25">
      <c r="A379">
        <v>340432</v>
      </c>
      <c r="B379" t="s">
        <v>206</v>
      </c>
      <c r="E379" s="2" t="s">
        <v>481</v>
      </c>
      <c r="F379">
        <v>0</v>
      </c>
    </row>
    <row r="380" spans="1:6" x14ac:dyDescent="0.25">
      <c r="A380">
        <v>52149</v>
      </c>
      <c r="B380" t="s">
        <v>207</v>
      </c>
      <c r="E380" s="2" t="s">
        <v>456</v>
      </c>
      <c r="F380">
        <v>2624038</v>
      </c>
    </row>
    <row r="381" spans="1:6" x14ac:dyDescent="0.25">
      <c r="A381">
        <v>0</v>
      </c>
      <c r="B381" t="s">
        <v>207</v>
      </c>
      <c r="E381" s="2" t="s">
        <v>460</v>
      </c>
      <c r="F381">
        <v>218376</v>
      </c>
    </row>
    <row r="382" spans="1:6" x14ac:dyDescent="0.25">
      <c r="A382">
        <v>35505</v>
      </c>
      <c r="B382" t="s">
        <v>207</v>
      </c>
      <c r="E382" s="2" t="s">
        <v>463</v>
      </c>
      <c r="F382">
        <v>550045</v>
      </c>
    </row>
    <row r="383" spans="1:6" x14ac:dyDescent="0.25">
      <c r="A383">
        <v>72682</v>
      </c>
      <c r="B383" t="s">
        <v>208</v>
      </c>
      <c r="E383" s="2" t="s">
        <v>465</v>
      </c>
      <c r="F383">
        <v>37663.300000000003</v>
      </c>
    </row>
    <row r="384" spans="1:6" x14ac:dyDescent="0.25">
      <c r="A384">
        <v>59782</v>
      </c>
      <c r="B384" t="s">
        <v>208</v>
      </c>
      <c r="E384" s="2" t="s">
        <v>466</v>
      </c>
      <c r="F384">
        <v>426821.7</v>
      </c>
    </row>
    <row r="385" spans="1:6" x14ac:dyDescent="0.25">
      <c r="A385">
        <v>30459.599999999999</v>
      </c>
      <c r="B385" t="s">
        <v>208</v>
      </c>
      <c r="E385" s="2" t="s">
        <v>474</v>
      </c>
      <c r="F385">
        <v>8901.1704600000012</v>
      </c>
    </row>
    <row r="386" spans="1:6" x14ac:dyDescent="0.25">
      <c r="A386">
        <v>130996</v>
      </c>
      <c r="B386" t="s">
        <v>209</v>
      </c>
      <c r="E386" s="2" t="s">
        <v>475</v>
      </c>
      <c r="F386">
        <v>18711.279133</v>
      </c>
    </row>
    <row r="387" spans="1:6" x14ac:dyDescent="0.25">
      <c r="A387">
        <v>9</v>
      </c>
      <c r="B387" t="s">
        <v>209</v>
      </c>
      <c r="E387" s="2" t="s">
        <v>470</v>
      </c>
      <c r="F387">
        <v>2569</v>
      </c>
    </row>
    <row r="388" spans="1:6" x14ac:dyDescent="0.25">
      <c r="A388">
        <v>61298.92</v>
      </c>
      <c r="B388" t="s">
        <v>209</v>
      </c>
      <c r="E388" s="2" t="s">
        <v>471</v>
      </c>
      <c r="F388">
        <v>120541</v>
      </c>
    </row>
    <row r="389" spans="1:6" x14ac:dyDescent="0.25">
      <c r="A389">
        <v>0</v>
      </c>
      <c r="B389" t="s">
        <v>210</v>
      </c>
      <c r="E389" s="2" t="s">
        <v>483</v>
      </c>
      <c r="F389">
        <v>1504</v>
      </c>
    </row>
    <row r="390" spans="1:6" x14ac:dyDescent="0.25">
      <c r="A390">
        <v>0</v>
      </c>
      <c r="B390" t="s">
        <v>210</v>
      </c>
      <c r="E390" s="2" t="s">
        <v>461</v>
      </c>
      <c r="F390">
        <v>0</v>
      </c>
    </row>
    <row r="391" spans="1:6" x14ac:dyDescent="0.25">
      <c r="A391">
        <v>0</v>
      </c>
      <c r="B391" t="s">
        <v>210</v>
      </c>
      <c r="E391" s="2" t="s">
        <v>464</v>
      </c>
      <c r="F391">
        <v>416388</v>
      </c>
    </row>
    <row r="392" spans="1:6" x14ac:dyDescent="0.25">
      <c r="A392">
        <v>34702</v>
      </c>
      <c r="B392" t="s">
        <v>211</v>
      </c>
      <c r="E392" s="2" t="s">
        <v>467</v>
      </c>
      <c r="F392">
        <v>235434</v>
      </c>
    </row>
    <row r="393" spans="1:6" x14ac:dyDescent="0.25">
      <c r="A393">
        <v>0</v>
      </c>
      <c r="B393" t="s">
        <v>211</v>
      </c>
      <c r="E393" s="2" t="s">
        <v>472</v>
      </c>
      <c r="F393">
        <v>38812</v>
      </c>
    </row>
    <row r="394" spans="1:6" x14ac:dyDescent="0.25">
      <c r="A394">
        <v>30751</v>
      </c>
      <c r="B394" t="s">
        <v>211</v>
      </c>
      <c r="E394" s="2" t="s">
        <v>476</v>
      </c>
      <c r="F394">
        <v>5777.5301070000005</v>
      </c>
    </row>
    <row r="395" spans="1:6" x14ac:dyDescent="0.25">
      <c r="A395">
        <v>367602</v>
      </c>
      <c r="B395" t="s">
        <v>212</v>
      </c>
      <c r="E395" s="2" t="s">
        <v>484</v>
      </c>
      <c r="F395">
        <v>0</v>
      </c>
    </row>
    <row r="396" spans="1:6" x14ac:dyDescent="0.25">
      <c r="A396">
        <v>0</v>
      </c>
      <c r="B396" t="s">
        <v>212</v>
      </c>
      <c r="E396" s="2" t="s">
        <v>482</v>
      </c>
      <c r="F396">
        <v>0</v>
      </c>
    </row>
    <row r="397" spans="1:6" x14ac:dyDescent="0.25">
      <c r="A397">
        <v>177554</v>
      </c>
      <c r="B397" t="s">
        <v>212</v>
      </c>
      <c r="E397" s="2" t="s">
        <v>485</v>
      </c>
      <c r="F397">
        <v>25085</v>
      </c>
    </row>
    <row r="398" spans="1:6" x14ac:dyDescent="0.25">
      <c r="A398">
        <v>0</v>
      </c>
      <c r="B398" t="s">
        <v>213</v>
      </c>
      <c r="E398" s="2" t="s">
        <v>477</v>
      </c>
      <c r="F398">
        <v>0</v>
      </c>
    </row>
    <row r="399" spans="1:6" x14ac:dyDescent="0.25">
      <c r="A399">
        <v>0</v>
      </c>
      <c r="B399" t="s">
        <v>213</v>
      </c>
      <c r="E399" s="2" t="s">
        <v>457</v>
      </c>
      <c r="F399">
        <v>35983</v>
      </c>
    </row>
    <row r="400" spans="1:6" x14ac:dyDescent="0.25">
      <c r="A400">
        <v>981</v>
      </c>
      <c r="B400" t="s">
        <v>213</v>
      </c>
      <c r="E400" s="2" t="s">
        <v>478</v>
      </c>
      <c r="F400">
        <v>13850.094842</v>
      </c>
    </row>
    <row r="401" spans="1:6" x14ac:dyDescent="0.25">
      <c r="A401">
        <v>0</v>
      </c>
      <c r="B401" t="s">
        <v>214</v>
      </c>
      <c r="E401" s="2" t="s">
        <v>473</v>
      </c>
      <c r="F401">
        <v>173752</v>
      </c>
    </row>
    <row r="402" spans="1:6" x14ac:dyDescent="0.25">
      <c r="A402">
        <v>0</v>
      </c>
      <c r="B402" t="s">
        <v>214</v>
      </c>
      <c r="E402" s="2" t="s">
        <v>479</v>
      </c>
      <c r="F402">
        <v>3661.121173</v>
      </c>
    </row>
    <row r="403" spans="1:6" x14ac:dyDescent="0.25">
      <c r="A403">
        <v>0</v>
      </c>
      <c r="B403" t="s">
        <v>214</v>
      </c>
      <c r="E403" s="2" t="s">
        <v>480</v>
      </c>
      <c r="F403">
        <v>1379.385403</v>
      </c>
    </row>
    <row r="404" spans="1:6" x14ac:dyDescent="0.25">
      <c r="A404">
        <v>0</v>
      </c>
      <c r="B404" t="s">
        <v>215</v>
      </c>
      <c r="E404" s="2" t="s">
        <v>458</v>
      </c>
      <c r="F404">
        <v>552144</v>
      </c>
    </row>
    <row r="405" spans="1:6" x14ac:dyDescent="0.25">
      <c r="A405">
        <v>0</v>
      </c>
      <c r="B405" t="s">
        <v>215</v>
      </c>
      <c r="E405" s="2" t="s">
        <v>459</v>
      </c>
      <c r="F405">
        <v>1058430</v>
      </c>
    </row>
    <row r="406" spans="1:6" x14ac:dyDescent="0.25">
      <c r="A406">
        <v>0</v>
      </c>
      <c r="B406" t="s">
        <v>215</v>
      </c>
      <c r="E406" s="2" t="s">
        <v>486</v>
      </c>
      <c r="F406">
        <v>15581</v>
      </c>
    </row>
    <row r="407" spans="1:6" x14ac:dyDescent="0.25">
      <c r="A407">
        <v>0</v>
      </c>
      <c r="B407" t="s">
        <v>216</v>
      </c>
      <c r="E407" s="2" t="s">
        <v>468</v>
      </c>
      <c r="F407">
        <v>187632</v>
      </c>
    </row>
    <row r="408" spans="1:6" x14ac:dyDescent="0.25">
      <c r="A408">
        <v>0</v>
      </c>
      <c r="B408" t="s">
        <v>216</v>
      </c>
      <c r="E408" s="2" t="s">
        <v>495</v>
      </c>
      <c r="F408">
        <v>24692</v>
      </c>
    </row>
    <row r="409" spans="1:6" x14ac:dyDescent="0.25">
      <c r="A409">
        <v>0</v>
      </c>
      <c r="B409" t="s">
        <v>216</v>
      </c>
      <c r="E409" s="2" t="s">
        <v>487</v>
      </c>
      <c r="F409">
        <v>978257</v>
      </c>
    </row>
    <row r="410" spans="1:6" x14ac:dyDescent="0.25">
      <c r="A410">
        <v>0</v>
      </c>
      <c r="B410" t="s">
        <v>217</v>
      </c>
      <c r="E410" s="2" t="s">
        <v>488</v>
      </c>
      <c r="F410">
        <v>804650</v>
      </c>
    </row>
    <row r="411" spans="1:6" x14ac:dyDescent="0.25">
      <c r="A411">
        <v>0</v>
      </c>
      <c r="B411" t="s">
        <v>217</v>
      </c>
      <c r="E411" s="2" t="s">
        <v>502</v>
      </c>
      <c r="F411">
        <v>553108</v>
      </c>
    </row>
    <row r="412" spans="1:6" x14ac:dyDescent="0.25">
      <c r="A412">
        <v>0</v>
      </c>
      <c r="B412" t="s">
        <v>217</v>
      </c>
      <c r="E412" s="2" t="s">
        <v>514</v>
      </c>
      <c r="F412">
        <v>250</v>
      </c>
    </row>
    <row r="413" spans="1:6" x14ac:dyDescent="0.25">
      <c r="A413">
        <v>0</v>
      </c>
      <c r="B413" t="s">
        <v>218</v>
      </c>
      <c r="E413" s="2" t="s">
        <v>489</v>
      </c>
      <c r="F413">
        <v>2710460</v>
      </c>
    </row>
    <row r="414" spans="1:6" x14ac:dyDescent="0.25">
      <c r="A414">
        <v>0</v>
      </c>
      <c r="B414" t="s">
        <v>218</v>
      </c>
      <c r="E414" s="2" t="s">
        <v>493</v>
      </c>
      <c r="F414">
        <v>175668</v>
      </c>
    </row>
    <row r="415" spans="1:6" x14ac:dyDescent="0.25">
      <c r="A415">
        <v>0</v>
      </c>
      <c r="B415" t="s">
        <v>218</v>
      </c>
      <c r="E415" s="2" t="s">
        <v>496</v>
      </c>
      <c r="F415">
        <v>754538</v>
      </c>
    </row>
    <row r="416" spans="1:6" x14ac:dyDescent="0.25">
      <c r="A416">
        <v>0</v>
      </c>
      <c r="B416" t="s">
        <v>219</v>
      </c>
      <c r="E416" s="2" t="s">
        <v>498</v>
      </c>
      <c r="F416">
        <v>58524.320000000007</v>
      </c>
    </row>
    <row r="417" spans="1:6" x14ac:dyDescent="0.25">
      <c r="A417">
        <v>0</v>
      </c>
      <c r="B417" t="s">
        <v>219</v>
      </c>
      <c r="E417" s="2" t="s">
        <v>499</v>
      </c>
      <c r="F417">
        <v>466551.68</v>
      </c>
    </row>
    <row r="418" spans="1:6" x14ac:dyDescent="0.25">
      <c r="A418">
        <v>0</v>
      </c>
      <c r="B418" t="s">
        <v>219</v>
      </c>
      <c r="E418" s="2" t="s">
        <v>507</v>
      </c>
      <c r="F418">
        <v>14661.90141</v>
      </c>
    </row>
    <row r="419" spans="1:6" x14ac:dyDescent="0.25">
      <c r="A419">
        <v>0</v>
      </c>
      <c r="B419" t="s">
        <v>220</v>
      </c>
      <c r="E419" s="2" t="s">
        <v>508</v>
      </c>
      <c r="F419">
        <v>20267.092724000002</v>
      </c>
    </row>
    <row r="420" spans="1:6" x14ac:dyDescent="0.25">
      <c r="A420">
        <v>0</v>
      </c>
      <c r="B420" t="s">
        <v>220</v>
      </c>
      <c r="E420" s="2" t="s">
        <v>503</v>
      </c>
      <c r="F420">
        <v>0</v>
      </c>
    </row>
    <row r="421" spans="1:6" x14ac:dyDescent="0.25">
      <c r="A421">
        <v>0</v>
      </c>
      <c r="B421" t="s">
        <v>220</v>
      </c>
      <c r="E421" s="2" t="s">
        <v>504</v>
      </c>
      <c r="F421">
        <v>58171</v>
      </c>
    </row>
    <row r="422" spans="1:6" x14ac:dyDescent="0.25">
      <c r="A422">
        <v>0</v>
      </c>
      <c r="B422" t="s">
        <v>221</v>
      </c>
      <c r="E422" s="2" t="s">
        <v>516</v>
      </c>
      <c r="F422">
        <v>7420</v>
      </c>
    </row>
    <row r="423" spans="1:6" x14ac:dyDescent="0.25">
      <c r="A423">
        <v>0</v>
      </c>
      <c r="B423" t="s">
        <v>221</v>
      </c>
      <c r="E423" s="2" t="s">
        <v>494</v>
      </c>
      <c r="F423">
        <v>4600</v>
      </c>
    </row>
    <row r="424" spans="1:6" x14ac:dyDescent="0.25">
      <c r="A424">
        <v>500</v>
      </c>
      <c r="B424" t="s">
        <v>221</v>
      </c>
      <c r="E424" s="2" t="s">
        <v>497</v>
      </c>
      <c r="F424">
        <v>206587</v>
      </c>
    </row>
    <row r="425" spans="1:6" x14ac:dyDescent="0.25">
      <c r="A425">
        <v>0</v>
      </c>
      <c r="B425" t="s">
        <v>222</v>
      </c>
      <c r="E425" s="2" t="s">
        <v>500</v>
      </c>
      <c r="F425">
        <v>159046</v>
      </c>
    </row>
    <row r="426" spans="1:6" x14ac:dyDescent="0.25">
      <c r="A426">
        <v>0</v>
      </c>
      <c r="B426" t="s">
        <v>222</v>
      </c>
      <c r="E426" s="2" t="s">
        <v>505</v>
      </c>
      <c r="F426">
        <v>125031</v>
      </c>
    </row>
    <row r="427" spans="1:6" x14ac:dyDescent="0.25">
      <c r="A427">
        <v>678.4</v>
      </c>
      <c r="B427" t="s">
        <v>222</v>
      </c>
      <c r="E427" s="2" t="s">
        <v>509</v>
      </c>
      <c r="F427">
        <v>9239.7226169999994</v>
      </c>
    </row>
    <row r="428" spans="1:6" x14ac:dyDescent="0.25">
      <c r="A428">
        <v>9105</v>
      </c>
      <c r="B428" t="s">
        <v>223</v>
      </c>
      <c r="E428" s="2" t="s">
        <v>517</v>
      </c>
      <c r="F428">
        <v>0</v>
      </c>
    </row>
    <row r="429" spans="1:6" x14ac:dyDescent="0.25">
      <c r="A429">
        <v>3</v>
      </c>
      <c r="B429" t="s">
        <v>223</v>
      </c>
      <c r="E429" s="2" t="s">
        <v>515</v>
      </c>
      <c r="F429">
        <v>250</v>
      </c>
    </row>
    <row r="430" spans="1:6" x14ac:dyDescent="0.25">
      <c r="A430">
        <v>962</v>
      </c>
      <c r="B430" t="s">
        <v>223</v>
      </c>
      <c r="E430" s="2" t="s">
        <v>518</v>
      </c>
      <c r="F430">
        <v>17093</v>
      </c>
    </row>
    <row r="431" spans="1:6" x14ac:dyDescent="0.25">
      <c r="A431">
        <v>0</v>
      </c>
      <c r="B431" t="s">
        <v>224</v>
      </c>
      <c r="E431" s="2" t="s">
        <v>510</v>
      </c>
      <c r="F431">
        <v>2107.7752380000002</v>
      </c>
    </row>
    <row r="432" spans="1:6" x14ac:dyDescent="0.25">
      <c r="A432">
        <v>0</v>
      </c>
      <c r="B432" t="s">
        <v>224</v>
      </c>
      <c r="E432" s="2" t="s">
        <v>490</v>
      </c>
      <c r="F432">
        <v>30319</v>
      </c>
    </row>
    <row r="433" spans="1:6" x14ac:dyDescent="0.25">
      <c r="A433">
        <v>0</v>
      </c>
      <c r="B433" t="s">
        <v>224</v>
      </c>
      <c r="E433" s="2" t="s">
        <v>511</v>
      </c>
      <c r="F433">
        <v>15563.139663</v>
      </c>
    </row>
    <row r="434" spans="1:6" x14ac:dyDescent="0.25">
      <c r="A434">
        <v>11546</v>
      </c>
      <c r="B434" t="s">
        <v>225</v>
      </c>
      <c r="E434" s="2" t="s">
        <v>506</v>
      </c>
      <c r="F434">
        <v>29099</v>
      </c>
    </row>
    <row r="435" spans="1:6" x14ac:dyDescent="0.25">
      <c r="A435">
        <v>119</v>
      </c>
      <c r="B435" t="s">
        <v>225</v>
      </c>
      <c r="E435" s="2" t="s">
        <v>512</v>
      </c>
      <c r="F435">
        <v>4170.0611369999997</v>
      </c>
    </row>
    <row r="436" spans="1:6" x14ac:dyDescent="0.25">
      <c r="A436">
        <v>481</v>
      </c>
      <c r="B436" t="s">
        <v>225</v>
      </c>
      <c r="E436" s="2" t="s">
        <v>513</v>
      </c>
      <c r="F436">
        <v>2578.4962889999997</v>
      </c>
    </row>
    <row r="437" spans="1:6" x14ac:dyDescent="0.25">
      <c r="A437">
        <v>11933</v>
      </c>
      <c r="B437" t="s">
        <v>226</v>
      </c>
      <c r="E437" s="2" t="s">
        <v>491</v>
      </c>
      <c r="F437">
        <v>491306</v>
      </c>
    </row>
    <row r="438" spans="1:6" x14ac:dyDescent="0.25">
      <c r="A438">
        <v>620</v>
      </c>
      <c r="B438" t="s">
        <v>226</v>
      </c>
      <c r="E438" s="2" t="s">
        <v>492</v>
      </c>
      <c r="F438">
        <v>1300376</v>
      </c>
    </row>
    <row r="439" spans="1:6" x14ac:dyDescent="0.25">
      <c r="A439">
        <v>981</v>
      </c>
      <c r="B439" t="s">
        <v>226</v>
      </c>
      <c r="E439" s="2" t="s">
        <v>519</v>
      </c>
      <c r="F439">
        <v>5527</v>
      </c>
    </row>
    <row r="440" spans="1:6" x14ac:dyDescent="0.25">
      <c r="A440">
        <v>6007</v>
      </c>
      <c r="B440" t="s">
        <v>227</v>
      </c>
      <c r="E440" s="2" t="s">
        <v>501</v>
      </c>
      <c r="F440">
        <v>193094</v>
      </c>
    </row>
    <row r="441" spans="1:6" x14ac:dyDescent="0.25">
      <c r="A441">
        <v>214077</v>
      </c>
      <c r="B441" t="s">
        <v>227</v>
      </c>
      <c r="E441" s="2" t="s">
        <v>528</v>
      </c>
      <c r="F441">
        <v>27629</v>
      </c>
    </row>
    <row r="442" spans="1:6" x14ac:dyDescent="0.25">
      <c r="A442">
        <v>3394</v>
      </c>
      <c r="B442" t="s">
        <v>227</v>
      </c>
      <c r="E442" s="2" t="s">
        <v>520</v>
      </c>
      <c r="F442">
        <v>510291</v>
      </c>
    </row>
    <row r="443" spans="1:6" x14ac:dyDescent="0.25">
      <c r="A443">
        <v>5408</v>
      </c>
      <c r="B443" t="s">
        <v>228</v>
      </c>
      <c r="E443" s="2" t="s">
        <v>521</v>
      </c>
      <c r="F443">
        <v>1293321</v>
      </c>
    </row>
    <row r="444" spans="1:6" x14ac:dyDescent="0.25">
      <c r="A444">
        <v>489649</v>
      </c>
      <c r="B444" t="s">
        <v>228</v>
      </c>
      <c r="E444" s="2" t="s">
        <v>535</v>
      </c>
      <c r="F444">
        <v>402325</v>
      </c>
    </row>
    <row r="445" spans="1:6" x14ac:dyDescent="0.25">
      <c r="A445">
        <v>2216</v>
      </c>
      <c r="B445" t="s">
        <v>228</v>
      </c>
      <c r="E445" s="2" t="s">
        <v>547</v>
      </c>
      <c r="F445">
        <v>0</v>
      </c>
    </row>
    <row r="446" spans="1:6" x14ac:dyDescent="0.25">
      <c r="A446">
        <v>6414</v>
      </c>
      <c r="B446" t="s">
        <v>229</v>
      </c>
      <c r="E446" s="2" t="s">
        <v>522</v>
      </c>
      <c r="F446">
        <v>3182354</v>
      </c>
    </row>
    <row r="447" spans="1:6" x14ac:dyDescent="0.25">
      <c r="A447">
        <v>1996940</v>
      </c>
      <c r="B447" t="s">
        <v>229</v>
      </c>
      <c r="E447" s="2" t="s">
        <v>526</v>
      </c>
      <c r="F447">
        <v>296804</v>
      </c>
    </row>
    <row r="448" spans="1:6" x14ac:dyDescent="0.25">
      <c r="A448">
        <v>171552</v>
      </c>
      <c r="B448" t="s">
        <v>229</v>
      </c>
      <c r="E448" s="2" t="s">
        <v>529</v>
      </c>
      <c r="F448">
        <v>721441</v>
      </c>
    </row>
    <row r="449" spans="1:6" x14ac:dyDescent="0.25">
      <c r="A449">
        <v>0</v>
      </c>
      <c r="B449" t="s">
        <v>230</v>
      </c>
      <c r="E449" s="2" t="s">
        <v>531</v>
      </c>
      <c r="F449">
        <v>76613.279999999999</v>
      </c>
    </row>
    <row r="450" spans="1:6" x14ac:dyDescent="0.25">
      <c r="A450">
        <v>32000</v>
      </c>
      <c r="B450" t="s">
        <v>230</v>
      </c>
      <c r="E450" s="2" t="s">
        <v>532</v>
      </c>
      <c r="F450">
        <v>698228.52</v>
      </c>
    </row>
    <row r="451" spans="1:6" x14ac:dyDescent="0.25">
      <c r="A451">
        <v>234</v>
      </c>
      <c r="B451" t="s">
        <v>230</v>
      </c>
      <c r="E451" s="2" t="s">
        <v>540</v>
      </c>
      <c r="F451">
        <v>13248.726576000001</v>
      </c>
    </row>
    <row r="452" spans="1:6" x14ac:dyDescent="0.25">
      <c r="A452">
        <v>0</v>
      </c>
      <c r="B452" t="s">
        <v>231</v>
      </c>
      <c r="E452" s="2" t="s">
        <v>541</v>
      </c>
      <c r="F452">
        <v>21942.008701999999</v>
      </c>
    </row>
    <row r="453" spans="1:6" x14ac:dyDescent="0.25">
      <c r="A453">
        <v>167101</v>
      </c>
      <c r="B453" t="s">
        <v>231</v>
      </c>
      <c r="E453" s="2" t="s">
        <v>536</v>
      </c>
      <c r="F453">
        <v>0</v>
      </c>
    </row>
    <row r="454" spans="1:6" x14ac:dyDescent="0.25">
      <c r="A454">
        <v>0</v>
      </c>
      <c r="B454" t="s">
        <v>231</v>
      </c>
      <c r="E454" s="2" t="s">
        <v>537</v>
      </c>
      <c r="F454">
        <v>23725</v>
      </c>
    </row>
    <row r="455" spans="1:6" x14ac:dyDescent="0.25">
      <c r="A455">
        <v>37674</v>
      </c>
      <c r="B455" t="s">
        <v>232</v>
      </c>
      <c r="E455" s="2" t="s">
        <v>549</v>
      </c>
      <c r="F455">
        <v>7706</v>
      </c>
    </row>
    <row r="456" spans="1:6" x14ac:dyDescent="0.25">
      <c r="A456">
        <v>1060615</v>
      </c>
      <c r="B456" t="s">
        <v>232</v>
      </c>
      <c r="E456" s="2" t="s">
        <v>527</v>
      </c>
      <c r="F456">
        <v>0</v>
      </c>
    </row>
    <row r="457" spans="1:6" x14ac:dyDescent="0.25">
      <c r="A457">
        <v>546</v>
      </c>
      <c r="B457" t="s">
        <v>232</v>
      </c>
      <c r="E457" s="2" t="s">
        <v>530</v>
      </c>
      <c r="F457">
        <v>203069</v>
      </c>
    </row>
    <row r="458" spans="1:6" x14ac:dyDescent="0.25">
      <c r="A458">
        <v>63532</v>
      </c>
      <c r="B458" t="s">
        <v>233</v>
      </c>
      <c r="E458" s="2" t="s">
        <v>533</v>
      </c>
      <c r="F458">
        <v>148198</v>
      </c>
    </row>
    <row r="459" spans="1:6" x14ac:dyDescent="0.25">
      <c r="A459">
        <v>0</v>
      </c>
      <c r="B459" t="s">
        <v>233</v>
      </c>
      <c r="E459" s="2" t="s">
        <v>538</v>
      </c>
      <c r="F459">
        <v>132248</v>
      </c>
    </row>
    <row r="460" spans="1:6" x14ac:dyDescent="0.25">
      <c r="A460">
        <v>113422</v>
      </c>
      <c r="B460" t="s">
        <v>233</v>
      </c>
      <c r="E460" s="2" t="s">
        <v>542</v>
      </c>
      <c r="F460">
        <v>7355.4733120000001</v>
      </c>
    </row>
    <row r="461" spans="1:6" x14ac:dyDescent="0.25">
      <c r="A461">
        <v>16029</v>
      </c>
      <c r="B461" t="s">
        <v>234</v>
      </c>
      <c r="E461" s="2" t="s">
        <v>550</v>
      </c>
      <c r="F461">
        <v>0</v>
      </c>
    </row>
    <row r="462" spans="1:6" x14ac:dyDescent="0.25">
      <c r="A462">
        <v>0</v>
      </c>
      <c r="B462" t="s">
        <v>234</v>
      </c>
      <c r="E462" s="2" t="s">
        <v>548</v>
      </c>
      <c r="F462">
        <v>32000</v>
      </c>
    </row>
    <row r="463" spans="1:6" x14ac:dyDescent="0.25">
      <c r="A463">
        <v>2518</v>
      </c>
      <c r="B463" t="s">
        <v>234</v>
      </c>
      <c r="E463" s="2" t="s">
        <v>551</v>
      </c>
      <c r="F463">
        <v>10263</v>
      </c>
    </row>
    <row r="464" spans="1:6" x14ac:dyDescent="0.25">
      <c r="A464">
        <v>20451</v>
      </c>
      <c r="B464" t="s">
        <v>235</v>
      </c>
      <c r="E464" s="2" t="s">
        <v>543</v>
      </c>
      <c r="F464">
        <v>10337.559461000001</v>
      </c>
    </row>
    <row r="465" spans="1:6" x14ac:dyDescent="0.25">
      <c r="A465">
        <v>2500</v>
      </c>
      <c r="B465" t="s">
        <v>235</v>
      </c>
      <c r="E465" s="2" t="s">
        <v>523</v>
      </c>
      <c r="F465">
        <v>32616</v>
      </c>
    </row>
    <row r="466" spans="1:6" x14ac:dyDescent="0.25">
      <c r="A466">
        <v>6530</v>
      </c>
      <c r="B466" t="s">
        <v>235</v>
      </c>
      <c r="E466" s="2" t="s">
        <v>544</v>
      </c>
      <c r="F466">
        <v>24868.352486000003</v>
      </c>
    </row>
    <row r="467" spans="1:6" x14ac:dyDescent="0.25">
      <c r="A467">
        <v>712191</v>
      </c>
      <c r="B467" t="s">
        <v>236</v>
      </c>
      <c r="E467" s="2" t="s">
        <v>539</v>
      </c>
      <c r="F467">
        <v>140854</v>
      </c>
    </row>
    <row r="468" spans="1:6" x14ac:dyDescent="0.25">
      <c r="A468">
        <v>55431</v>
      </c>
      <c r="B468" t="s">
        <v>236</v>
      </c>
      <c r="E468" s="2" t="s">
        <v>545</v>
      </c>
      <c r="F468">
        <v>7051.8165630000003</v>
      </c>
    </row>
    <row r="469" spans="1:6" x14ac:dyDescent="0.25">
      <c r="A469">
        <v>152270.32</v>
      </c>
      <c r="B469" t="s">
        <v>236</v>
      </c>
      <c r="E469" s="2" t="s">
        <v>546</v>
      </c>
      <c r="F469">
        <v>2936.9050310000002</v>
      </c>
    </row>
    <row r="470" spans="1:6" x14ac:dyDescent="0.25">
      <c r="A470">
        <v>50235</v>
      </c>
      <c r="B470" t="s">
        <v>237</v>
      </c>
      <c r="E470" s="2" t="s">
        <v>524</v>
      </c>
      <c r="F470">
        <v>573506</v>
      </c>
    </row>
    <row r="471" spans="1:6" x14ac:dyDescent="0.25">
      <c r="A471">
        <v>8042</v>
      </c>
      <c r="B471" t="s">
        <v>237</v>
      </c>
      <c r="E471" s="2" t="s">
        <v>525</v>
      </c>
      <c r="F471">
        <v>946601</v>
      </c>
    </row>
    <row r="472" spans="1:6" x14ac:dyDescent="0.25">
      <c r="A472">
        <v>12882</v>
      </c>
      <c r="B472" t="s">
        <v>237</v>
      </c>
      <c r="E472" s="2" t="s">
        <v>552</v>
      </c>
      <c r="F472">
        <v>14589</v>
      </c>
    </row>
    <row r="473" spans="1:6" x14ac:dyDescent="0.25">
      <c r="A473">
        <v>22368</v>
      </c>
      <c r="B473" t="s">
        <v>238</v>
      </c>
      <c r="E473" s="2" t="s">
        <v>534</v>
      </c>
      <c r="F473">
        <v>202195</v>
      </c>
    </row>
    <row r="474" spans="1:6" x14ac:dyDescent="0.25">
      <c r="A474">
        <v>0</v>
      </c>
      <c r="B474" t="s">
        <v>238</v>
      </c>
      <c r="E474" s="2" t="s">
        <v>561</v>
      </c>
      <c r="F474">
        <v>46112</v>
      </c>
    </row>
    <row r="475" spans="1:6" x14ac:dyDescent="0.25">
      <c r="A475">
        <v>0</v>
      </c>
      <c r="B475" t="s">
        <v>238</v>
      </c>
      <c r="E475" s="2" t="s">
        <v>553</v>
      </c>
      <c r="F475">
        <v>939675</v>
      </c>
    </row>
    <row r="476" spans="1:6" x14ac:dyDescent="0.25">
      <c r="A476">
        <v>73275</v>
      </c>
      <c r="B476" t="s">
        <v>239</v>
      </c>
      <c r="E476" s="2" t="s">
        <v>554</v>
      </c>
      <c r="F476">
        <v>1024636</v>
      </c>
    </row>
    <row r="477" spans="1:6" x14ac:dyDescent="0.25">
      <c r="A477">
        <v>0</v>
      </c>
      <c r="B477" t="s">
        <v>239</v>
      </c>
      <c r="E477" s="2" t="s">
        <v>568</v>
      </c>
      <c r="F477">
        <v>304509</v>
      </c>
    </row>
    <row r="478" spans="1:6" x14ac:dyDescent="0.25">
      <c r="A478">
        <v>348527</v>
      </c>
      <c r="B478" t="s">
        <v>239</v>
      </c>
      <c r="E478" s="2" t="s">
        <v>580</v>
      </c>
      <c r="F478">
        <v>0</v>
      </c>
    </row>
    <row r="479" spans="1:6" x14ac:dyDescent="0.25">
      <c r="A479">
        <v>11451</v>
      </c>
      <c r="B479" t="s">
        <v>240</v>
      </c>
      <c r="E479" s="2" t="s">
        <v>555</v>
      </c>
      <c r="F479">
        <v>2673437</v>
      </c>
    </row>
    <row r="480" spans="1:6" x14ac:dyDescent="0.25">
      <c r="A480">
        <v>2763</v>
      </c>
      <c r="B480" t="s">
        <v>240</v>
      </c>
      <c r="E480" s="2" t="s">
        <v>559</v>
      </c>
      <c r="F480">
        <v>334640</v>
      </c>
    </row>
    <row r="481" spans="1:6" x14ac:dyDescent="0.25">
      <c r="A481">
        <v>12879</v>
      </c>
      <c r="B481" t="s">
        <v>240</v>
      </c>
      <c r="E481" s="2" t="s">
        <v>562</v>
      </c>
      <c r="F481">
        <v>750742</v>
      </c>
    </row>
    <row r="482" spans="1:6" x14ac:dyDescent="0.25">
      <c r="A482">
        <v>46037</v>
      </c>
      <c r="B482" t="s">
        <v>241</v>
      </c>
      <c r="E482" s="2" t="s">
        <v>564</v>
      </c>
      <c r="F482">
        <v>96774.453999999998</v>
      </c>
    </row>
    <row r="483" spans="1:6" x14ac:dyDescent="0.25">
      <c r="A483">
        <v>44652</v>
      </c>
      <c r="B483" t="s">
        <v>241</v>
      </c>
      <c r="E483" s="2" t="s">
        <v>565</v>
      </c>
      <c r="F483">
        <v>691777.73</v>
      </c>
    </row>
    <row r="484" spans="1:6" x14ac:dyDescent="0.25">
      <c r="A484">
        <v>16269.6</v>
      </c>
      <c r="B484" t="s">
        <v>241</v>
      </c>
      <c r="E484" s="2" t="s">
        <v>573</v>
      </c>
      <c r="F484">
        <v>13871.394490999999</v>
      </c>
    </row>
    <row r="485" spans="1:6" x14ac:dyDescent="0.25">
      <c r="A485">
        <v>183892</v>
      </c>
      <c r="B485" t="s">
        <v>242</v>
      </c>
      <c r="E485" s="2" t="s">
        <v>574</v>
      </c>
      <c r="F485">
        <v>21400.473305</v>
      </c>
    </row>
    <row r="486" spans="1:6" x14ac:dyDescent="0.25">
      <c r="A486">
        <v>0</v>
      </c>
      <c r="B486" t="s">
        <v>242</v>
      </c>
      <c r="E486" s="2" t="s">
        <v>569</v>
      </c>
      <c r="F486">
        <v>0</v>
      </c>
    </row>
    <row r="487" spans="1:6" x14ac:dyDescent="0.25">
      <c r="A487">
        <v>27589.919999999998</v>
      </c>
      <c r="B487" t="s">
        <v>242</v>
      </c>
      <c r="E487" s="2" t="s">
        <v>570</v>
      </c>
      <c r="F487">
        <v>20977</v>
      </c>
    </row>
    <row r="488" spans="1:6" x14ac:dyDescent="0.25">
      <c r="A488">
        <v>0</v>
      </c>
      <c r="B488" t="s">
        <v>243</v>
      </c>
      <c r="E488" s="2" t="s">
        <v>582</v>
      </c>
      <c r="F488">
        <v>6814</v>
      </c>
    </row>
    <row r="489" spans="1:6" x14ac:dyDescent="0.25">
      <c r="A489">
        <v>0</v>
      </c>
      <c r="B489" t="s">
        <v>243</v>
      </c>
      <c r="E489" s="2" t="s">
        <v>560</v>
      </c>
      <c r="F489">
        <v>0</v>
      </c>
    </row>
    <row r="490" spans="1:6" x14ac:dyDescent="0.25">
      <c r="A490">
        <v>0</v>
      </c>
      <c r="B490" t="s">
        <v>243</v>
      </c>
      <c r="E490" s="2" t="s">
        <v>563</v>
      </c>
      <c r="F490">
        <v>165900</v>
      </c>
    </row>
    <row r="491" spans="1:6" x14ac:dyDescent="0.25">
      <c r="A491">
        <v>27000</v>
      </c>
      <c r="B491" t="s">
        <v>244</v>
      </c>
      <c r="E491" s="2" t="s">
        <v>566</v>
      </c>
      <c r="F491">
        <v>413565</v>
      </c>
    </row>
    <row r="492" spans="1:6" x14ac:dyDescent="0.25">
      <c r="A492">
        <v>0</v>
      </c>
      <c r="B492" t="s">
        <v>244</v>
      </c>
      <c r="E492" s="2" t="s">
        <v>571</v>
      </c>
      <c r="F492">
        <v>254236</v>
      </c>
    </row>
    <row r="493" spans="1:6" x14ac:dyDescent="0.25">
      <c r="A493">
        <v>0</v>
      </c>
      <c r="B493" t="s">
        <v>244</v>
      </c>
      <c r="E493" s="2" t="s">
        <v>575</v>
      </c>
      <c r="F493">
        <v>10836.808789000001</v>
      </c>
    </row>
    <row r="494" spans="1:6" x14ac:dyDescent="0.25">
      <c r="A494">
        <v>402944</v>
      </c>
      <c r="B494" t="s">
        <v>245</v>
      </c>
      <c r="E494" s="2" t="s">
        <v>583</v>
      </c>
      <c r="F494">
        <v>0</v>
      </c>
    </row>
    <row r="495" spans="1:6" x14ac:dyDescent="0.25">
      <c r="A495">
        <v>0</v>
      </c>
      <c r="B495" t="s">
        <v>245</v>
      </c>
      <c r="E495" s="2" t="s">
        <v>581</v>
      </c>
      <c r="F495">
        <v>33184</v>
      </c>
    </row>
    <row r="496" spans="1:6" x14ac:dyDescent="0.25">
      <c r="A496">
        <v>187015</v>
      </c>
      <c r="B496" t="s">
        <v>245</v>
      </c>
      <c r="E496" s="2" t="s">
        <v>584</v>
      </c>
      <c r="F496">
        <v>23287</v>
      </c>
    </row>
    <row r="497" spans="1:6" x14ac:dyDescent="0.25">
      <c r="A497">
        <v>0</v>
      </c>
      <c r="B497" t="s">
        <v>246</v>
      </c>
      <c r="E497" s="2" t="s">
        <v>576</v>
      </c>
      <c r="F497">
        <v>11445.384110999999</v>
      </c>
    </row>
    <row r="498" spans="1:6" x14ac:dyDescent="0.25">
      <c r="A498">
        <v>0</v>
      </c>
      <c r="B498" t="s">
        <v>246</v>
      </c>
      <c r="E498" s="2" t="s">
        <v>556</v>
      </c>
      <c r="F498">
        <v>32641</v>
      </c>
    </row>
    <row r="499" spans="1:6" x14ac:dyDescent="0.25">
      <c r="A499">
        <v>8297</v>
      </c>
      <c r="B499" t="s">
        <v>246</v>
      </c>
      <c r="E499" s="2" t="s">
        <v>577</v>
      </c>
      <c r="F499">
        <v>20095.805747999999</v>
      </c>
    </row>
    <row r="500" spans="1:6" x14ac:dyDescent="0.25">
      <c r="A500">
        <v>0</v>
      </c>
      <c r="B500" t="s">
        <v>247</v>
      </c>
      <c r="E500" s="2" t="s">
        <v>572</v>
      </c>
      <c r="F500">
        <v>37824</v>
      </c>
    </row>
    <row r="501" spans="1:6" x14ac:dyDescent="0.25">
      <c r="A501">
        <v>0</v>
      </c>
      <c r="B501" t="s">
        <v>247</v>
      </c>
      <c r="E501" s="2" t="s">
        <v>578</v>
      </c>
      <c r="F501">
        <v>8376.4071920000006</v>
      </c>
    </row>
    <row r="502" spans="1:6" x14ac:dyDescent="0.25">
      <c r="A502">
        <v>0</v>
      </c>
      <c r="B502" t="s">
        <v>247</v>
      </c>
      <c r="E502" s="2" t="s">
        <v>579</v>
      </c>
      <c r="F502">
        <v>1657.7370940000001</v>
      </c>
    </row>
    <row r="503" spans="1:6" x14ac:dyDescent="0.25">
      <c r="A503">
        <v>0</v>
      </c>
      <c r="B503" t="s">
        <v>248</v>
      </c>
      <c r="E503" s="2" t="s">
        <v>557</v>
      </c>
      <c r="F503">
        <v>792341</v>
      </c>
    </row>
    <row r="504" spans="1:6" x14ac:dyDescent="0.25">
      <c r="A504">
        <v>0</v>
      </c>
      <c r="B504" t="s">
        <v>248</v>
      </c>
      <c r="E504" s="2" t="s">
        <v>558</v>
      </c>
      <c r="F504">
        <v>1119490</v>
      </c>
    </row>
    <row r="505" spans="1:6" x14ac:dyDescent="0.25">
      <c r="A505">
        <v>0</v>
      </c>
      <c r="B505" t="s">
        <v>248</v>
      </c>
      <c r="E505" s="2" t="s">
        <v>585</v>
      </c>
      <c r="F505">
        <v>12900</v>
      </c>
    </row>
    <row r="506" spans="1:6" x14ac:dyDescent="0.25">
      <c r="A506">
        <v>0</v>
      </c>
      <c r="B506" t="s">
        <v>249</v>
      </c>
      <c r="E506" s="2" t="s">
        <v>567</v>
      </c>
      <c r="F506">
        <v>289438</v>
      </c>
    </row>
    <row r="507" spans="1:6" x14ac:dyDescent="0.25">
      <c r="A507">
        <v>0</v>
      </c>
      <c r="B507" t="s">
        <v>249</v>
      </c>
      <c r="E507" s="2" t="s">
        <v>71</v>
      </c>
      <c r="F507">
        <v>114095895.66381899</v>
      </c>
    </row>
    <row r="508" spans="1:6" x14ac:dyDescent="0.25">
      <c r="A508">
        <v>0</v>
      </c>
      <c r="B508" t="s">
        <v>249</v>
      </c>
    </row>
    <row r="509" spans="1:6" x14ac:dyDescent="0.25">
      <c r="A509">
        <v>0</v>
      </c>
      <c r="B509" t="s">
        <v>250</v>
      </c>
    </row>
    <row r="510" spans="1:6" x14ac:dyDescent="0.25">
      <c r="A510">
        <v>0</v>
      </c>
      <c r="B510" t="s">
        <v>250</v>
      </c>
    </row>
    <row r="511" spans="1:6" x14ac:dyDescent="0.25">
      <c r="A511">
        <v>0</v>
      </c>
      <c r="B511" t="s">
        <v>250</v>
      </c>
    </row>
    <row r="512" spans="1:6" x14ac:dyDescent="0.25">
      <c r="A512">
        <v>0</v>
      </c>
      <c r="B512" t="s">
        <v>251</v>
      </c>
    </row>
    <row r="513" spans="1:2" x14ac:dyDescent="0.25">
      <c r="A513">
        <v>0</v>
      </c>
      <c r="B513" t="s">
        <v>251</v>
      </c>
    </row>
    <row r="514" spans="1:2" x14ac:dyDescent="0.25">
      <c r="A514">
        <v>0</v>
      </c>
      <c r="B514" t="s">
        <v>251</v>
      </c>
    </row>
    <row r="515" spans="1:2" x14ac:dyDescent="0.25">
      <c r="A515">
        <v>0</v>
      </c>
      <c r="B515" t="s">
        <v>252</v>
      </c>
    </row>
    <row r="516" spans="1:2" x14ac:dyDescent="0.25">
      <c r="A516">
        <v>0</v>
      </c>
      <c r="B516" t="s">
        <v>252</v>
      </c>
    </row>
    <row r="517" spans="1:2" x14ac:dyDescent="0.25">
      <c r="A517">
        <v>0</v>
      </c>
      <c r="B517" t="s">
        <v>252</v>
      </c>
    </row>
    <row r="518" spans="1:2" x14ac:dyDescent="0.25">
      <c r="A518">
        <v>0</v>
      </c>
      <c r="B518" t="s">
        <v>253</v>
      </c>
    </row>
    <row r="519" spans="1:2" x14ac:dyDescent="0.25">
      <c r="A519">
        <v>0</v>
      </c>
      <c r="B519" t="s">
        <v>253</v>
      </c>
    </row>
    <row r="520" spans="1:2" x14ac:dyDescent="0.25">
      <c r="A520">
        <v>0</v>
      </c>
      <c r="B520" t="s">
        <v>253</v>
      </c>
    </row>
    <row r="521" spans="1:2" x14ac:dyDescent="0.25">
      <c r="A521">
        <v>0</v>
      </c>
      <c r="B521" t="s">
        <v>254</v>
      </c>
    </row>
    <row r="522" spans="1:2" x14ac:dyDescent="0.25">
      <c r="A522">
        <v>0</v>
      </c>
      <c r="B522" t="s">
        <v>254</v>
      </c>
    </row>
    <row r="523" spans="1:2" x14ac:dyDescent="0.25">
      <c r="A523">
        <v>500</v>
      </c>
      <c r="B523" t="s">
        <v>254</v>
      </c>
    </row>
    <row r="524" spans="1:2" x14ac:dyDescent="0.25">
      <c r="A524">
        <v>0</v>
      </c>
      <c r="B524" t="s">
        <v>255</v>
      </c>
    </row>
    <row r="525" spans="1:2" x14ac:dyDescent="0.25">
      <c r="A525">
        <v>0</v>
      </c>
      <c r="B525" t="s">
        <v>255</v>
      </c>
    </row>
    <row r="526" spans="1:2" x14ac:dyDescent="0.25">
      <c r="A526">
        <v>678.4</v>
      </c>
      <c r="B526" t="s">
        <v>255</v>
      </c>
    </row>
    <row r="527" spans="1:2" x14ac:dyDescent="0.25">
      <c r="A527">
        <v>9338</v>
      </c>
      <c r="B527" t="s">
        <v>256</v>
      </c>
    </row>
    <row r="528" spans="1:2" x14ac:dyDescent="0.25">
      <c r="A528">
        <v>5</v>
      </c>
      <c r="B528" t="s">
        <v>256</v>
      </c>
    </row>
    <row r="529" spans="1:2" x14ac:dyDescent="0.25">
      <c r="A529">
        <v>977</v>
      </c>
      <c r="B529" t="s">
        <v>256</v>
      </c>
    </row>
    <row r="530" spans="1:2" x14ac:dyDescent="0.25">
      <c r="A530">
        <v>0</v>
      </c>
      <c r="B530" t="s">
        <v>257</v>
      </c>
    </row>
    <row r="531" spans="1:2" x14ac:dyDescent="0.25">
      <c r="A531">
        <v>0</v>
      </c>
      <c r="B531" t="s">
        <v>257</v>
      </c>
    </row>
    <row r="532" spans="1:2" x14ac:dyDescent="0.25">
      <c r="A532">
        <v>0</v>
      </c>
      <c r="B532" t="s">
        <v>257</v>
      </c>
    </row>
    <row r="533" spans="1:2" x14ac:dyDescent="0.25">
      <c r="A533">
        <v>12698</v>
      </c>
      <c r="B533" t="s">
        <v>258</v>
      </c>
    </row>
    <row r="534" spans="1:2" x14ac:dyDescent="0.25">
      <c r="A534">
        <v>135</v>
      </c>
      <c r="B534" t="s">
        <v>258</v>
      </c>
    </row>
    <row r="535" spans="1:2" x14ac:dyDescent="0.25">
      <c r="A535">
        <v>663</v>
      </c>
      <c r="B535" t="s">
        <v>258</v>
      </c>
    </row>
    <row r="536" spans="1:2" x14ac:dyDescent="0.25">
      <c r="A536">
        <v>13166</v>
      </c>
      <c r="B536" t="s">
        <v>259</v>
      </c>
    </row>
    <row r="537" spans="1:2" x14ac:dyDescent="0.25">
      <c r="A537">
        <v>140</v>
      </c>
      <c r="B537" t="s">
        <v>259</v>
      </c>
    </row>
    <row r="538" spans="1:2" x14ac:dyDescent="0.25">
      <c r="A538">
        <v>700</v>
      </c>
      <c r="B538" t="s">
        <v>259</v>
      </c>
    </row>
    <row r="539" spans="1:2" x14ac:dyDescent="0.25">
      <c r="A539">
        <v>4790</v>
      </c>
      <c r="B539" t="s">
        <v>260</v>
      </c>
    </row>
    <row r="540" spans="1:2" x14ac:dyDescent="0.25">
      <c r="A540">
        <v>201431</v>
      </c>
      <c r="B540" t="s">
        <v>260</v>
      </c>
    </row>
    <row r="541" spans="1:2" x14ac:dyDescent="0.25">
      <c r="A541">
        <v>22695</v>
      </c>
      <c r="B541" t="s">
        <v>260</v>
      </c>
    </row>
    <row r="542" spans="1:2" x14ac:dyDescent="0.25">
      <c r="A542">
        <v>6128</v>
      </c>
      <c r="B542" t="s">
        <v>261</v>
      </c>
    </row>
    <row r="543" spans="1:2" x14ac:dyDescent="0.25">
      <c r="A543">
        <v>341469</v>
      </c>
      <c r="B543" t="s">
        <v>261</v>
      </c>
    </row>
    <row r="544" spans="1:2" x14ac:dyDescent="0.25">
      <c r="A544">
        <v>2625</v>
      </c>
      <c r="B544" t="s">
        <v>261</v>
      </c>
    </row>
    <row r="545" spans="1:2" x14ac:dyDescent="0.25">
      <c r="A545">
        <v>7414</v>
      </c>
      <c r="B545" t="s">
        <v>262</v>
      </c>
    </row>
    <row r="546" spans="1:2" x14ac:dyDescent="0.25">
      <c r="A546">
        <v>1798046</v>
      </c>
      <c r="B546" t="s">
        <v>262</v>
      </c>
    </row>
    <row r="547" spans="1:2" x14ac:dyDescent="0.25">
      <c r="A547">
        <v>23413</v>
      </c>
      <c r="B547" t="s">
        <v>262</v>
      </c>
    </row>
    <row r="548" spans="1:2" x14ac:dyDescent="0.25">
      <c r="A548">
        <v>0</v>
      </c>
      <c r="B548" t="s">
        <v>263</v>
      </c>
    </row>
    <row r="549" spans="1:2" x14ac:dyDescent="0.25">
      <c r="A549">
        <v>34000</v>
      </c>
      <c r="B549" t="s">
        <v>263</v>
      </c>
    </row>
    <row r="550" spans="1:2" x14ac:dyDescent="0.25">
      <c r="A550">
        <v>58</v>
      </c>
      <c r="B550" t="s">
        <v>263</v>
      </c>
    </row>
    <row r="551" spans="1:2" x14ac:dyDescent="0.25">
      <c r="A551">
        <v>0</v>
      </c>
      <c r="B551" t="s">
        <v>264</v>
      </c>
    </row>
    <row r="552" spans="1:2" x14ac:dyDescent="0.25">
      <c r="A552">
        <v>243419</v>
      </c>
      <c r="B552" t="s">
        <v>264</v>
      </c>
    </row>
    <row r="553" spans="1:2" x14ac:dyDescent="0.25">
      <c r="A553">
        <v>0</v>
      </c>
      <c r="B553" t="s">
        <v>264</v>
      </c>
    </row>
    <row r="554" spans="1:2" x14ac:dyDescent="0.25">
      <c r="A554">
        <v>44041</v>
      </c>
      <c r="B554" t="s">
        <v>265</v>
      </c>
    </row>
    <row r="555" spans="1:2" x14ac:dyDescent="0.25">
      <c r="A555">
        <v>747359</v>
      </c>
      <c r="B555" t="s">
        <v>265</v>
      </c>
    </row>
    <row r="556" spans="1:2" x14ac:dyDescent="0.25">
      <c r="A556">
        <v>25121</v>
      </c>
      <c r="B556" t="s">
        <v>265</v>
      </c>
    </row>
    <row r="557" spans="1:2" x14ac:dyDescent="0.25">
      <c r="A557">
        <v>42359</v>
      </c>
      <c r="B557" t="s">
        <v>266</v>
      </c>
    </row>
    <row r="558" spans="1:2" x14ac:dyDescent="0.25">
      <c r="A558">
        <v>0</v>
      </c>
      <c r="B558" t="s">
        <v>266</v>
      </c>
    </row>
    <row r="559" spans="1:2" x14ac:dyDescent="0.25">
      <c r="A559">
        <v>136249</v>
      </c>
      <c r="B559" t="s">
        <v>266</v>
      </c>
    </row>
    <row r="560" spans="1:2" x14ac:dyDescent="0.25">
      <c r="A560">
        <v>16420</v>
      </c>
      <c r="B560" t="s">
        <v>267</v>
      </c>
    </row>
    <row r="561" spans="1:2" x14ac:dyDescent="0.25">
      <c r="A561">
        <v>0</v>
      </c>
      <c r="B561" t="s">
        <v>267</v>
      </c>
    </row>
    <row r="562" spans="1:2" x14ac:dyDescent="0.25">
      <c r="A562">
        <v>0</v>
      </c>
      <c r="B562" t="s">
        <v>267</v>
      </c>
    </row>
    <row r="563" spans="1:2" x14ac:dyDescent="0.25">
      <c r="A563">
        <v>4898</v>
      </c>
      <c r="B563" t="s">
        <v>268</v>
      </c>
    </row>
    <row r="564" spans="1:2" x14ac:dyDescent="0.25">
      <c r="A564">
        <v>0</v>
      </c>
      <c r="B564" t="s">
        <v>268</v>
      </c>
    </row>
    <row r="565" spans="1:2" x14ac:dyDescent="0.25">
      <c r="A565">
        <v>0</v>
      </c>
      <c r="B565" t="s">
        <v>268</v>
      </c>
    </row>
    <row r="566" spans="1:2" x14ac:dyDescent="0.25">
      <c r="A566">
        <v>686444</v>
      </c>
      <c r="B566" t="s">
        <v>269</v>
      </c>
    </row>
    <row r="567" spans="1:2" x14ac:dyDescent="0.25">
      <c r="A567">
        <v>112735</v>
      </c>
      <c r="B567" t="s">
        <v>269</v>
      </c>
    </row>
    <row r="568" spans="1:2" x14ac:dyDescent="0.25">
      <c r="A568">
        <v>149734.20000000001</v>
      </c>
      <c r="B568" t="s">
        <v>269</v>
      </c>
    </row>
    <row r="569" spans="1:2" x14ac:dyDescent="0.25">
      <c r="A569">
        <v>78032</v>
      </c>
      <c r="B569" t="s">
        <v>270</v>
      </c>
    </row>
    <row r="570" spans="1:2" x14ac:dyDescent="0.25">
      <c r="A570">
        <v>8321</v>
      </c>
      <c r="B570" t="s">
        <v>270</v>
      </c>
    </row>
    <row r="571" spans="1:2" x14ac:dyDescent="0.25">
      <c r="A571">
        <v>13271</v>
      </c>
      <c r="B571" t="s">
        <v>270</v>
      </c>
    </row>
    <row r="572" spans="1:2" x14ac:dyDescent="0.25">
      <c r="A572">
        <v>30696</v>
      </c>
      <c r="B572" t="s">
        <v>271</v>
      </c>
    </row>
    <row r="573" spans="1:2" x14ac:dyDescent="0.25">
      <c r="A573">
        <v>0</v>
      </c>
      <c r="B573" t="s">
        <v>271</v>
      </c>
    </row>
    <row r="574" spans="1:2" x14ac:dyDescent="0.25">
      <c r="A574">
        <v>0</v>
      </c>
      <c r="B574" t="s">
        <v>271</v>
      </c>
    </row>
    <row r="575" spans="1:2" x14ac:dyDescent="0.25">
      <c r="A575">
        <v>39646</v>
      </c>
      <c r="B575" t="s">
        <v>272</v>
      </c>
    </row>
    <row r="576" spans="1:2" x14ac:dyDescent="0.25">
      <c r="A576">
        <v>3600</v>
      </c>
      <c r="B576" t="s">
        <v>272</v>
      </c>
    </row>
    <row r="577" spans="1:2" x14ac:dyDescent="0.25">
      <c r="A577">
        <v>456732</v>
      </c>
      <c r="B577" t="s">
        <v>272</v>
      </c>
    </row>
    <row r="578" spans="1:2" x14ac:dyDescent="0.25">
      <c r="A578">
        <v>114470</v>
      </c>
      <c r="B578" t="s">
        <v>273</v>
      </c>
    </row>
    <row r="579" spans="1:2" x14ac:dyDescent="0.25">
      <c r="A579">
        <v>11</v>
      </c>
      <c r="B579" t="s">
        <v>273</v>
      </c>
    </row>
    <row r="580" spans="1:2" x14ac:dyDescent="0.25">
      <c r="A580">
        <v>70331</v>
      </c>
      <c r="B580" t="s">
        <v>273</v>
      </c>
    </row>
    <row r="581" spans="1:2" x14ac:dyDescent="0.25">
      <c r="A581">
        <v>76350</v>
      </c>
      <c r="B581" t="s">
        <v>274</v>
      </c>
    </row>
    <row r="582" spans="1:2" x14ac:dyDescent="0.25">
      <c r="A582">
        <v>15795</v>
      </c>
      <c r="B582" t="s">
        <v>274</v>
      </c>
    </row>
    <row r="583" spans="1:2" x14ac:dyDescent="0.25">
      <c r="A583">
        <v>20391</v>
      </c>
      <c r="B583" t="s">
        <v>274</v>
      </c>
    </row>
    <row r="584" spans="1:2" x14ac:dyDescent="0.25">
      <c r="A584">
        <v>254891</v>
      </c>
      <c r="B584" t="s">
        <v>275</v>
      </c>
    </row>
    <row r="585" spans="1:2" x14ac:dyDescent="0.25">
      <c r="A585">
        <v>0</v>
      </c>
      <c r="B585" t="s">
        <v>275</v>
      </c>
    </row>
    <row r="586" spans="1:2" x14ac:dyDescent="0.25">
      <c r="A586">
        <v>22771.200000000001</v>
      </c>
      <c r="B586" t="s">
        <v>275</v>
      </c>
    </row>
    <row r="587" spans="1:2" x14ac:dyDescent="0.25">
      <c r="A587">
        <v>0</v>
      </c>
      <c r="B587" t="s">
        <v>276</v>
      </c>
    </row>
    <row r="588" spans="1:2" x14ac:dyDescent="0.25">
      <c r="A588">
        <v>0</v>
      </c>
      <c r="B588" t="s">
        <v>276</v>
      </c>
    </row>
    <row r="589" spans="1:2" x14ac:dyDescent="0.25">
      <c r="A589">
        <v>0</v>
      </c>
      <c r="B589" t="s">
        <v>276</v>
      </c>
    </row>
    <row r="590" spans="1:2" x14ac:dyDescent="0.25">
      <c r="A590">
        <v>0</v>
      </c>
      <c r="B590" t="s">
        <v>277</v>
      </c>
    </row>
    <row r="591" spans="1:2" x14ac:dyDescent="0.25">
      <c r="A591">
        <v>0</v>
      </c>
      <c r="B591" t="s">
        <v>277</v>
      </c>
    </row>
    <row r="592" spans="1:2" x14ac:dyDescent="0.25">
      <c r="A592">
        <v>9381</v>
      </c>
      <c r="B592" t="s">
        <v>277</v>
      </c>
    </row>
    <row r="593" spans="1:2" x14ac:dyDescent="0.25">
      <c r="A593">
        <v>423298</v>
      </c>
      <c r="B593" t="s">
        <v>278</v>
      </c>
    </row>
    <row r="594" spans="1:2" x14ac:dyDescent="0.25">
      <c r="A594">
        <v>0</v>
      </c>
      <c r="B594" t="s">
        <v>278</v>
      </c>
    </row>
    <row r="595" spans="1:2" x14ac:dyDescent="0.25">
      <c r="A595">
        <v>259023</v>
      </c>
      <c r="B595" t="s">
        <v>278</v>
      </c>
    </row>
    <row r="596" spans="1:2" x14ac:dyDescent="0.25">
      <c r="A596">
        <v>49936</v>
      </c>
      <c r="B596" t="s">
        <v>279</v>
      </c>
    </row>
    <row r="597" spans="1:2" x14ac:dyDescent="0.25">
      <c r="A597">
        <v>0</v>
      </c>
      <c r="B597" t="s">
        <v>279</v>
      </c>
    </row>
    <row r="598" spans="1:2" x14ac:dyDescent="0.25">
      <c r="A598">
        <v>0</v>
      </c>
      <c r="B598" t="s">
        <v>279</v>
      </c>
    </row>
    <row r="599" spans="1:2" x14ac:dyDescent="0.25">
      <c r="A599">
        <v>9891.6599380890493</v>
      </c>
      <c r="B599" t="s">
        <v>280</v>
      </c>
    </row>
    <row r="600" spans="1:2" x14ac:dyDescent="0.25">
      <c r="A600">
        <v>1535.9616598489499</v>
      </c>
      <c r="B600" t="s">
        <v>280</v>
      </c>
    </row>
    <row r="601" spans="1:2" x14ac:dyDescent="0.25">
      <c r="A601">
        <v>32418.137287097401</v>
      </c>
      <c r="B601" t="s">
        <v>280</v>
      </c>
    </row>
    <row r="602" spans="1:2" x14ac:dyDescent="0.25">
      <c r="A602">
        <v>17572.002700035799</v>
      </c>
      <c r="B602" t="s">
        <v>281</v>
      </c>
    </row>
    <row r="603" spans="1:2" x14ac:dyDescent="0.25">
      <c r="A603">
        <v>77.535983468734798</v>
      </c>
      <c r="B603" t="s">
        <v>281</v>
      </c>
    </row>
    <row r="604" spans="1:2" x14ac:dyDescent="0.25">
      <c r="A604">
        <v>19321.743416495501</v>
      </c>
      <c r="B604" t="s">
        <v>281</v>
      </c>
    </row>
    <row r="605" spans="1:2" x14ac:dyDescent="0.25">
      <c r="A605">
        <v>7020.7803523205303</v>
      </c>
      <c r="B605" t="s">
        <v>282</v>
      </c>
    </row>
    <row r="606" spans="1:2" x14ac:dyDescent="0.25">
      <c r="A606">
        <v>18.607262562077299</v>
      </c>
      <c r="B606" t="s">
        <v>282</v>
      </c>
    </row>
    <row r="607" spans="1:2" x14ac:dyDescent="0.25">
      <c r="A607">
        <v>2307.6123851174002</v>
      </c>
      <c r="B607" t="s">
        <v>282</v>
      </c>
    </row>
    <row r="608" spans="1:2" x14ac:dyDescent="0.25">
      <c r="A608">
        <v>2175.8436405387001</v>
      </c>
      <c r="B608" t="s">
        <v>283</v>
      </c>
    </row>
    <row r="609" spans="1:2" x14ac:dyDescent="0.25">
      <c r="A609">
        <v>65.078745632351399</v>
      </c>
      <c r="B609" t="s">
        <v>283</v>
      </c>
    </row>
    <row r="610" spans="1:2" x14ac:dyDescent="0.25">
      <c r="A610">
        <v>25874.604813828901</v>
      </c>
      <c r="B610" t="s">
        <v>283</v>
      </c>
    </row>
    <row r="611" spans="1:2" x14ac:dyDescent="0.25">
      <c r="A611">
        <v>9230.5472360648291</v>
      </c>
      <c r="B611" t="s">
        <v>284</v>
      </c>
    </row>
    <row r="612" spans="1:2" x14ac:dyDescent="0.25">
      <c r="A612">
        <v>32.278986596432901</v>
      </c>
      <c r="B612" t="s">
        <v>284</v>
      </c>
    </row>
    <row r="613" spans="1:2" x14ac:dyDescent="0.25">
      <c r="A613">
        <v>10993.184657338699</v>
      </c>
      <c r="B613" t="s">
        <v>284</v>
      </c>
    </row>
    <row r="614" spans="1:2" x14ac:dyDescent="0.25">
      <c r="A614">
        <v>2536.0148150168102</v>
      </c>
      <c r="B614" t="s">
        <v>285</v>
      </c>
    </row>
    <row r="615" spans="1:2" x14ac:dyDescent="0.25">
      <c r="A615">
        <v>802.86262221881395</v>
      </c>
      <c r="B615" t="s">
        <v>285</v>
      </c>
    </row>
    <row r="616" spans="1:2" x14ac:dyDescent="0.25">
      <c r="A616">
        <v>2684.2382827643801</v>
      </c>
      <c r="B616" t="s">
        <v>285</v>
      </c>
    </row>
    <row r="617" spans="1:2" x14ac:dyDescent="0.25">
      <c r="A617">
        <v>2874.41017784826</v>
      </c>
      <c r="B617" t="s">
        <v>286</v>
      </c>
    </row>
    <row r="618" spans="1:2" x14ac:dyDescent="0.25">
      <c r="A618">
        <v>318.44582400532897</v>
      </c>
      <c r="B618" t="s">
        <v>286</v>
      </c>
    </row>
    <row r="619" spans="1:2" x14ac:dyDescent="0.25">
      <c r="A619">
        <v>1704.0332131110499</v>
      </c>
      <c r="B619" t="s">
        <v>286</v>
      </c>
    </row>
    <row r="620" spans="1:2" x14ac:dyDescent="0.25">
      <c r="A620">
        <v>0</v>
      </c>
      <c r="B620" t="s">
        <v>287</v>
      </c>
    </row>
    <row r="621" spans="1:2" x14ac:dyDescent="0.25">
      <c r="A621">
        <v>0</v>
      </c>
      <c r="B621" t="s">
        <v>287</v>
      </c>
    </row>
    <row r="622" spans="1:2" x14ac:dyDescent="0.25">
      <c r="A622">
        <v>0</v>
      </c>
      <c r="B622" t="s">
        <v>287</v>
      </c>
    </row>
    <row r="623" spans="1:2" x14ac:dyDescent="0.25">
      <c r="A623">
        <v>0</v>
      </c>
      <c r="B623" t="s">
        <v>288</v>
      </c>
    </row>
    <row r="624" spans="1:2" x14ac:dyDescent="0.25">
      <c r="A624">
        <v>0</v>
      </c>
      <c r="B624" t="s">
        <v>288</v>
      </c>
    </row>
    <row r="625" spans="1:2" x14ac:dyDescent="0.25">
      <c r="A625">
        <v>1184</v>
      </c>
      <c r="B625" t="s">
        <v>288</v>
      </c>
    </row>
    <row r="626" spans="1:2" x14ac:dyDescent="0.25">
      <c r="A626">
        <v>8783</v>
      </c>
      <c r="B626" t="s">
        <v>289</v>
      </c>
    </row>
    <row r="627" spans="1:2" x14ac:dyDescent="0.25">
      <c r="A627">
        <v>0</v>
      </c>
      <c r="B627" t="s">
        <v>289</v>
      </c>
    </row>
    <row r="628" spans="1:2" x14ac:dyDescent="0.25">
      <c r="A628">
        <v>0</v>
      </c>
      <c r="B628" t="s">
        <v>289</v>
      </c>
    </row>
    <row r="629" spans="1:2" x14ac:dyDescent="0.25">
      <c r="A629">
        <v>25247</v>
      </c>
      <c r="B629" t="s">
        <v>290</v>
      </c>
    </row>
    <row r="630" spans="1:2" x14ac:dyDescent="0.25">
      <c r="A630">
        <v>268</v>
      </c>
      <c r="B630" t="s">
        <v>290</v>
      </c>
    </row>
    <row r="631" spans="1:2" x14ac:dyDescent="0.25">
      <c r="A631">
        <v>1343</v>
      </c>
      <c r="B631" t="s">
        <v>290</v>
      </c>
    </row>
    <row r="632" spans="1:2" x14ac:dyDescent="0.25">
      <c r="A632">
        <v>6290</v>
      </c>
      <c r="B632" t="s">
        <v>291</v>
      </c>
    </row>
    <row r="633" spans="1:2" x14ac:dyDescent="0.25">
      <c r="A633">
        <v>249150</v>
      </c>
      <c r="B633" t="s">
        <v>291</v>
      </c>
    </row>
    <row r="634" spans="1:2" x14ac:dyDescent="0.25">
      <c r="A634">
        <v>2395</v>
      </c>
      <c r="B634" t="s">
        <v>291</v>
      </c>
    </row>
    <row r="635" spans="1:2" x14ac:dyDescent="0.25">
      <c r="A635">
        <v>6208</v>
      </c>
      <c r="B635" t="s">
        <v>292</v>
      </c>
    </row>
    <row r="636" spans="1:2" x14ac:dyDescent="0.25">
      <c r="A636">
        <v>361430</v>
      </c>
      <c r="B636" t="s">
        <v>292</v>
      </c>
    </row>
    <row r="637" spans="1:2" x14ac:dyDescent="0.25">
      <c r="A637">
        <v>2083</v>
      </c>
      <c r="B637" t="s">
        <v>292</v>
      </c>
    </row>
    <row r="638" spans="1:2" x14ac:dyDescent="0.25">
      <c r="A638">
        <v>8436</v>
      </c>
      <c r="B638" t="s">
        <v>293</v>
      </c>
    </row>
    <row r="639" spans="1:2" x14ac:dyDescent="0.25">
      <c r="A639">
        <v>1958709</v>
      </c>
      <c r="B639" t="s">
        <v>293</v>
      </c>
    </row>
    <row r="640" spans="1:2" x14ac:dyDescent="0.25">
      <c r="A640">
        <v>17528</v>
      </c>
      <c r="B640" t="s">
        <v>293</v>
      </c>
    </row>
    <row r="641" spans="1:2" x14ac:dyDescent="0.25">
      <c r="A641">
        <v>0</v>
      </c>
      <c r="B641" t="s">
        <v>294</v>
      </c>
    </row>
    <row r="642" spans="1:2" x14ac:dyDescent="0.25">
      <c r="A642">
        <v>38838</v>
      </c>
      <c r="B642" t="s">
        <v>294</v>
      </c>
    </row>
    <row r="643" spans="1:2" x14ac:dyDescent="0.25">
      <c r="A643">
        <v>0</v>
      </c>
      <c r="B643" t="s">
        <v>294</v>
      </c>
    </row>
    <row r="644" spans="1:2" x14ac:dyDescent="0.25">
      <c r="A644">
        <v>0</v>
      </c>
      <c r="B644" t="s">
        <v>295</v>
      </c>
    </row>
    <row r="645" spans="1:2" x14ac:dyDescent="0.25">
      <c r="A645">
        <v>494574</v>
      </c>
      <c r="B645" t="s">
        <v>295</v>
      </c>
    </row>
    <row r="646" spans="1:2" x14ac:dyDescent="0.25">
      <c r="A646">
        <v>0</v>
      </c>
      <c r="B646" t="s">
        <v>295</v>
      </c>
    </row>
    <row r="647" spans="1:2" x14ac:dyDescent="0.25">
      <c r="A647">
        <v>39027</v>
      </c>
      <c r="B647" t="s">
        <v>296</v>
      </c>
    </row>
    <row r="648" spans="1:2" x14ac:dyDescent="0.25">
      <c r="A648">
        <v>800006</v>
      </c>
      <c r="B648" t="s">
        <v>296</v>
      </c>
    </row>
    <row r="649" spans="1:2" x14ac:dyDescent="0.25">
      <c r="A649">
        <v>546</v>
      </c>
      <c r="B649" t="s">
        <v>296</v>
      </c>
    </row>
    <row r="650" spans="1:2" x14ac:dyDescent="0.25">
      <c r="A650">
        <v>30207</v>
      </c>
      <c r="B650" t="s">
        <v>297</v>
      </c>
    </row>
    <row r="651" spans="1:2" x14ac:dyDescent="0.25">
      <c r="A651">
        <v>3195</v>
      </c>
      <c r="B651" t="s">
        <v>297</v>
      </c>
    </row>
    <row r="652" spans="1:2" x14ac:dyDescent="0.25">
      <c r="A652">
        <v>110078</v>
      </c>
      <c r="B652" t="s">
        <v>297</v>
      </c>
    </row>
    <row r="653" spans="1:2" x14ac:dyDescent="0.25">
      <c r="A653">
        <v>18214</v>
      </c>
      <c r="B653" t="s">
        <v>298</v>
      </c>
    </row>
    <row r="654" spans="1:2" x14ac:dyDescent="0.25">
      <c r="A654">
        <v>0</v>
      </c>
      <c r="B654" t="s">
        <v>298</v>
      </c>
    </row>
    <row r="655" spans="1:2" x14ac:dyDescent="0.25">
      <c r="A655">
        <v>5300</v>
      </c>
      <c r="B655" t="s">
        <v>298</v>
      </c>
    </row>
    <row r="656" spans="1:2" x14ac:dyDescent="0.25">
      <c r="A656">
        <v>26300</v>
      </c>
      <c r="B656" t="s">
        <v>299</v>
      </c>
    </row>
    <row r="657" spans="1:2" x14ac:dyDescent="0.25">
      <c r="A657">
        <v>0</v>
      </c>
      <c r="B657" t="s">
        <v>299</v>
      </c>
    </row>
    <row r="658" spans="1:2" x14ac:dyDescent="0.25">
      <c r="A658">
        <v>2500</v>
      </c>
      <c r="B658" t="s">
        <v>299</v>
      </c>
    </row>
    <row r="659" spans="1:2" x14ac:dyDescent="0.25">
      <c r="A659">
        <v>605968</v>
      </c>
      <c r="B659" t="s">
        <v>300</v>
      </c>
    </row>
    <row r="660" spans="1:2" x14ac:dyDescent="0.25">
      <c r="A660">
        <v>98946</v>
      </c>
      <c r="B660" t="s">
        <v>300</v>
      </c>
    </row>
    <row r="661" spans="1:2" x14ac:dyDescent="0.25">
      <c r="A661">
        <v>191190.44</v>
      </c>
      <c r="B661" t="s">
        <v>300</v>
      </c>
    </row>
    <row r="662" spans="1:2" x14ac:dyDescent="0.25">
      <c r="A662">
        <v>42961</v>
      </c>
      <c r="B662" t="s">
        <v>301</v>
      </c>
    </row>
    <row r="663" spans="1:2" x14ac:dyDescent="0.25">
      <c r="A663">
        <v>4351</v>
      </c>
      <c r="B663" t="s">
        <v>301</v>
      </c>
    </row>
    <row r="664" spans="1:2" x14ac:dyDescent="0.25">
      <c r="A664">
        <v>7895</v>
      </c>
      <c r="B664" t="s">
        <v>301</v>
      </c>
    </row>
    <row r="665" spans="1:2" x14ac:dyDescent="0.25">
      <c r="A665">
        <v>42366</v>
      </c>
      <c r="B665" t="s">
        <v>302</v>
      </c>
    </row>
    <row r="666" spans="1:2" x14ac:dyDescent="0.25">
      <c r="A666">
        <v>0</v>
      </c>
      <c r="B666" t="s">
        <v>302</v>
      </c>
    </row>
    <row r="667" spans="1:2" x14ac:dyDescent="0.25">
      <c r="A667">
        <v>0</v>
      </c>
      <c r="B667" t="s">
        <v>302</v>
      </c>
    </row>
    <row r="668" spans="1:2" x14ac:dyDescent="0.25">
      <c r="A668">
        <v>19087</v>
      </c>
      <c r="B668" t="s">
        <v>303</v>
      </c>
    </row>
    <row r="669" spans="1:2" x14ac:dyDescent="0.25">
      <c r="A669">
        <v>4652</v>
      </c>
      <c r="B669" t="s">
        <v>303</v>
      </c>
    </row>
    <row r="670" spans="1:2" x14ac:dyDescent="0.25">
      <c r="A670">
        <v>378574</v>
      </c>
      <c r="B670" t="s">
        <v>303</v>
      </c>
    </row>
    <row r="671" spans="1:2" x14ac:dyDescent="0.25">
      <c r="A671">
        <v>114664</v>
      </c>
      <c r="B671" t="s">
        <v>304</v>
      </c>
    </row>
    <row r="672" spans="1:2" x14ac:dyDescent="0.25">
      <c r="A672">
        <v>0</v>
      </c>
      <c r="B672" t="s">
        <v>304</v>
      </c>
    </row>
    <row r="673" spans="1:2" x14ac:dyDescent="0.25">
      <c r="A673">
        <v>12509</v>
      </c>
      <c r="B673" t="s">
        <v>304</v>
      </c>
    </row>
    <row r="674" spans="1:2" x14ac:dyDescent="0.25">
      <c r="A674">
        <v>87579</v>
      </c>
      <c r="B674" t="s">
        <v>305</v>
      </c>
    </row>
    <row r="675" spans="1:2" x14ac:dyDescent="0.25">
      <c r="A675">
        <v>23247</v>
      </c>
      <c r="B675" t="s">
        <v>305</v>
      </c>
    </row>
    <row r="676" spans="1:2" x14ac:dyDescent="0.25">
      <c r="A676">
        <v>18603.7</v>
      </c>
      <c r="B676" t="s">
        <v>305</v>
      </c>
    </row>
    <row r="677" spans="1:2" x14ac:dyDescent="0.25">
      <c r="A677">
        <v>485366</v>
      </c>
      <c r="B677" t="s">
        <v>306</v>
      </c>
    </row>
    <row r="678" spans="1:2" x14ac:dyDescent="0.25">
      <c r="A678">
        <v>0</v>
      </c>
      <c r="B678" t="s">
        <v>306</v>
      </c>
    </row>
    <row r="679" spans="1:2" x14ac:dyDescent="0.25">
      <c r="A679">
        <v>149927.14000000001</v>
      </c>
      <c r="B679" t="s">
        <v>306</v>
      </c>
    </row>
    <row r="680" spans="1:2" x14ac:dyDescent="0.25">
      <c r="A680">
        <v>0</v>
      </c>
      <c r="B680" t="s">
        <v>307</v>
      </c>
    </row>
    <row r="681" spans="1:2" x14ac:dyDescent="0.25">
      <c r="A681">
        <v>0</v>
      </c>
      <c r="B681" t="s">
        <v>307</v>
      </c>
    </row>
    <row r="682" spans="1:2" x14ac:dyDescent="0.25">
      <c r="A682">
        <v>0</v>
      </c>
      <c r="B682" t="s">
        <v>307</v>
      </c>
    </row>
    <row r="683" spans="1:2" x14ac:dyDescent="0.25">
      <c r="A683">
        <v>0</v>
      </c>
      <c r="B683" t="s">
        <v>308</v>
      </c>
    </row>
    <row r="684" spans="1:2" x14ac:dyDescent="0.25">
      <c r="A684">
        <v>0</v>
      </c>
      <c r="B684" t="s">
        <v>308</v>
      </c>
    </row>
    <row r="685" spans="1:2" x14ac:dyDescent="0.25">
      <c r="A685">
        <v>31040</v>
      </c>
      <c r="B685" t="s">
        <v>308</v>
      </c>
    </row>
    <row r="686" spans="1:2" x14ac:dyDescent="0.25">
      <c r="A686">
        <v>33641</v>
      </c>
      <c r="B686" t="s">
        <v>309</v>
      </c>
    </row>
    <row r="687" spans="1:2" x14ac:dyDescent="0.25">
      <c r="A687">
        <v>0</v>
      </c>
      <c r="B687" t="s">
        <v>309</v>
      </c>
    </row>
    <row r="688" spans="1:2" x14ac:dyDescent="0.25">
      <c r="A688">
        <v>51076</v>
      </c>
      <c r="B688" t="s">
        <v>309</v>
      </c>
    </row>
    <row r="689" spans="1:2" x14ac:dyDescent="0.25">
      <c r="A689">
        <v>32415</v>
      </c>
      <c r="B689" t="s">
        <v>310</v>
      </c>
    </row>
    <row r="690" spans="1:2" x14ac:dyDescent="0.25">
      <c r="A690">
        <v>0</v>
      </c>
      <c r="B690" t="s">
        <v>310</v>
      </c>
    </row>
    <row r="691" spans="1:2" x14ac:dyDescent="0.25">
      <c r="A691">
        <v>178</v>
      </c>
      <c r="B691" t="s">
        <v>310</v>
      </c>
    </row>
    <row r="692" spans="1:2" x14ac:dyDescent="0.25">
      <c r="A692">
        <v>9858.8088938676992</v>
      </c>
      <c r="B692" t="s">
        <v>311</v>
      </c>
    </row>
    <row r="693" spans="1:2" x14ac:dyDescent="0.25">
      <c r="A693">
        <v>1530.8606004993701</v>
      </c>
      <c r="B693" t="s">
        <v>311</v>
      </c>
    </row>
    <row r="694" spans="1:2" x14ac:dyDescent="0.25">
      <c r="A694">
        <v>32310.473895082501</v>
      </c>
      <c r="B694" t="s">
        <v>311</v>
      </c>
    </row>
    <row r="695" spans="1:2" x14ac:dyDescent="0.25">
      <c r="A695">
        <v>17782.060651207201</v>
      </c>
      <c r="B695" t="s">
        <v>312</v>
      </c>
    </row>
    <row r="696" spans="1:2" x14ac:dyDescent="0.25">
      <c r="A696">
        <v>78.462858458884298</v>
      </c>
      <c r="B696" t="s">
        <v>312</v>
      </c>
    </row>
    <row r="697" spans="1:2" x14ac:dyDescent="0.25">
      <c r="A697">
        <v>19552.717990333898</v>
      </c>
      <c r="B697" t="s">
        <v>312</v>
      </c>
    </row>
    <row r="698" spans="1:2" x14ac:dyDescent="0.25">
      <c r="A698">
        <v>6516.5033426383497</v>
      </c>
      <c r="B698" t="s">
        <v>313</v>
      </c>
    </row>
    <row r="699" spans="1:2" x14ac:dyDescent="0.25">
      <c r="A699">
        <v>19.225795714667601</v>
      </c>
      <c r="B699" t="s">
        <v>313</v>
      </c>
    </row>
    <row r="700" spans="1:2" x14ac:dyDescent="0.25">
      <c r="A700">
        <v>2384.3208616469901</v>
      </c>
      <c r="B700" t="s">
        <v>313</v>
      </c>
    </row>
    <row r="701" spans="1:2" x14ac:dyDescent="0.25">
      <c r="A701">
        <v>2178.2366444556001</v>
      </c>
      <c r="B701" t="s">
        <v>314</v>
      </c>
    </row>
    <row r="702" spans="1:2" x14ac:dyDescent="0.25">
      <c r="A702">
        <v>65.1503195682279</v>
      </c>
      <c r="B702" t="s">
        <v>314</v>
      </c>
    </row>
    <row r="703" spans="1:2" x14ac:dyDescent="0.25">
      <c r="A703">
        <v>25903.061835976201</v>
      </c>
      <c r="B703" t="s">
        <v>314</v>
      </c>
    </row>
    <row r="704" spans="1:2" x14ac:dyDescent="0.25">
      <c r="A704">
        <v>10843.9707638201</v>
      </c>
      <c r="B704" t="s">
        <v>315</v>
      </c>
    </row>
    <row r="705" spans="1:2" x14ac:dyDescent="0.25">
      <c r="A705">
        <v>37.921087231950999</v>
      </c>
      <c r="B705" t="s">
        <v>315</v>
      </c>
    </row>
    <row r="706" spans="1:2" x14ac:dyDescent="0.25">
      <c r="A706">
        <v>12914.702668948001</v>
      </c>
      <c r="B706" t="s">
        <v>315</v>
      </c>
    </row>
    <row r="707" spans="1:2" x14ac:dyDescent="0.25">
      <c r="A707">
        <v>2382.6041651176802</v>
      </c>
      <c r="B707" t="s">
        <v>316</v>
      </c>
    </row>
    <row r="708" spans="1:2" x14ac:dyDescent="0.25">
      <c r="A708">
        <v>758.43724599781399</v>
      </c>
      <c r="B708" t="s">
        <v>316</v>
      </c>
    </row>
    <row r="709" spans="1:2" x14ac:dyDescent="0.25">
      <c r="A709">
        <v>3002.1434688845002</v>
      </c>
      <c r="B709" t="s">
        <v>316</v>
      </c>
    </row>
    <row r="710" spans="1:2" x14ac:dyDescent="0.25">
      <c r="A710">
        <v>2277.8246150873101</v>
      </c>
      <c r="B710" t="s">
        <v>317</v>
      </c>
    </row>
    <row r="711" spans="1:2" x14ac:dyDescent="0.25">
      <c r="A711">
        <v>252.352201533775</v>
      </c>
      <c r="B711" t="s">
        <v>317</v>
      </c>
    </row>
    <row r="712" spans="1:2" x14ac:dyDescent="0.25">
      <c r="A712">
        <v>1350.3600939293599</v>
      </c>
      <c r="B712" t="s">
        <v>317</v>
      </c>
    </row>
    <row r="713" spans="1:2" x14ac:dyDescent="0.25">
      <c r="A713">
        <v>0</v>
      </c>
      <c r="B713" t="s">
        <v>318</v>
      </c>
    </row>
    <row r="714" spans="1:2" x14ac:dyDescent="0.25">
      <c r="A714">
        <v>0</v>
      </c>
      <c r="B714" t="s">
        <v>318</v>
      </c>
    </row>
    <row r="715" spans="1:2" x14ac:dyDescent="0.25">
      <c r="A715">
        <v>0</v>
      </c>
      <c r="B715" t="s">
        <v>318</v>
      </c>
    </row>
    <row r="716" spans="1:2" x14ac:dyDescent="0.25">
      <c r="A716">
        <v>320</v>
      </c>
      <c r="B716" t="s">
        <v>319</v>
      </c>
    </row>
    <row r="717" spans="1:2" x14ac:dyDescent="0.25">
      <c r="A717">
        <v>0</v>
      </c>
      <c r="B717" t="s">
        <v>319</v>
      </c>
    </row>
    <row r="718" spans="1:2" x14ac:dyDescent="0.25">
      <c r="A718">
        <v>502.8</v>
      </c>
      <c r="B718" t="s">
        <v>319</v>
      </c>
    </row>
    <row r="719" spans="1:2" x14ac:dyDescent="0.25">
      <c r="A719">
        <v>8046</v>
      </c>
      <c r="B719" t="s">
        <v>320</v>
      </c>
    </row>
    <row r="720" spans="1:2" x14ac:dyDescent="0.25">
      <c r="A720">
        <v>0</v>
      </c>
      <c r="B720" t="s">
        <v>320</v>
      </c>
    </row>
    <row r="721" spans="1:2" x14ac:dyDescent="0.25">
      <c r="A721">
        <v>0</v>
      </c>
      <c r="B721" t="s">
        <v>320</v>
      </c>
    </row>
    <row r="722" spans="1:2" x14ac:dyDescent="0.25">
      <c r="A722">
        <v>32510</v>
      </c>
      <c r="B722" t="s">
        <v>321</v>
      </c>
    </row>
    <row r="723" spans="1:2" x14ac:dyDescent="0.25">
      <c r="A723">
        <v>0</v>
      </c>
      <c r="B723" t="s">
        <v>321</v>
      </c>
    </row>
    <row r="724" spans="1:2" x14ac:dyDescent="0.25">
      <c r="A724">
        <v>610</v>
      </c>
      <c r="B724" t="s">
        <v>321</v>
      </c>
    </row>
    <row r="725" spans="1:2" x14ac:dyDescent="0.25">
      <c r="A725">
        <v>5426</v>
      </c>
      <c r="B725" t="s">
        <v>322</v>
      </c>
    </row>
    <row r="726" spans="1:2" x14ac:dyDescent="0.25">
      <c r="A726">
        <v>222884</v>
      </c>
      <c r="B726" t="s">
        <v>322</v>
      </c>
    </row>
    <row r="727" spans="1:2" x14ac:dyDescent="0.25">
      <c r="A727">
        <v>4896</v>
      </c>
      <c r="B727" t="s">
        <v>322</v>
      </c>
    </row>
    <row r="728" spans="1:2" x14ac:dyDescent="0.25">
      <c r="A728">
        <v>5863</v>
      </c>
      <c r="B728" t="s">
        <v>323</v>
      </c>
    </row>
    <row r="729" spans="1:2" x14ac:dyDescent="0.25">
      <c r="A729">
        <v>358949</v>
      </c>
      <c r="B729" t="s">
        <v>323</v>
      </c>
    </row>
    <row r="730" spans="1:2" x14ac:dyDescent="0.25">
      <c r="A730">
        <v>2161</v>
      </c>
      <c r="B730" t="s">
        <v>323</v>
      </c>
    </row>
    <row r="731" spans="1:2" x14ac:dyDescent="0.25">
      <c r="A731">
        <v>9131</v>
      </c>
      <c r="B731" t="s">
        <v>324</v>
      </c>
    </row>
    <row r="732" spans="1:2" x14ac:dyDescent="0.25">
      <c r="A732">
        <v>1938259</v>
      </c>
      <c r="B732" t="s">
        <v>324</v>
      </c>
    </row>
    <row r="733" spans="1:2" x14ac:dyDescent="0.25">
      <c r="A733">
        <v>16844</v>
      </c>
      <c r="B733" t="s">
        <v>324</v>
      </c>
    </row>
    <row r="734" spans="1:2" x14ac:dyDescent="0.25">
      <c r="A734">
        <v>33144</v>
      </c>
      <c r="B734" t="s">
        <v>325</v>
      </c>
    </row>
    <row r="735" spans="1:2" x14ac:dyDescent="0.25">
      <c r="A735">
        <v>64</v>
      </c>
      <c r="B735" t="s">
        <v>325</v>
      </c>
    </row>
    <row r="736" spans="1:2" x14ac:dyDescent="0.25">
      <c r="A736">
        <v>0</v>
      </c>
      <c r="B736" t="s">
        <v>325</v>
      </c>
    </row>
    <row r="737" spans="1:2" x14ac:dyDescent="0.25">
      <c r="A737">
        <v>2649</v>
      </c>
      <c r="B737" t="s">
        <v>326</v>
      </c>
    </row>
    <row r="738" spans="1:2" x14ac:dyDescent="0.25">
      <c r="A738">
        <v>261802</v>
      </c>
      <c r="B738" t="s">
        <v>326</v>
      </c>
    </row>
    <row r="739" spans="1:2" x14ac:dyDescent="0.25">
      <c r="A739">
        <v>475</v>
      </c>
      <c r="B739" t="s">
        <v>326</v>
      </c>
    </row>
    <row r="740" spans="1:2" x14ac:dyDescent="0.25">
      <c r="A740">
        <v>50230</v>
      </c>
      <c r="B740" t="s">
        <v>327</v>
      </c>
    </row>
    <row r="741" spans="1:2" x14ac:dyDescent="0.25">
      <c r="A741">
        <v>660312</v>
      </c>
      <c r="B741" t="s">
        <v>327</v>
      </c>
    </row>
    <row r="742" spans="1:2" x14ac:dyDescent="0.25">
      <c r="A742">
        <v>546</v>
      </c>
      <c r="B742" t="s">
        <v>327</v>
      </c>
    </row>
    <row r="743" spans="1:2" x14ac:dyDescent="0.25">
      <c r="A743">
        <v>37815</v>
      </c>
      <c r="B743" t="s">
        <v>328</v>
      </c>
    </row>
    <row r="744" spans="1:2" x14ac:dyDescent="0.25">
      <c r="A744">
        <v>2611</v>
      </c>
      <c r="B744" t="s">
        <v>328</v>
      </c>
    </row>
    <row r="745" spans="1:2" x14ac:dyDescent="0.25">
      <c r="A745">
        <v>108743</v>
      </c>
      <c r="B745" t="s">
        <v>328</v>
      </c>
    </row>
    <row r="746" spans="1:2" x14ac:dyDescent="0.25">
      <c r="A746">
        <v>0</v>
      </c>
      <c r="B746" t="s">
        <v>329</v>
      </c>
    </row>
    <row r="747" spans="1:2" x14ac:dyDescent="0.25">
      <c r="A747">
        <v>14588</v>
      </c>
      <c r="B747" t="s">
        <v>329</v>
      </c>
    </row>
    <row r="748" spans="1:2" x14ac:dyDescent="0.25">
      <c r="A748">
        <v>0</v>
      </c>
      <c r="B748" t="s">
        <v>329</v>
      </c>
    </row>
    <row r="749" spans="1:2" x14ac:dyDescent="0.25">
      <c r="A749">
        <v>28735</v>
      </c>
      <c r="B749" t="s">
        <v>330</v>
      </c>
    </row>
    <row r="750" spans="1:2" x14ac:dyDescent="0.25">
      <c r="A750">
        <v>0</v>
      </c>
      <c r="B750" t="s">
        <v>330</v>
      </c>
    </row>
    <row r="751" spans="1:2" x14ac:dyDescent="0.25">
      <c r="A751">
        <v>0</v>
      </c>
      <c r="B751" t="s">
        <v>330</v>
      </c>
    </row>
    <row r="752" spans="1:2" x14ac:dyDescent="0.25">
      <c r="A752">
        <v>637891</v>
      </c>
      <c r="B752" t="s">
        <v>331</v>
      </c>
    </row>
    <row r="753" spans="1:2" x14ac:dyDescent="0.25">
      <c r="A753">
        <v>56362</v>
      </c>
      <c r="B753" t="s">
        <v>331</v>
      </c>
    </row>
    <row r="754" spans="1:2" x14ac:dyDescent="0.25">
      <c r="A754">
        <v>224738.44</v>
      </c>
      <c r="B754" t="s">
        <v>331</v>
      </c>
    </row>
    <row r="755" spans="1:2" x14ac:dyDescent="0.25">
      <c r="A755">
        <v>48393</v>
      </c>
      <c r="B755" t="s">
        <v>332</v>
      </c>
    </row>
    <row r="756" spans="1:2" x14ac:dyDescent="0.25">
      <c r="A756">
        <v>5344</v>
      </c>
      <c r="B756" t="s">
        <v>332</v>
      </c>
    </row>
    <row r="757" spans="1:2" x14ac:dyDescent="0.25">
      <c r="A757">
        <v>12580</v>
      </c>
      <c r="B757" t="s">
        <v>332</v>
      </c>
    </row>
    <row r="758" spans="1:2" x14ac:dyDescent="0.25">
      <c r="A758">
        <v>66890</v>
      </c>
      <c r="B758" t="s">
        <v>333</v>
      </c>
    </row>
    <row r="759" spans="1:2" x14ac:dyDescent="0.25">
      <c r="A759">
        <v>0</v>
      </c>
      <c r="B759" t="s">
        <v>333</v>
      </c>
    </row>
    <row r="760" spans="1:2" x14ac:dyDescent="0.25">
      <c r="A760">
        <v>0</v>
      </c>
      <c r="B760" t="s">
        <v>333</v>
      </c>
    </row>
    <row r="761" spans="1:2" x14ac:dyDescent="0.25">
      <c r="A761">
        <v>21949</v>
      </c>
      <c r="B761" t="s">
        <v>334</v>
      </c>
    </row>
    <row r="762" spans="1:2" x14ac:dyDescent="0.25">
      <c r="A762">
        <v>7253</v>
      </c>
      <c r="B762" t="s">
        <v>334</v>
      </c>
    </row>
    <row r="763" spans="1:2" x14ac:dyDescent="0.25">
      <c r="A763">
        <v>329680</v>
      </c>
      <c r="B763" t="s">
        <v>334</v>
      </c>
    </row>
    <row r="764" spans="1:2" x14ac:dyDescent="0.25">
      <c r="A764">
        <v>99407</v>
      </c>
      <c r="B764" t="s">
        <v>335</v>
      </c>
    </row>
    <row r="765" spans="1:2" x14ac:dyDescent="0.25">
      <c r="A765">
        <v>238</v>
      </c>
      <c r="B765" t="s">
        <v>335</v>
      </c>
    </row>
    <row r="766" spans="1:2" x14ac:dyDescent="0.25">
      <c r="A766">
        <v>41114</v>
      </c>
      <c r="B766" t="s">
        <v>335</v>
      </c>
    </row>
    <row r="767" spans="1:2" x14ac:dyDescent="0.25">
      <c r="A767">
        <v>80529</v>
      </c>
      <c r="B767" t="s">
        <v>336</v>
      </c>
    </row>
    <row r="768" spans="1:2" x14ac:dyDescent="0.25">
      <c r="A768">
        <v>19696</v>
      </c>
      <c r="B768" t="s">
        <v>336</v>
      </c>
    </row>
    <row r="769" spans="1:2" x14ac:dyDescent="0.25">
      <c r="A769">
        <v>17728.7</v>
      </c>
      <c r="B769" t="s">
        <v>336</v>
      </c>
    </row>
    <row r="770" spans="1:2" x14ac:dyDescent="0.25">
      <c r="A770">
        <v>551833</v>
      </c>
      <c r="B770" t="s">
        <v>337</v>
      </c>
    </row>
    <row r="771" spans="1:2" x14ac:dyDescent="0.25">
      <c r="A771">
        <v>0</v>
      </c>
      <c r="B771" t="s">
        <v>337</v>
      </c>
    </row>
    <row r="772" spans="1:2" x14ac:dyDescent="0.25">
      <c r="A772">
        <v>69218.14</v>
      </c>
      <c r="B772" t="s">
        <v>337</v>
      </c>
    </row>
    <row r="773" spans="1:2" x14ac:dyDescent="0.25">
      <c r="A773">
        <v>0</v>
      </c>
      <c r="B773" t="s">
        <v>338</v>
      </c>
    </row>
    <row r="774" spans="1:2" x14ac:dyDescent="0.25">
      <c r="A774">
        <v>0</v>
      </c>
      <c r="B774" t="s">
        <v>338</v>
      </c>
    </row>
    <row r="775" spans="1:2" x14ac:dyDescent="0.25">
      <c r="A775">
        <v>0</v>
      </c>
      <c r="B775" t="s">
        <v>338</v>
      </c>
    </row>
    <row r="776" spans="1:2" x14ac:dyDescent="0.25">
      <c r="A776">
        <v>8990</v>
      </c>
      <c r="B776" t="s">
        <v>339</v>
      </c>
    </row>
    <row r="777" spans="1:2" x14ac:dyDescent="0.25">
      <c r="A777">
        <v>0</v>
      </c>
      <c r="B777" t="s">
        <v>339</v>
      </c>
    </row>
    <row r="778" spans="1:2" x14ac:dyDescent="0.25">
      <c r="A778">
        <v>14753</v>
      </c>
      <c r="B778" t="s">
        <v>339</v>
      </c>
    </row>
    <row r="779" spans="1:2" x14ac:dyDescent="0.25">
      <c r="A779">
        <v>120600</v>
      </c>
      <c r="B779" t="s">
        <v>340</v>
      </c>
    </row>
    <row r="780" spans="1:2" x14ac:dyDescent="0.25">
      <c r="A780">
        <v>0</v>
      </c>
      <c r="B780" t="s">
        <v>340</v>
      </c>
    </row>
    <row r="781" spans="1:2" x14ac:dyDescent="0.25">
      <c r="A781">
        <v>2526</v>
      </c>
      <c r="B781" t="s">
        <v>340</v>
      </c>
    </row>
    <row r="782" spans="1:2" x14ac:dyDescent="0.25">
      <c r="A782">
        <v>0</v>
      </c>
      <c r="B782" t="s">
        <v>341</v>
      </c>
    </row>
    <row r="783" spans="1:2" x14ac:dyDescent="0.25">
      <c r="A783">
        <v>0</v>
      </c>
      <c r="B783" t="s">
        <v>341</v>
      </c>
    </row>
    <row r="784" spans="1:2" x14ac:dyDescent="0.25">
      <c r="A784">
        <v>0</v>
      </c>
      <c r="B784" t="s">
        <v>341</v>
      </c>
    </row>
    <row r="785" spans="1:2" x14ac:dyDescent="0.25">
      <c r="A785">
        <v>4359.877606</v>
      </c>
      <c r="B785" t="s">
        <v>342</v>
      </c>
    </row>
    <row r="786" spans="1:2" x14ac:dyDescent="0.25">
      <c r="A786">
        <v>615.48378200000002</v>
      </c>
      <c r="B786" t="s">
        <v>342</v>
      </c>
    </row>
    <row r="787" spans="1:2" x14ac:dyDescent="0.25">
      <c r="A787">
        <v>7931.585658</v>
      </c>
      <c r="B787" t="s">
        <v>342</v>
      </c>
    </row>
    <row r="788" spans="1:2" x14ac:dyDescent="0.25">
      <c r="A788">
        <v>8164.0268880000003</v>
      </c>
      <c r="B788" t="s">
        <v>343</v>
      </c>
    </row>
    <row r="789" spans="1:2" x14ac:dyDescent="0.25">
      <c r="A789">
        <v>65.547736999999998</v>
      </c>
      <c r="B789" t="s">
        <v>343</v>
      </c>
    </row>
    <row r="790" spans="1:2" x14ac:dyDescent="0.25">
      <c r="A790">
        <v>14103.948280000001</v>
      </c>
      <c r="B790" t="s">
        <v>343</v>
      </c>
    </row>
    <row r="791" spans="1:2" x14ac:dyDescent="0.25">
      <c r="A791">
        <v>4787.701196</v>
      </c>
      <c r="B791" t="s">
        <v>344</v>
      </c>
    </row>
    <row r="792" spans="1:2" x14ac:dyDescent="0.25">
      <c r="A792">
        <v>17.640771000000001</v>
      </c>
      <c r="B792" t="s">
        <v>344</v>
      </c>
    </row>
    <row r="793" spans="1:2" x14ac:dyDescent="0.25">
      <c r="A793">
        <v>2143.3225830000001</v>
      </c>
      <c r="B793" t="s">
        <v>344</v>
      </c>
    </row>
    <row r="794" spans="1:2" x14ac:dyDescent="0.25">
      <c r="A794">
        <v>414.295661</v>
      </c>
      <c r="B794" t="s">
        <v>345</v>
      </c>
    </row>
    <row r="795" spans="1:2" x14ac:dyDescent="0.25">
      <c r="A795">
        <v>67.574742999999998</v>
      </c>
      <c r="B795" t="s">
        <v>345</v>
      </c>
    </row>
    <row r="796" spans="1:2" x14ac:dyDescent="0.25">
      <c r="A796">
        <v>0</v>
      </c>
      <c r="B796" t="s">
        <v>345</v>
      </c>
    </row>
    <row r="797" spans="1:2" x14ac:dyDescent="0.25">
      <c r="A797">
        <v>6020.8830470000003</v>
      </c>
      <c r="B797" t="s">
        <v>346</v>
      </c>
    </row>
    <row r="798" spans="1:2" x14ac:dyDescent="0.25">
      <c r="A798">
        <v>44.526471999999998</v>
      </c>
      <c r="B798" t="s">
        <v>346</v>
      </c>
    </row>
    <row r="799" spans="1:2" x14ac:dyDescent="0.25">
      <c r="A799">
        <v>11881.786227000001</v>
      </c>
      <c r="B799" t="s">
        <v>346</v>
      </c>
    </row>
    <row r="800" spans="1:2" x14ac:dyDescent="0.25">
      <c r="A800">
        <v>641.54224999999997</v>
      </c>
      <c r="B800" t="s">
        <v>347</v>
      </c>
    </row>
    <row r="801" spans="1:2" x14ac:dyDescent="0.25">
      <c r="A801">
        <v>164.39118999999999</v>
      </c>
      <c r="B801" t="s">
        <v>347</v>
      </c>
    </row>
    <row r="802" spans="1:2" x14ac:dyDescent="0.25">
      <c r="A802">
        <v>1220.6400799999999</v>
      </c>
      <c r="B802" t="s">
        <v>347</v>
      </c>
    </row>
    <row r="803" spans="1:2" x14ac:dyDescent="0.25">
      <c r="A803">
        <v>785.76704500000005</v>
      </c>
      <c r="B803" t="s">
        <v>348</v>
      </c>
    </row>
    <row r="804" spans="1:2" x14ac:dyDescent="0.25">
      <c r="A804">
        <v>86.632003999999995</v>
      </c>
      <c r="B804" t="s">
        <v>348</v>
      </c>
    </row>
    <row r="805" spans="1:2" x14ac:dyDescent="0.25">
      <c r="A805">
        <v>586.03635599999996</v>
      </c>
      <c r="B805" t="s">
        <v>348</v>
      </c>
    </row>
    <row r="806" spans="1:2" x14ac:dyDescent="0.25">
      <c r="A806">
        <v>0</v>
      </c>
      <c r="B806" t="s">
        <v>349</v>
      </c>
    </row>
    <row r="807" spans="1:2" x14ac:dyDescent="0.25">
      <c r="A807">
        <v>0</v>
      </c>
      <c r="B807" t="s">
        <v>349</v>
      </c>
    </row>
    <row r="808" spans="1:2" x14ac:dyDescent="0.25">
      <c r="A808">
        <v>0</v>
      </c>
      <c r="B808" t="s">
        <v>349</v>
      </c>
    </row>
    <row r="809" spans="1:2" x14ac:dyDescent="0.25">
      <c r="A809">
        <v>0</v>
      </c>
      <c r="B809" t="s">
        <v>350</v>
      </c>
    </row>
    <row r="810" spans="1:2" x14ac:dyDescent="0.25">
      <c r="A810">
        <v>0</v>
      </c>
      <c r="B810" t="s">
        <v>350</v>
      </c>
    </row>
    <row r="811" spans="1:2" x14ac:dyDescent="0.25">
      <c r="A811">
        <v>1742.8</v>
      </c>
      <c r="B811" t="s">
        <v>350</v>
      </c>
    </row>
    <row r="812" spans="1:2" x14ac:dyDescent="0.25">
      <c r="A812">
        <v>0</v>
      </c>
      <c r="B812" t="s">
        <v>351</v>
      </c>
    </row>
    <row r="813" spans="1:2" x14ac:dyDescent="0.25">
      <c r="A813">
        <v>0</v>
      </c>
      <c r="B813" t="s">
        <v>351</v>
      </c>
    </row>
    <row r="814" spans="1:2" x14ac:dyDescent="0.25">
      <c r="A814">
        <v>0</v>
      </c>
      <c r="B814" t="s">
        <v>351</v>
      </c>
    </row>
    <row r="815" spans="1:2" x14ac:dyDescent="0.25">
      <c r="A815">
        <v>7718</v>
      </c>
      <c r="B815" t="s">
        <v>352</v>
      </c>
    </row>
    <row r="816" spans="1:2" x14ac:dyDescent="0.25">
      <c r="A816">
        <v>0</v>
      </c>
      <c r="B816" t="s">
        <v>352</v>
      </c>
    </row>
    <row r="817" spans="1:2" x14ac:dyDescent="0.25">
      <c r="A817">
        <v>0</v>
      </c>
      <c r="B817" t="s">
        <v>352</v>
      </c>
    </row>
    <row r="818" spans="1:2" x14ac:dyDescent="0.25">
      <c r="A818">
        <v>19698</v>
      </c>
      <c r="B818" t="s">
        <v>353</v>
      </c>
    </row>
    <row r="819" spans="1:2" x14ac:dyDescent="0.25">
      <c r="A819">
        <v>0</v>
      </c>
      <c r="B819" t="s">
        <v>353</v>
      </c>
    </row>
    <row r="820" spans="1:2" x14ac:dyDescent="0.25">
      <c r="A820">
        <v>289</v>
      </c>
      <c r="B820" t="s">
        <v>353</v>
      </c>
    </row>
    <row r="821" spans="1:2" x14ac:dyDescent="0.25">
      <c r="A821">
        <v>0</v>
      </c>
      <c r="B821" t="s">
        <v>354</v>
      </c>
    </row>
    <row r="822" spans="1:2" x14ac:dyDescent="0.25">
      <c r="A822">
        <v>0</v>
      </c>
      <c r="B822" t="s">
        <v>354</v>
      </c>
    </row>
    <row r="823" spans="1:2" x14ac:dyDescent="0.25">
      <c r="A823">
        <v>0</v>
      </c>
      <c r="B823" t="s">
        <v>354</v>
      </c>
    </row>
    <row r="824" spans="1:2" x14ac:dyDescent="0.25">
      <c r="A824">
        <v>0</v>
      </c>
      <c r="B824" t="s">
        <v>355</v>
      </c>
    </row>
    <row r="825" spans="1:2" x14ac:dyDescent="0.25">
      <c r="A825">
        <v>160128</v>
      </c>
      <c r="B825" t="s">
        <v>355</v>
      </c>
    </row>
    <row r="826" spans="1:2" x14ac:dyDescent="0.25">
      <c r="A826">
        <v>0</v>
      </c>
      <c r="B826" t="s">
        <v>355</v>
      </c>
    </row>
    <row r="827" spans="1:2" x14ac:dyDescent="0.25">
      <c r="A827">
        <v>514</v>
      </c>
      <c r="B827" t="s">
        <v>356</v>
      </c>
    </row>
    <row r="828" spans="1:2" x14ac:dyDescent="0.25">
      <c r="A828">
        <v>330211</v>
      </c>
      <c r="B828" t="s">
        <v>356</v>
      </c>
    </row>
    <row r="829" spans="1:2" x14ac:dyDescent="0.25">
      <c r="A829">
        <v>15</v>
      </c>
      <c r="B829" t="s">
        <v>356</v>
      </c>
    </row>
    <row r="830" spans="1:2" x14ac:dyDescent="0.25">
      <c r="A830">
        <v>7212</v>
      </c>
      <c r="B830" t="s">
        <v>357</v>
      </c>
    </row>
    <row r="831" spans="1:2" x14ac:dyDescent="0.25">
      <c r="A831">
        <v>1729672</v>
      </c>
      <c r="B831" t="s">
        <v>357</v>
      </c>
    </row>
    <row r="832" spans="1:2" x14ac:dyDescent="0.25">
      <c r="A832">
        <v>1440</v>
      </c>
      <c r="B832" t="s">
        <v>357</v>
      </c>
    </row>
    <row r="833" spans="1:2" x14ac:dyDescent="0.25">
      <c r="A833">
        <v>37971</v>
      </c>
      <c r="B833" t="s">
        <v>358</v>
      </c>
    </row>
    <row r="834" spans="1:2" x14ac:dyDescent="0.25">
      <c r="A834">
        <v>90</v>
      </c>
      <c r="B834" t="s">
        <v>358</v>
      </c>
    </row>
    <row r="835" spans="1:2" x14ac:dyDescent="0.25">
      <c r="A835">
        <v>1</v>
      </c>
      <c r="B835" t="s">
        <v>358</v>
      </c>
    </row>
    <row r="836" spans="1:2" x14ac:dyDescent="0.25">
      <c r="A836">
        <v>19115</v>
      </c>
      <c r="B836" t="s">
        <v>359</v>
      </c>
    </row>
    <row r="837" spans="1:2" x14ac:dyDescent="0.25">
      <c r="A837">
        <v>846006</v>
      </c>
      <c r="B837" t="s">
        <v>359</v>
      </c>
    </row>
    <row r="838" spans="1:2" x14ac:dyDescent="0.25">
      <c r="A838">
        <v>36</v>
      </c>
      <c r="B838" t="s">
        <v>359</v>
      </c>
    </row>
    <row r="839" spans="1:2" x14ac:dyDescent="0.25">
      <c r="A839">
        <v>13112</v>
      </c>
      <c r="B839" t="s">
        <v>360</v>
      </c>
    </row>
    <row r="840" spans="1:2" x14ac:dyDescent="0.25">
      <c r="A840">
        <v>714125</v>
      </c>
      <c r="B840" t="s">
        <v>360</v>
      </c>
    </row>
    <row r="841" spans="1:2" x14ac:dyDescent="0.25">
      <c r="A841">
        <v>0</v>
      </c>
      <c r="B841" t="s">
        <v>360</v>
      </c>
    </row>
    <row r="842" spans="1:2" x14ac:dyDescent="0.25">
      <c r="A842">
        <v>30137</v>
      </c>
      <c r="B842" t="s">
        <v>361</v>
      </c>
    </row>
    <row r="843" spans="1:2" x14ac:dyDescent="0.25">
      <c r="A843">
        <v>185</v>
      </c>
      <c r="B843" t="s">
        <v>361</v>
      </c>
    </row>
    <row r="844" spans="1:2" x14ac:dyDescent="0.25">
      <c r="A844">
        <v>165753</v>
      </c>
      <c r="B844" t="s">
        <v>361</v>
      </c>
    </row>
    <row r="845" spans="1:2" x14ac:dyDescent="0.25">
      <c r="A845">
        <v>175</v>
      </c>
      <c r="B845" t="s">
        <v>362</v>
      </c>
    </row>
    <row r="846" spans="1:2" x14ac:dyDescent="0.25">
      <c r="A846">
        <v>0</v>
      </c>
      <c r="B846" t="s">
        <v>362</v>
      </c>
    </row>
    <row r="847" spans="1:2" x14ac:dyDescent="0.25">
      <c r="A847">
        <v>0</v>
      </c>
      <c r="B847" t="s">
        <v>362</v>
      </c>
    </row>
    <row r="848" spans="1:2" x14ac:dyDescent="0.25">
      <c r="A848">
        <v>28730</v>
      </c>
      <c r="B848" t="s">
        <v>363</v>
      </c>
    </row>
    <row r="849" spans="1:2" x14ac:dyDescent="0.25">
      <c r="A849">
        <v>1</v>
      </c>
      <c r="B849" t="s">
        <v>363</v>
      </c>
    </row>
    <row r="850" spans="1:2" x14ac:dyDescent="0.25">
      <c r="A850">
        <v>0</v>
      </c>
      <c r="B850" t="s">
        <v>363</v>
      </c>
    </row>
    <row r="851" spans="1:2" x14ac:dyDescent="0.25">
      <c r="A851">
        <v>423199</v>
      </c>
      <c r="B851" t="s">
        <v>364</v>
      </c>
    </row>
    <row r="852" spans="1:2" x14ac:dyDescent="0.25">
      <c r="A852">
        <v>128194.98</v>
      </c>
      <c r="B852" t="s">
        <v>364</v>
      </c>
    </row>
    <row r="853" spans="1:2" x14ac:dyDescent="0.25">
      <c r="A853">
        <v>101802</v>
      </c>
      <c r="B853" t="s">
        <v>364</v>
      </c>
    </row>
    <row r="854" spans="1:2" x14ac:dyDescent="0.25">
      <c r="A854">
        <v>51690</v>
      </c>
      <c r="B854" t="s">
        <v>365</v>
      </c>
    </row>
    <row r="855" spans="1:2" x14ac:dyDescent="0.25">
      <c r="A855">
        <v>65012</v>
      </c>
      <c r="B855" t="s">
        <v>365</v>
      </c>
    </row>
    <row r="856" spans="1:2" x14ac:dyDescent="0.25">
      <c r="A856">
        <v>130001</v>
      </c>
      <c r="B856" t="s">
        <v>365</v>
      </c>
    </row>
    <row r="857" spans="1:2" x14ac:dyDescent="0.25">
      <c r="A857">
        <v>55662</v>
      </c>
      <c r="B857" t="s">
        <v>366</v>
      </c>
    </row>
    <row r="858" spans="1:2" x14ac:dyDescent="0.25">
      <c r="A858">
        <v>0</v>
      </c>
      <c r="B858" t="s">
        <v>366</v>
      </c>
    </row>
    <row r="859" spans="1:2" x14ac:dyDescent="0.25">
      <c r="A859">
        <v>12756</v>
      </c>
      <c r="B859" t="s">
        <v>366</v>
      </c>
    </row>
    <row r="860" spans="1:2" x14ac:dyDescent="0.25">
      <c r="A860">
        <v>24199</v>
      </c>
      <c r="B860" t="s">
        <v>367</v>
      </c>
    </row>
    <row r="861" spans="1:2" x14ac:dyDescent="0.25">
      <c r="A861">
        <v>13612</v>
      </c>
      <c r="B861" t="s">
        <v>367</v>
      </c>
    </row>
    <row r="862" spans="1:2" x14ac:dyDescent="0.25">
      <c r="A862">
        <v>373405</v>
      </c>
      <c r="B862" t="s">
        <v>367</v>
      </c>
    </row>
    <row r="863" spans="1:2" x14ac:dyDescent="0.25">
      <c r="A863">
        <v>75438</v>
      </c>
      <c r="B863" t="s">
        <v>368</v>
      </c>
    </row>
    <row r="864" spans="1:2" x14ac:dyDescent="0.25">
      <c r="A864">
        <v>0</v>
      </c>
      <c r="B864" t="s">
        <v>368</v>
      </c>
    </row>
    <row r="865" spans="1:2" x14ac:dyDescent="0.25">
      <c r="A865">
        <v>18452</v>
      </c>
      <c r="B865" t="s">
        <v>368</v>
      </c>
    </row>
    <row r="866" spans="1:2" x14ac:dyDescent="0.25">
      <c r="A866">
        <v>138998.5</v>
      </c>
      <c r="B866" t="s">
        <v>369</v>
      </c>
    </row>
    <row r="867" spans="1:2" x14ac:dyDescent="0.25">
      <c r="A867">
        <v>36760.65</v>
      </c>
      <c r="B867" t="s">
        <v>369</v>
      </c>
    </row>
    <row r="868" spans="1:2" x14ac:dyDescent="0.25">
      <c r="A868">
        <v>18069.5</v>
      </c>
      <c r="B868" t="s">
        <v>369</v>
      </c>
    </row>
    <row r="869" spans="1:2" x14ac:dyDescent="0.25">
      <c r="A869">
        <v>208757.5</v>
      </c>
      <c r="B869" t="s">
        <v>370</v>
      </c>
    </row>
    <row r="870" spans="1:2" x14ac:dyDescent="0.25">
      <c r="A870">
        <v>295.13</v>
      </c>
      <c r="B870" t="s">
        <v>370</v>
      </c>
    </row>
    <row r="871" spans="1:2" x14ac:dyDescent="0.25">
      <c r="A871">
        <v>1245.5</v>
      </c>
      <c r="B871" t="s">
        <v>370</v>
      </c>
    </row>
    <row r="872" spans="1:2" x14ac:dyDescent="0.25">
      <c r="A872">
        <v>0</v>
      </c>
      <c r="B872" t="s">
        <v>371</v>
      </c>
    </row>
    <row r="873" spans="1:2" x14ac:dyDescent="0.25">
      <c r="A873">
        <v>0</v>
      </c>
      <c r="B873" t="s">
        <v>371</v>
      </c>
    </row>
    <row r="874" spans="1:2" x14ac:dyDescent="0.25">
      <c r="A874">
        <v>0</v>
      </c>
      <c r="B874" t="s">
        <v>371</v>
      </c>
    </row>
    <row r="875" spans="1:2" x14ac:dyDescent="0.25">
      <c r="A875">
        <v>7939</v>
      </c>
      <c r="B875" t="s">
        <v>372</v>
      </c>
    </row>
    <row r="876" spans="1:2" x14ac:dyDescent="0.25">
      <c r="A876">
        <v>0</v>
      </c>
      <c r="B876" t="s">
        <v>372</v>
      </c>
    </row>
    <row r="877" spans="1:2" x14ac:dyDescent="0.25">
      <c r="A877">
        <v>0</v>
      </c>
      <c r="B877" t="s">
        <v>372</v>
      </c>
    </row>
    <row r="878" spans="1:2" x14ac:dyDescent="0.25">
      <c r="A878">
        <v>421765</v>
      </c>
      <c r="B878" t="s">
        <v>373</v>
      </c>
    </row>
    <row r="879" spans="1:2" x14ac:dyDescent="0.25">
      <c r="A879">
        <v>0</v>
      </c>
      <c r="B879" t="s">
        <v>373</v>
      </c>
    </row>
    <row r="880" spans="1:2" x14ac:dyDescent="0.25">
      <c r="A880">
        <v>91014</v>
      </c>
      <c r="B880" t="s">
        <v>373</v>
      </c>
    </row>
    <row r="881" spans="1:2" x14ac:dyDescent="0.25">
      <c r="A881">
        <v>146440</v>
      </c>
      <c r="B881" t="s">
        <v>374</v>
      </c>
    </row>
    <row r="882" spans="1:2" x14ac:dyDescent="0.25">
      <c r="A882">
        <v>0</v>
      </c>
      <c r="B882" t="s">
        <v>374</v>
      </c>
    </row>
    <row r="883" spans="1:2" x14ac:dyDescent="0.25">
      <c r="A883">
        <v>0</v>
      </c>
      <c r="B883" t="s">
        <v>374</v>
      </c>
    </row>
    <row r="884" spans="1:2" x14ac:dyDescent="0.25">
      <c r="A884">
        <v>4099.9810180000004</v>
      </c>
      <c r="B884" t="s">
        <v>375</v>
      </c>
    </row>
    <row r="885" spans="1:2" x14ac:dyDescent="0.25">
      <c r="A885">
        <v>558.186238</v>
      </c>
      <c r="B885" t="s">
        <v>375</v>
      </c>
    </row>
    <row r="886" spans="1:2" x14ac:dyDescent="0.25">
      <c r="A886">
        <v>5328.9645819999996</v>
      </c>
      <c r="B886" t="s">
        <v>375</v>
      </c>
    </row>
    <row r="887" spans="1:2" x14ac:dyDescent="0.25">
      <c r="A887">
        <v>4879.6971510000003</v>
      </c>
      <c r="B887" t="s">
        <v>376</v>
      </c>
    </row>
    <row r="888" spans="1:2" x14ac:dyDescent="0.25">
      <c r="A888">
        <v>58.587113000000002</v>
      </c>
      <c r="B888" t="s">
        <v>376</v>
      </c>
    </row>
    <row r="889" spans="1:2" x14ac:dyDescent="0.25">
      <c r="A889">
        <v>11800.433736000001</v>
      </c>
      <c r="B889" t="s">
        <v>376</v>
      </c>
    </row>
    <row r="890" spans="1:2" x14ac:dyDescent="0.25">
      <c r="A890">
        <v>924.77488200000005</v>
      </c>
      <c r="B890" t="s">
        <v>377</v>
      </c>
    </row>
    <row r="891" spans="1:2" x14ac:dyDescent="0.25">
      <c r="A891">
        <v>4.9096630000000001</v>
      </c>
      <c r="B891" t="s">
        <v>377</v>
      </c>
    </row>
    <row r="892" spans="1:2" x14ac:dyDescent="0.25">
      <c r="A892">
        <v>550.23395500000004</v>
      </c>
      <c r="B892" t="s">
        <v>377</v>
      </c>
    </row>
    <row r="893" spans="1:2" x14ac:dyDescent="0.25">
      <c r="A893">
        <v>888.30023600000004</v>
      </c>
      <c r="B893" t="s">
        <v>378</v>
      </c>
    </row>
    <row r="894" spans="1:2" x14ac:dyDescent="0.25">
      <c r="A894">
        <v>94.375467999999998</v>
      </c>
      <c r="B894" t="s">
        <v>378</v>
      </c>
    </row>
    <row r="895" spans="1:2" x14ac:dyDescent="0.25">
      <c r="A895">
        <v>796.44791599999996</v>
      </c>
      <c r="B895" t="s">
        <v>378</v>
      </c>
    </row>
    <row r="896" spans="1:2" x14ac:dyDescent="0.25">
      <c r="A896">
        <v>5169.3187390000003</v>
      </c>
      <c r="B896" t="s">
        <v>379</v>
      </c>
    </row>
    <row r="897" spans="1:2" x14ac:dyDescent="0.25">
      <c r="A897">
        <v>47.019449999999999</v>
      </c>
      <c r="B897" t="s">
        <v>379</v>
      </c>
    </row>
    <row r="898" spans="1:2" x14ac:dyDescent="0.25">
      <c r="A898">
        <v>11965.713651</v>
      </c>
      <c r="B898" t="s">
        <v>379</v>
      </c>
    </row>
    <row r="899" spans="1:2" x14ac:dyDescent="0.25">
      <c r="A899">
        <v>102.37460900000001</v>
      </c>
      <c r="B899" t="s">
        <v>380</v>
      </c>
    </row>
    <row r="900" spans="1:2" x14ac:dyDescent="0.25">
      <c r="A900">
        <v>53.819124000000002</v>
      </c>
      <c r="B900" t="s">
        <v>380</v>
      </c>
    </row>
    <row r="901" spans="1:2" x14ac:dyDescent="0.25">
      <c r="A901">
        <v>34.441256000000003</v>
      </c>
      <c r="B901" t="s">
        <v>380</v>
      </c>
    </row>
    <row r="902" spans="1:2" x14ac:dyDescent="0.25">
      <c r="A902">
        <v>466.99282399999998</v>
      </c>
      <c r="B902" t="s">
        <v>381</v>
      </c>
    </row>
    <row r="903" spans="1:2" x14ac:dyDescent="0.25">
      <c r="A903">
        <v>51.182769999999998</v>
      </c>
      <c r="B903" t="s">
        <v>381</v>
      </c>
    </row>
    <row r="904" spans="1:2" x14ac:dyDescent="0.25">
      <c r="A904">
        <v>435.19261699999998</v>
      </c>
      <c r="B904" t="s">
        <v>381</v>
      </c>
    </row>
    <row r="905" spans="1:2" x14ac:dyDescent="0.25">
      <c r="A905">
        <v>0</v>
      </c>
      <c r="B905" t="s">
        <v>382</v>
      </c>
    </row>
    <row r="906" spans="1:2" x14ac:dyDescent="0.25">
      <c r="A906">
        <v>0</v>
      </c>
      <c r="B906" t="s">
        <v>382</v>
      </c>
    </row>
    <row r="907" spans="1:2" x14ac:dyDescent="0.25">
      <c r="A907">
        <v>0</v>
      </c>
      <c r="B907" t="s">
        <v>382</v>
      </c>
    </row>
    <row r="908" spans="1:2" x14ac:dyDescent="0.25">
      <c r="A908">
        <v>90</v>
      </c>
      <c r="B908" t="s">
        <v>383</v>
      </c>
    </row>
    <row r="909" spans="1:2" x14ac:dyDescent="0.25">
      <c r="A909">
        <v>2.6</v>
      </c>
      <c r="B909" t="s">
        <v>383</v>
      </c>
    </row>
    <row r="910" spans="1:2" x14ac:dyDescent="0.25">
      <c r="A910">
        <v>210</v>
      </c>
      <c r="B910" t="s">
        <v>383</v>
      </c>
    </row>
    <row r="911" spans="1:2" x14ac:dyDescent="0.25">
      <c r="A911">
        <v>1721</v>
      </c>
      <c r="B911" t="s">
        <v>384</v>
      </c>
    </row>
    <row r="912" spans="1:2" x14ac:dyDescent="0.25">
      <c r="A912">
        <v>0</v>
      </c>
      <c r="B912" t="s">
        <v>384</v>
      </c>
    </row>
    <row r="913" spans="1:2" x14ac:dyDescent="0.25">
      <c r="A913">
        <v>17</v>
      </c>
      <c r="B913" t="s">
        <v>384</v>
      </c>
    </row>
    <row r="914" spans="1:2" x14ac:dyDescent="0.25">
      <c r="A914">
        <v>0</v>
      </c>
      <c r="B914" t="s">
        <v>385</v>
      </c>
    </row>
    <row r="915" spans="1:2" x14ac:dyDescent="0.25">
      <c r="A915">
        <v>0</v>
      </c>
      <c r="B915" t="s">
        <v>385</v>
      </c>
    </row>
    <row r="916" spans="1:2" x14ac:dyDescent="0.25">
      <c r="A916">
        <v>0</v>
      </c>
      <c r="B916" t="s">
        <v>385</v>
      </c>
    </row>
    <row r="917" spans="1:2" x14ac:dyDescent="0.25">
      <c r="A917">
        <v>13666</v>
      </c>
      <c r="B917" t="s">
        <v>386</v>
      </c>
    </row>
    <row r="918" spans="1:2" x14ac:dyDescent="0.25">
      <c r="A918">
        <v>0</v>
      </c>
      <c r="B918" t="s">
        <v>386</v>
      </c>
    </row>
    <row r="919" spans="1:2" x14ac:dyDescent="0.25">
      <c r="A919">
        <v>138</v>
      </c>
      <c r="B919" t="s">
        <v>386</v>
      </c>
    </row>
    <row r="920" spans="1:2" x14ac:dyDescent="0.25">
      <c r="A920">
        <v>13096</v>
      </c>
      <c r="B920" t="s">
        <v>387</v>
      </c>
    </row>
    <row r="921" spans="1:2" x14ac:dyDescent="0.25">
      <c r="A921">
        <v>0</v>
      </c>
      <c r="B921" t="s">
        <v>387</v>
      </c>
    </row>
    <row r="922" spans="1:2" x14ac:dyDescent="0.25">
      <c r="A922">
        <v>56</v>
      </c>
      <c r="B922" t="s">
        <v>387</v>
      </c>
    </row>
    <row r="923" spans="1:2" x14ac:dyDescent="0.25">
      <c r="A923">
        <v>0</v>
      </c>
      <c r="B923" t="s">
        <v>388</v>
      </c>
    </row>
    <row r="924" spans="1:2" x14ac:dyDescent="0.25">
      <c r="A924">
        <v>618151</v>
      </c>
      <c r="B924" t="s">
        <v>388</v>
      </c>
    </row>
    <row r="925" spans="1:2" x14ac:dyDescent="0.25">
      <c r="A925">
        <v>8436</v>
      </c>
      <c r="B925" t="s">
        <v>388</v>
      </c>
    </row>
    <row r="926" spans="1:2" x14ac:dyDescent="0.25">
      <c r="A926">
        <v>0</v>
      </c>
      <c r="B926" t="s">
        <v>389</v>
      </c>
    </row>
    <row r="927" spans="1:2" x14ac:dyDescent="0.25">
      <c r="A927">
        <v>424778</v>
      </c>
      <c r="B927" t="s">
        <v>389</v>
      </c>
    </row>
    <row r="928" spans="1:2" x14ac:dyDescent="0.25">
      <c r="A928">
        <v>2000</v>
      </c>
      <c r="B928" t="s">
        <v>389</v>
      </c>
    </row>
    <row r="929" spans="1:2" x14ac:dyDescent="0.25">
      <c r="A929">
        <v>0</v>
      </c>
      <c r="B929" t="s">
        <v>390</v>
      </c>
    </row>
    <row r="930" spans="1:2" x14ac:dyDescent="0.25">
      <c r="A930">
        <v>2340192</v>
      </c>
      <c r="B930" t="s">
        <v>390</v>
      </c>
    </row>
    <row r="931" spans="1:2" x14ac:dyDescent="0.25">
      <c r="A931">
        <v>33668</v>
      </c>
      <c r="B931" t="s">
        <v>390</v>
      </c>
    </row>
    <row r="932" spans="1:2" x14ac:dyDescent="0.25">
      <c r="A932">
        <v>82</v>
      </c>
      <c r="B932" t="s">
        <v>391</v>
      </c>
    </row>
    <row r="933" spans="1:2" x14ac:dyDescent="0.25">
      <c r="A933">
        <v>36163</v>
      </c>
      <c r="B933" t="s">
        <v>391</v>
      </c>
    </row>
    <row r="934" spans="1:2" x14ac:dyDescent="0.25">
      <c r="A934">
        <v>623</v>
      </c>
      <c r="B934" t="s">
        <v>391</v>
      </c>
    </row>
    <row r="935" spans="1:2" x14ac:dyDescent="0.25">
      <c r="A935">
        <v>2552</v>
      </c>
      <c r="B935" t="s">
        <v>392</v>
      </c>
    </row>
    <row r="936" spans="1:2" x14ac:dyDescent="0.25">
      <c r="A936">
        <v>579988</v>
      </c>
      <c r="B936" t="s">
        <v>392</v>
      </c>
    </row>
    <row r="937" spans="1:2" x14ac:dyDescent="0.25">
      <c r="A937">
        <v>0</v>
      </c>
      <c r="B937" t="s">
        <v>392</v>
      </c>
    </row>
    <row r="938" spans="1:2" x14ac:dyDescent="0.25">
      <c r="A938">
        <v>10937</v>
      </c>
      <c r="B938" t="s">
        <v>393</v>
      </c>
    </row>
    <row r="939" spans="1:2" x14ac:dyDescent="0.25">
      <c r="A939">
        <v>88460</v>
      </c>
      <c r="B939" t="s">
        <v>393</v>
      </c>
    </row>
    <row r="940" spans="1:2" x14ac:dyDescent="0.25">
      <c r="A940">
        <v>800</v>
      </c>
      <c r="B940" t="s">
        <v>393</v>
      </c>
    </row>
    <row r="941" spans="1:2" x14ac:dyDescent="0.25">
      <c r="A941">
        <v>20140</v>
      </c>
      <c r="B941" t="s">
        <v>394</v>
      </c>
    </row>
    <row r="942" spans="1:2" x14ac:dyDescent="0.25">
      <c r="A942">
        <v>519</v>
      </c>
      <c r="B942" t="s">
        <v>394</v>
      </c>
    </row>
    <row r="943" spans="1:2" x14ac:dyDescent="0.25">
      <c r="A943">
        <v>161095</v>
      </c>
      <c r="B943" t="s">
        <v>394</v>
      </c>
    </row>
    <row r="944" spans="1:2" x14ac:dyDescent="0.25">
      <c r="A944">
        <v>0</v>
      </c>
      <c r="B944" t="s">
        <v>395</v>
      </c>
    </row>
    <row r="945" spans="1:2" x14ac:dyDescent="0.25">
      <c r="A945">
        <v>0</v>
      </c>
      <c r="B945" t="s">
        <v>395</v>
      </c>
    </row>
    <row r="946" spans="1:2" x14ac:dyDescent="0.25">
      <c r="A946">
        <v>0</v>
      </c>
      <c r="B946" t="s">
        <v>395</v>
      </c>
    </row>
    <row r="947" spans="1:2" x14ac:dyDescent="0.25">
      <c r="A947">
        <v>35080</v>
      </c>
      <c r="B947" t="s">
        <v>396</v>
      </c>
    </row>
    <row r="948" spans="1:2" x14ac:dyDescent="0.25">
      <c r="A948">
        <v>0</v>
      </c>
      <c r="B948" t="s">
        <v>396</v>
      </c>
    </row>
    <row r="949" spans="1:2" x14ac:dyDescent="0.25">
      <c r="A949">
        <v>1667</v>
      </c>
      <c r="B949" t="s">
        <v>396</v>
      </c>
    </row>
    <row r="950" spans="1:2" x14ac:dyDescent="0.25">
      <c r="A950">
        <v>174649.38</v>
      </c>
      <c r="B950" t="s">
        <v>397</v>
      </c>
    </row>
    <row r="951" spans="1:2" x14ac:dyDescent="0.25">
      <c r="A951">
        <v>88786</v>
      </c>
      <c r="B951" t="s">
        <v>397</v>
      </c>
    </row>
    <row r="952" spans="1:2" x14ac:dyDescent="0.25">
      <c r="A952">
        <v>126015.7</v>
      </c>
      <c r="B952" t="s">
        <v>397</v>
      </c>
    </row>
    <row r="953" spans="1:2" x14ac:dyDescent="0.25">
      <c r="A953">
        <v>438310</v>
      </c>
      <c r="B953" t="s">
        <v>398</v>
      </c>
    </row>
    <row r="954" spans="1:2" x14ac:dyDescent="0.25">
      <c r="A954">
        <v>65333</v>
      </c>
      <c r="B954" t="s">
        <v>398</v>
      </c>
    </row>
    <row r="955" spans="1:2" x14ac:dyDescent="0.25">
      <c r="A955">
        <v>136602</v>
      </c>
      <c r="B955" t="s">
        <v>398</v>
      </c>
    </row>
    <row r="956" spans="1:2" x14ac:dyDescent="0.25">
      <c r="A956">
        <v>61120.24</v>
      </c>
      <c r="B956" t="s">
        <v>399</v>
      </c>
    </row>
    <row r="957" spans="1:2" x14ac:dyDescent="0.25">
      <c r="A957">
        <v>0</v>
      </c>
      <c r="B957" t="s">
        <v>399</v>
      </c>
    </row>
    <row r="958" spans="1:2" x14ac:dyDescent="0.25">
      <c r="A958">
        <v>4852.2299999999996</v>
      </c>
      <c r="B958" t="s">
        <v>399</v>
      </c>
    </row>
    <row r="959" spans="1:2" x14ac:dyDescent="0.25">
      <c r="A959">
        <v>185594.76</v>
      </c>
      <c r="B959" t="s">
        <v>400</v>
      </c>
    </row>
    <row r="960" spans="1:2" x14ac:dyDescent="0.25">
      <c r="A960">
        <v>0</v>
      </c>
      <c r="B960" t="s">
        <v>400</v>
      </c>
    </row>
    <row r="961" spans="1:2" x14ac:dyDescent="0.25">
      <c r="A961">
        <v>266803.77</v>
      </c>
      <c r="B961" t="s">
        <v>400</v>
      </c>
    </row>
    <row r="962" spans="1:2" x14ac:dyDescent="0.25">
      <c r="A962">
        <v>82941</v>
      </c>
      <c r="B962" t="s">
        <v>401</v>
      </c>
    </row>
    <row r="963" spans="1:2" x14ac:dyDescent="0.25">
      <c r="A963">
        <v>0</v>
      </c>
      <c r="B963" t="s">
        <v>401</v>
      </c>
    </row>
    <row r="964" spans="1:2" x14ac:dyDescent="0.25">
      <c r="A964">
        <v>12979</v>
      </c>
      <c r="B964" t="s">
        <v>401</v>
      </c>
    </row>
    <row r="965" spans="1:2" x14ac:dyDescent="0.25">
      <c r="A965">
        <v>109853.65</v>
      </c>
      <c r="B965" t="s">
        <v>402</v>
      </c>
    </row>
    <row r="966" spans="1:2" x14ac:dyDescent="0.25">
      <c r="A966">
        <v>70578</v>
      </c>
      <c r="B966" t="s">
        <v>402</v>
      </c>
    </row>
    <row r="967" spans="1:2" x14ac:dyDescent="0.25">
      <c r="A967">
        <v>23278.75</v>
      </c>
      <c r="B967" t="s">
        <v>402</v>
      </c>
    </row>
    <row r="968" spans="1:2" x14ac:dyDescent="0.25">
      <c r="A968">
        <v>514547.53</v>
      </c>
      <c r="B968" t="s">
        <v>403</v>
      </c>
    </row>
    <row r="969" spans="1:2" x14ac:dyDescent="0.25">
      <c r="A969">
        <v>257</v>
      </c>
      <c r="B969" t="s">
        <v>403</v>
      </c>
    </row>
    <row r="970" spans="1:2" x14ac:dyDescent="0.25">
      <c r="A970">
        <v>1158.95</v>
      </c>
      <c r="B970" t="s">
        <v>403</v>
      </c>
    </row>
    <row r="971" spans="1:2" x14ac:dyDescent="0.25">
      <c r="A971">
        <v>0</v>
      </c>
      <c r="B971" t="s">
        <v>404</v>
      </c>
    </row>
    <row r="972" spans="1:2" x14ac:dyDescent="0.25">
      <c r="A972">
        <v>0</v>
      </c>
      <c r="B972" t="s">
        <v>404</v>
      </c>
    </row>
    <row r="973" spans="1:2" x14ac:dyDescent="0.25">
      <c r="A973">
        <v>0</v>
      </c>
      <c r="B973" t="s">
        <v>404</v>
      </c>
    </row>
    <row r="974" spans="1:2" x14ac:dyDescent="0.25">
      <c r="A974">
        <v>30186</v>
      </c>
      <c r="B974" t="s">
        <v>405</v>
      </c>
    </row>
    <row r="975" spans="1:2" x14ac:dyDescent="0.25">
      <c r="A975">
        <v>0</v>
      </c>
      <c r="B975" t="s">
        <v>405</v>
      </c>
    </row>
    <row r="976" spans="1:2" x14ac:dyDescent="0.25">
      <c r="A976">
        <v>0</v>
      </c>
      <c r="B976" t="s">
        <v>405</v>
      </c>
    </row>
    <row r="977" spans="1:2" x14ac:dyDescent="0.25">
      <c r="A977">
        <v>11074</v>
      </c>
      <c r="B977" t="s">
        <v>406</v>
      </c>
    </row>
    <row r="978" spans="1:2" x14ac:dyDescent="0.25">
      <c r="A978">
        <v>0</v>
      </c>
      <c r="B978" t="s">
        <v>406</v>
      </c>
    </row>
    <row r="979" spans="1:2" x14ac:dyDescent="0.25">
      <c r="A979">
        <v>127137</v>
      </c>
      <c r="B979" t="s">
        <v>406</v>
      </c>
    </row>
    <row r="980" spans="1:2" x14ac:dyDescent="0.25">
      <c r="A980">
        <v>173023</v>
      </c>
      <c r="B980" t="s">
        <v>407</v>
      </c>
    </row>
    <row r="981" spans="1:2" x14ac:dyDescent="0.25">
      <c r="A981">
        <v>0</v>
      </c>
      <c r="B981" t="s">
        <v>407</v>
      </c>
    </row>
    <row r="982" spans="1:2" x14ac:dyDescent="0.25">
      <c r="A982">
        <v>0</v>
      </c>
      <c r="B982" t="s">
        <v>407</v>
      </c>
    </row>
    <row r="983" spans="1:2" x14ac:dyDescent="0.25">
      <c r="A983">
        <v>2609.8744489999999</v>
      </c>
      <c r="B983" t="s">
        <v>408</v>
      </c>
    </row>
    <row r="984" spans="1:2" x14ac:dyDescent="0.25">
      <c r="A984">
        <v>546.17356299999994</v>
      </c>
      <c r="B984" t="s">
        <v>408</v>
      </c>
    </row>
    <row r="985" spans="1:2" x14ac:dyDescent="0.25">
      <c r="A985">
        <v>4132.44373</v>
      </c>
      <c r="B985" t="s">
        <v>408</v>
      </c>
    </row>
    <row r="986" spans="1:2" x14ac:dyDescent="0.25">
      <c r="A986">
        <v>7073.7326979999998</v>
      </c>
      <c r="B986" t="s">
        <v>409</v>
      </c>
    </row>
    <row r="987" spans="1:2" x14ac:dyDescent="0.25">
      <c r="A987">
        <v>24.128367000000001</v>
      </c>
      <c r="B987" t="s">
        <v>409</v>
      </c>
    </row>
    <row r="988" spans="1:2" x14ac:dyDescent="0.25">
      <c r="A988">
        <v>13509.352967999999</v>
      </c>
      <c r="B988" t="s">
        <v>409</v>
      </c>
    </row>
    <row r="989" spans="1:2" x14ac:dyDescent="0.25">
      <c r="A989">
        <v>0</v>
      </c>
      <c r="B989" t="s">
        <v>410</v>
      </c>
    </row>
    <row r="990" spans="1:2" x14ac:dyDescent="0.25">
      <c r="A990">
        <v>0</v>
      </c>
      <c r="B990" t="s">
        <v>410</v>
      </c>
    </row>
    <row r="991" spans="1:2" x14ac:dyDescent="0.25">
      <c r="A991">
        <v>209.067565</v>
      </c>
      <c r="B991" t="s">
        <v>410</v>
      </c>
    </row>
    <row r="992" spans="1:2" x14ac:dyDescent="0.25">
      <c r="A992">
        <v>0</v>
      </c>
      <c r="B992" t="s">
        <v>411</v>
      </c>
    </row>
    <row r="993" spans="1:2" x14ac:dyDescent="0.25">
      <c r="A993">
        <v>0</v>
      </c>
      <c r="B993" t="s">
        <v>411</v>
      </c>
    </row>
    <row r="994" spans="1:2" x14ac:dyDescent="0.25">
      <c r="A994">
        <v>0</v>
      </c>
      <c r="B994" t="s">
        <v>411</v>
      </c>
    </row>
    <row r="995" spans="1:2" x14ac:dyDescent="0.25">
      <c r="A995">
        <v>2245.7128349999998</v>
      </c>
      <c r="B995" t="s">
        <v>412</v>
      </c>
    </row>
    <row r="996" spans="1:2" x14ac:dyDescent="0.25">
      <c r="A996">
        <v>0</v>
      </c>
      <c r="B996" t="s">
        <v>412</v>
      </c>
    </row>
    <row r="997" spans="1:2" x14ac:dyDescent="0.25">
      <c r="A997">
        <v>8067.693303</v>
      </c>
      <c r="B997" t="s">
        <v>412</v>
      </c>
    </row>
    <row r="998" spans="1:2" x14ac:dyDescent="0.25">
      <c r="A998">
        <v>1643.4057459999999</v>
      </c>
      <c r="B998" t="s">
        <v>413</v>
      </c>
    </row>
    <row r="999" spans="1:2" x14ac:dyDescent="0.25">
      <c r="A999">
        <v>525.84328800000003</v>
      </c>
      <c r="B999" t="s">
        <v>413</v>
      </c>
    </row>
    <row r="1000" spans="1:2" x14ac:dyDescent="0.25">
      <c r="A1000">
        <v>2230.0978620000001</v>
      </c>
      <c r="B1000" t="s">
        <v>413</v>
      </c>
    </row>
    <row r="1001" spans="1:2" x14ac:dyDescent="0.25">
      <c r="A1001">
        <v>261.21762200000001</v>
      </c>
      <c r="B1001" t="s">
        <v>414</v>
      </c>
    </row>
    <row r="1002" spans="1:2" x14ac:dyDescent="0.25">
      <c r="A1002">
        <v>29.491963999999999</v>
      </c>
      <c r="B1002" t="s">
        <v>414</v>
      </c>
    </row>
    <row r="1003" spans="1:2" x14ac:dyDescent="0.25">
      <c r="A1003">
        <v>227.72163</v>
      </c>
      <c r="B1003" t="s">
        <v>414</v>
      </c>
    </row>
    <row r="1004" spans="1:2" x14ac:dyDescent="0.25">
      <c r="A1004">
        <v>0</v>
      </c>
      <c r="B1004" t="s">
        <v>415</v>
      </c>
    </row>
    <row r="1005" spans="1:2" x14ac:dyDescent="0.25">
      <c r="A1005">
        <v>0</v>
      </c>
      <c r="B1005" t="s">
        <v>415</v>
      </c>
    </row>
    <row r="1006" spans="1:2" x14ac:dyDescent="0.25">
      <c r="A1006">
        <v>0</v>
      </c>
      <c r="B1006" t="s">
        <v>415</v>
      </c>
    </row>
    <row r="1007" spans="1:2" x14ac:dyDescent="0.25">
      <c r="A1007">
        <v>50.6</v>
      </c>
      <c r="B1007" t="s">
        <v>416</v>
      </c>
    </row>
    <row r="1008" spans="1:2" x14ac:dyDescent="0.25">
      <c r="A1008">
        <v>0</v>
      </c>
      <c r="B1008" t="s">
        <v>416</v>
      </c>
    </row>
    <row r="1009" spans="1:2" x14ac:dyDescent="0.25">
      <c r="A1009">
        <v>319</v>
      </c>
      <c r="B1009" t="s">
        <v>416</v>
      </c>
    </row>
    <row r="1010" spans="1:2" x14ac:dyDescent="0.25">
      <c r="A1010">
        <v>1947</v>
      </c>
      <c r="B1010" t="s">
        <v>417</v>
      </c>
    </row>
    <row r="1011" spans="1:2" x14ac:dyDescent="0.25">
      <c r="A1011">
        <v>10</v>
      </c>
      <c r="B1011" t="s">
        <v>417</v>
      </c>
    </row>
    <row r="1012" spans="1:2" x14ac:dyDescent="0.25">
      <c r="A1012">
        <v>56</v>
      </c>
      <c r="B1012" t="s">
        <v>417</v>
      </c>
    </row>
    <row r="1013" spans="1:2" x14ac:dyDescent="0.25">
      <c r="A1013">
        <v>0</v>
      </c>
      <c r="B1013" t="s">
        <v>418</v>
      </c>
    </row>
    <row r="1014" spans="1:2" x14ac:dyDescent="0.25">
      <c r="A1014">
        <v>0</v>
      </c>
      <c r="B1014" t="s">
        <v>418</v>
      </c>
    </row>
    <row r="1015" spans="1:2" x14ac:dyDescent="0.25">
      <c r="A1015">
        <v>0</v>
      </c>
      <c r="B1015" t="s">
        <v>418</v>
      </c>
    </row>
    <row r="1016" spans="1:2" x14ac:dyDescent="0.25">
      <c r="A1016">
        <v>17306</v>
      </c>
      <c r="B1016" t="s">
        <v>419</v>
      </c>
    </row>
    <row r="1017" spans="1:2" x14ac:dyDescent="0.25">
      <c r="A1017">
        <v>250</v>
      </c>
      <c r="B1017" t="s">
        <v>419</v>
      </c>
    </row>
    <row r="1018" spans="1:2" x14ac:dyDescent="0.25">
      <c r="A1018">
        <v>1324</v>
      </c>
      <c r="B1018" t="s">
        <v>419</v>
      </c>
    </row>
    <row r="1019" spans="1:2" x14ac:dyDescent="0.25">
      <c r="A1019">
        <v>20944</v>
      </c>
      <c r="B1019" t="s">
        <v>420</v>
      </c>
    </row>
    <row r="1020" spans="1:2" x14ac:dyDescent="0.25">
      <c r="A1020">
        <v>140</v>
      </c>
      <c r="B1020" t="s">
        <v>420</v>
      </c>
    </row>
    <row r="1021" spans="1:2" x14ac:dyDescent="0.25">
      <c r="A1021">
        <v>250</v>
      </c>
      <c r="B1021" t="s">
        <v>420</v>
      </c>
    </row>
    <row r="1022" spans="1:2" x14ac:dyDescent="0.25">
      <c r="A1022">
        <v>0</v>
      </c>
      <c r="B1022" t="s">
        <v>421</v>
      </c>
    </row>
    <row r="1023" spans="1:2" x14ac:dyDescent="0.25">
      <c r="A1023">
        <v>755452</v>
      </c>
      <c r="B1023" t="s">
        <v>421</v>
      </c>
    </row>
    <row r="1024" spans="1:2" x14ac:dyDescent="0.25">
      <c r="A1024">
        <v>2000</v>
      </c>
      <c r="B1024" t="s">
        <v>421</v>
      </c>
    </row>
    <row r="1025" spans="1:2" x14ac:dyDescent="0.25">
      <c r="A1025">
        <v>0</v>
      </c>
      <c r="B1025" t="s">
        <v>422</v>
      </c>
    </row>
    <row r="1026" spans="1:2" x14ac:dyDescent="0.25">
      <c r="A1026">
        <v>584157</v>
      </c>
      <c r="B1026" t="s">
        <v>422</v>
      </c>
    </row>
    <row r="1027" spans="1:2" x14ac:dyDescent="0.25">
      <c r="A1027">
        <v>2000</v>
      </c>
      <c r="B1027" t="s">
        <v>422</v>
      </c>
    </row>
    <row r="1028" spans="1:2" x14ac:dyDescent="0.25">
      <c r="A1028">
        <v>5909</v>
      </c>
      <c r="B1028" t="s">
        <v>423</v>
      </c>
    </row>
    <row r="1029" spans="1:2" x14ac:dyDescent="0.25">
      <c r="A1029">
        <v>2227056</v>
      </c>
      <c r="B1029" t="s">
        <v>423</v>
      </c>
    </row>
    <row r="1030" spans="1:2" x14ac:dyDescent="0.25">
      <c r="A1030">
        <v>30000</v>
      </c>
      <c r="B1030" t="s">
        <v>423</v>
      </c>
    </row>
    <row r="1031" spans="1:2" x14ac:dyDescent="0.25">
      <c r="A1031">
        <v>774</v>
      </c>
      <c r="B1031" t="s">
        <v>424</v>
      </c>
    </row>
    <row r="1032" spans="1:2" x14ac:dyDescent="0.25">
      <c r="A1032">
        <v>33750</v>
      </c>
      <c r="B1032" t="s">
        <v>424</v>
      </c>
    </row>
    <row r="1033" spans="1:2" x14ac:dyDescent="0.25">
      <c r="A1033">
        <v>0</v>
      </c>
      <c r="B1033" t="s">
        <v>424</v>
      </c>
    </row>
    <row r="1034" spans="1:2" x14ac:dyDescent="0.25">
      <c r="A1034">
        <v>7339</v>
      </c>
      <c r="B1034" t="s">
        <v>425</v>
      </c>
    </row>
    <row r="1035" spans="1:2" x14ac:dyDescent="0.25">
      <c r="A1035">
        <v>339212</v>
      </c>
      <c r="B1035" t="s">
        <v>425</v>
      </c>
    </row>
    <row r="1036" spans="1:2" x14ac:dyDescent="0.25">
      <c r="A1036">
        <v>0</v>
      </c>
      <c r="B1036" t="s">
        <v>425</v>
      </c>
    </row>
    <row r="1037" spans="1:2" x14ac:dyDescent="0.25">
      <c r="A1037">
        <v>14588</v>
      </c>
      <c r="B1037" t="s">
        <v>426</v>
      </c>
    </row>
    <row r="1038" spans="1:2" x14ac:dyDescent="0.25">
      <c r="A1038">
        <v>76889</v>
      </c>
      <c r="B1038" t="s">
        <v>426</v>
      </c>
    </row>
    <row r="1039" spans="1:2" x14ac:dyDescent="0.25">
      <c r="A1039">
        <v>800</v>
      </c>
      <c r="B1039" t="s">
        <v>426</v>
      </c>
    </row>
    <row r="1040" spans="1:2" x14ac:dyDescent="0.25">
      <c r="A1040">
        <v>7659</v>
      </c>
      <c r="B1040" t="s">
        <v>427</v>
      </c>
    </row>
    <row r="1041" spans="1:2" x14ac:dyDescent="0.25">
      <c r="A1041">
        <v>0</v>
      </c>
      <c r="B1041" t="s">
        <v>427</v>
      </c>
    </row>
    <row r="1042" spans="1:2" x14ac:dyDescent="0.25">
      <c r="A1042">
        <v>134895</v>
      </c>
      <c r="B1042" t="s">
        <v>427</v>
      </c>
    </row>
    <row r="1043" spans="1:2" x14ac:dyDescent="0.25">
      <c r="A1043">
        <v>0</v>
      </c>
      <c r="B1043" t="s">
        <v>428</v>
      </c>
    </row>
    <row r="1044" spans="1:2" x14ac:dyDescent="0.25">
      <c r="A1044">
        <v>0</v>
      </c>
      <c r="B1044" t="s">
        <v>428</v>
      </c>
    </row>
    <row r="1045" spans="1:2" x14ac:dyDescent="0.25">
      <c r="A1045">
        <v>0</v>
      </c>
      <c r="B1045" t="s">
        <v>428</v>
      </c>
    </row>
    <row r="1046" spans="1:2" x14ac:dyDescent="0.25">
      <c r="A1046">
        <v>28825</v>
      </c>
      <c r="B1046" t="s">
        <v>429</v>
      </c>
    </row>
    <row r="1047" spans="1:2" x14ac:dyDescent="0.25">
      <c r="A1047">
        <v>0</v>
      </c>
      <c r="B1047" t="s">
        <v>429</v>
      </c>
    </row>
    <row r="1048" spans="1:2" x14ac:dyDescent="0.25">
      <c r="A1048">
        <v>1445</v>
      </c>
      <c r="B1048" t="s">
        <v>429</v>
      </c>
    </row>
    <row r="1049" spans="1:2" x14ac:dyDescent="0.25">
      <c r="A1049">
        <v>235387.54</v>
      </c>
      <c r="B1049" t="s">
        <v>430</v>
      </c>
    </row>
    <row r="1050" spans="1:2" x14ac:dyDescent="0.25">
      <c r="A1050">
        <v>92500</v>
      </c>
      <c r="B1050" t="s">
        <v>430</v>
      </c>
    </row>
    <row r="1051" spans="1:2" x14ac:dyDescent="0.25">
      <c r="A1051">
        <v>285189.98</v>
      </c>
      <c r="B1051" t="s">
        <v>430</v>
      </c>
    </row>
    <row r="1052" spans="1:2" x14ac:dyDescent="0.25">
      <c r="A1052">
        <v>615686</v>
      </c>
      <c r="B1052" t="s">
        <v>431</v>
      </c>
    </row>
    <row r="1053" spans="1:2" x14ac:dyDescent="0.25">
      <c r="A1053">
        <v>7312</v>
      </c>
      <c r="B1053" t="s">
        <v>431</v>
      </c>
    </row>
    <row r="1054" spans="1:2" x14ac:dyDescent="0.25">
      <c r="A1054">
        <v>8566</v>
      </c>
      <c r="B1054" t="s">
        <v>431</v>
      </c>
    </row>
    <row r="1055" spans="1:2" x14ac:dyDescent="0.25">
      <c r="A1055">
        <v>25381</v>
      </c>
      <c r="B1055" t="s">
        <v>432</v>
      </c>
    </row>
    <row r="1056" spans="1:2" x14ac:dyDescent="0.25">
      <c r="A1056">
        <v>0</v>
      </c>
      <c r="B1056" t="s">
        <v>432</v>
      </c>
    </row>
    <row r="1057" spans="1:2" x14ac:dyDescent="0.25">
      <c r="A1057">
        <v>7555.04</v>
      </c>
      <c r="B1057" t="s">
        <v>432</v>
      </c>
    </row>
    <row r="1058" spans="1:2" x14ac:dyDescent="0.25">
      <c r="A1058">
        <v>168789</v>
      </c>
      <c r="B1058" t="s">
        <v>433</v>
      </c>
    </row>
    <row r="1059" spans="1:2" x14ac:dyDescent="0.25">
      <c r="A1059">
        <v>0</v>
      </c>
      <c r="B1059" t="s">
        <v>433</v>
      </c>
    </row>
    <row r="1060" spans="1:2" x14ac:dyDescent="0.25">
      <c r="A1060">
        <v>360402.96</v>
      </c>
      <c r="B1060" t="s">
        <v>433</v>
      </c>
    </row>
    <row r="1061" spans="1:2" x14ac:dyDescent="0.25">
      <c r="A1061">
        <v>62212</v>
      </c>
      <c r="B1061" t="s">
        <v>434</v>
      </c>
    </row>
    <row r="1062" spans="1:2" x14ac:dyDescent="0.25">
      <c r="A1062">
        <v>11159</v>
      </c>
      <c r="B1062" t="s">
        <v>434</v>
      </c>
    </row>
    <row r="1063" spans="1:2" x14ac:dyDescent="0.25">
      <c r="A1063">
        <v>14578</v>
      </c>
      <c r="B1063" t="s">
        <v>434</v>
      </c>
    </row>
    <row r="1064" spans="1:2" x14ac:dyDescent="0.25">
      <c r="A1064">
        <v>148488.95000000001</v>
      </c>
      <c r="B1064" t="s">
        <v>435</v>
      </c>
    </row>
    <row r="1065" spans="1:2" x14ac:dyDescent="0.25">
      <c r="A1065">
        <v>59892</v>
      </c>
      <c r="B1065" t="s">
        <v>435</v>
      </c>
    </row>
    <row r="1066" spans="1:2" x14ac:dyDescent="0.25">
      <c r="A1066">
        <v>19024.650000000001</v>
      </c>
      <c r="B1066" t="s">
        <v>435</v>
      </c>
    </row>
    <row r="1067" spans="1:2" x14ac:dyDescent="0.25">
      <c r="A1067">
        <v>484930.99</v>
      </c>
      <c r="B1067" t="s">
        <v>436</v>
      </c>
    </row>
    <row r="1068" spans="1:2" x14ac:dyDescent="0.25">
      <c r="A1068">
        <v>170</v>
      </c>
      <c r="B1068" t="s">
        <v>436</v>
      </c>
    </row>
    <row r="1069" spans="1:2" x14ac:dyDescent="0.25">
      <c r="A1069">
        <v>55.13</v>
      </c>
      <c r="B1069" t="s">
        <v>436</v>
      </c>
    </row>
    <row r="1070" spans="1:2" x14ac:dyDescent="0.25">
      <c r="A1070">
        <v>0</v>
      </c>
      <c r="B1070" t="s">
        <v>437</v>
      </c>
    </row>
    <row r="1071" spans="1:2" x14ac:dyDescent="0.25">
      <c r="A1071">
        <v>0</v>
      </c>
      <c r="B1071" t="s">
        <v>437</v>
      </c>
    </row>
    <row r="1072" spans="1:2" x14ac:dyDescent="0.25">
      <c r="A1072">
        <v>0</v>
      </c>
      <c r="B1072" t="s">
        <v>437</v>
      </c>
    </row>
    <row r="1073" spans="1:2" x14ac:dyDescent="0.25">
      <c r="A1073">
        <v>129023</v>
      </c>
      <c r="B1073" t="s">
        <v>438</v>
      </c>
    </row>
    <row r="1074" spans="1:2" x14ac:dyDescent="0.25">
      <c r="A1074">
        <v>0</v>
      </c>
      <c r="B1074" t="s">
        <v>438</v>
      </c>
    </row>
    <row r="1075" spans="1:2" x14ac:dyDescent="0.25">
      <c r="A1075">
        <v>359</v>
      </c>
      <c r="B1075" t="s">
        <v>438</v>
      </c>
    </row>
    <row r="1076" spans="1:2" x14ac:dyDescent="0.25">
      <c r="A1076">
        <v>24579</v>
      </c>
      <c r="B1076" t="s">
        <v>439</v>
      </c>
    </row>
    <row r="1077" spans="1:2" x14ac:dyDescent="0.25">
      <c r="A1077">
        <v>2649</v>
      </c>
      <c r="B1077" t="s">
        <v>439</v>
      </c>
    </row>
    <row r="1078" spans="1:2" x14ac:dyDescent="0.25">
      <c r="A1078">
        <v>118886</v>
      </c>
      <c r="B1078" t="s">
        <v>439</v>
      </c>
    </row>
    <row r="1079" spans="1:2" x14ac:dyDescent="0.25">
      <c r="A1079">
        <v>24293</v>
      </c>
      <c r="B1079" t="s">
        <v>440</v>
      </c>
    </row>
    <row r="1080" spans="1:2" x14ac:dyDescent="0.25">
      <c r="A1080">
        <v>0</v>
      </c>
      <c r="B1080" t="s">
        <v>440</v>
      </c>
    </row>
    <row r="1081" spans="1:2" x14ac:dyDescent="0.25">
      <c r="A1081">
        <v>0</v>
      </c>
      <c r="B1081" t="s">
        <v>440</v>
      </c>
    </row>
    <row r="1082" spans="1:2" x14ac:dyDescent="0.25">
      <c r="A1082">
        <v>4778.1324880000002</v>
      </c>
      <c r="B1082" t="s">
        <v>441</v>
      </c>
    </row>
    <row r="1083" spans="1:2" x14ac:dyDescent="0.25">
      <c r="A1083">
        <v>261.53905400000002</v>
      </c>
      <c r="B1083" t="s">
        <v>441</v>
      </c>
    </row>
    <row r="1084" spans="1:2" x14ac:dyDescent="0.25">
      <c r="A1084">
        <v>4152.6893799999998</v>
      </c>
      <c r="B1084" t="s">
        <v>441</v>
      </c>
    </row>
    <row r="1085" spans="1:2" x14ac:dyDescent="0.25">
      <c r="A1085">
        <v>33595.677801999998</v>
      </c>
      <c r="B1085" t="s">
        <v>442</v>
      </c>
    </row>
    <row r="1086" spans="1:2" x14ac:dyDescent="0.25">
      <c r="A1086">
        <v>0</v>
      </c>
      <c r="B1086" t="s">
        <v>442</v>
      </c>
    </row>
    <row r="1087" spans="1:2" x14ac:dyDescent="0.25">
      <c r="A1087">
        <v>1833.3793209999999</v>
      </c>
      <c r="B1087" t="s">
        <v>442</v>
      </c>
    </row>
    <row r="1088" spans="1:2" x14ac:dyDescent="0.25">
      <c r="A1088">
        <v>4615.3953289999999</v>
      </c>
      <c r="B1088" t="s">
        <v>443</v>
      </c>
    </row>
    <row r="1089" spans="1:2" x14ac:dyDescent="0.25">
      <c r="A1089">
        <v>0</v>
      </c>
      <c r="B1089" t="s">
        <v>443</v>
      </c>
    </row>
    <row r="1090" spans="1:2" x14ac:dyDescent="0.25">
      <c r="A1090">
        <v>839.48166500000002</v>
      </c>
      <c r="B1090" t="s">
        <v>443</v>
      </c>
    </row>
    <row r="1091" spans="1:2" x14ac:dyDescent="0.25">
      <c r="A1091">
        <v>365.59480100000002</v>
      </c>
      <c r="B1091" t="s">
        <v>444</v>
      </c>
    </row>
    <row r="1092" spans="1:2" x14ac:dyDescent="0.25">
      <c r="A1092">
        <v>0</v>
      </c>
      <c r="B1092" t="s">
        <v>444</v>
      </c>
    </row>
    <row r="1093" spans="1:2" x14ac:dyDescent="0.25">
      <c r="A1093">
        <v>0</v>
      </c>
      <c r="B1093" t="s">
        <v>444</v>
      </c>
    </row>
    <row r="1094" spans="1:2" x14ac:dyDescent="0.25">
      <c r="A1094">
        <v>13754.525234000001</v>
      </c>
      <c r="B1094" t="s">
        <v>445</v>
      </c>
    </row>
    <row r="1095" spans="1:2" x14ac:dyDescent="0.25">
      <c r="A1095">
        <v>0</v>
      </c>
      <c r="B1095" t="s">
        <v>445</v>
      </c>
    </row>
    <row r="1096" spans="1:2" x14ac:dyDescent="0.25">
      <c r="A1096">
        <v>3151.3653490000002</v>
      </c>
      <c r="B1096" t="s">
        <v>445</v>
      </c>
    </row>
    <row r="1097" spans="1:2" x14ac:dyDescent="0.25">
      <c r="A1097">
        <v>2078.192137</v>
      </c>
      <c r="B1097" t="s">
        <v>446</v>
      </c>
    </row>
    <row r="1098" spans="1:2" x14ac:dyDescent="0.25">
      <c r="A1098">
        <v>433.69314600000001</v>
      </c>
      <c r="B1098" t="s">
        <v>446</v>
      </c>
    </row>
    <row r="1099" spans="1:2" x14ac:dyDescent="0.25">
      <c r="A1099">
        <v>1595.26378</v>
      </c>
      <c r="B1099" t="s">
        <v>446</v>
      </c>
    </row>
    <row r="1100" spans="1:2" x14ac:dyDescent="0.25">
      <c r="A1100">
        <v>1368.294318</v>
      </c>
      <c r="B1100" t="s">
        <v>447</v>
      </c>
    </row>
    <row r="1101" spans="1:2" x14ac:dyDescent="0.25">
      <c r="A1101">
        <v>46.781801000000002</v>
      </c>
      <c r="B1101" t="s">
        <v>447</v>
      </c>
    </row>
    <row r="1102" spans="1:2" x14ac:dyDescent="0.25">
      <c r="A1102">
        <v>231.632993</v>
      </c>
      <c r="B1102" t="s">
        <v>447</v>
      </c>
    </row>
    <row r="1103" spans="1:2" x14ac:dyDescent="0.25">
      <c r="A1103">
        <v>0</v>
      </c>
      <c r="B1103" t="s">
        <v>448</v>
      </c>
    </row>
    <row r="1104" spans="1:2" x14ac:dyDescent="0.25">
      <c r="A1104">
        <v>0</v>
      </c>
      <c r="B1104" t="s">
        <v>448</v>
      </c>
    </row>
    <row r="1105" spans="1:2" x14ac:dyDescent="0.25">
      <c r="A1105">
        <v>0</v>
      </c>
      <c r="B1105" t="s">
        <v>448</v>
      </c>
    </row>
    <row r="1106" spans="1:2" x14ac:dyDescent="0.25">
      <c r="A1106">
        <v>99.8</v>
      </c>
      <c r="B1106" t="s">
        <v>449</v>
      </c>
    </row>
    <row r="1107" spans="1:2" x14ac:dyDescent="0.25">
      <c r="A1107">
        <v>0</v>
      </c>
      <c r="B1107" t="s">
        <v>449</v>
      </c>
    </row>
    <row r="1108" spans="1:2" x14ac:dyDescent="0.25">
      <c r="A1108">
        <v>582.6</v>
      </c>
      <c r="B1108" t="s">
        <v>449</v>
      </c>
    </row>
    <row r="1109" spans="1:2" x14ac:dyDescent="0.25">
      <c r="A1109">
        <v>8000</v>
      </c>
      <c r="B1109" t="s">
        <v>450</v>
      </c>
    </row>
    <row r="1110" spans="1:2" x14ac:dyDescent="0.25">
      <c r="A1110">
        <v>0</v>
      </c>
      <c r="B1110" t="s">
        <v>450</v>
      </c>
    </row>
    <row r="1111" spans="1:2" x14ac:dyDescent="0.25">
      <c r="A1111">
        <v>4745</v>
      </c>
      <c r="B1111" t="s">
        <v>450</v>
      </c>
    </row>
    <row r="1112" spans="1:2" x14ac:dyDescent="0.25">
      <c r="A1112">
        <v>0</v>
      </c>
      <c r="B1112" t="s">
        <v>451</v>
      </c>
    </row>
    <row r="1113" spans="1:2" x14ac:dyDescent="0.25">
      <c r="A1113">
        <v>0</v>
      </c>
      <c r="B1113" t="s">
        <v>451</v>
      </c>
    </row>
    <row r="1114" spans="1:2" x14ac:dyDescent="0.25">
      <c r="A1114">
        <v>0</v>
      </c>
      <c r="B1114" t="s">
        <v>451</v>
      </c>
    </row>
    <row r="1115" spans="1:2" x14ac:dyDescent="0.25">
      <c r="A1115">
        <v>16911</v>
      </c>
      <c r="B1115" t="s">
        <v>452</v>
      </c>
    </row>
    <row r="1116" spans="1:2" x14ac:dyDescent="0.25">
      <c r="A1116">
        <v>0</v>
      </c>
      <c r="B1116" t="s">
        <v>452</v>
      </c>
    </row>
    <row r="1117" spans="1:2" x14ac:dyDescent="0.25">
      <c r="A1117">
        <v>1894</v>
      </c>
      <c r="B1117" t="s">
        <v>452</v>
      </c>
    </row>
    <row r="1118" spans="1:2" x14ac:dyDescent="0.25">
      <c r="A1118">
        <v>0</v>
      </c>
      <c r="B1118" t="s">
        <v>453</v>
      </c>
    </row>
    <row r="1119" spans="1:2" x14ac:dyDescent="0.25">
      <c r="A1119">
        <v>0</v>
      </c>
      <c r="B1119" t="s">
        <v>453</v>
      </c>
    </row>
    <row r="1120" spans="1:2" x14ac:dyDescent="0.25">
      <c r="A1120">
        <v>7880</v>
      </c>
      <c r="B1120" t="s">
        <v>453</v>
      </c>
    </row>
    <row r="1121" spans="1:2" x14ac:dyDescent="0.25">
      <c r="A1121">
        <v>9036</v>
      </c>
      <c r="B1121" t="s">
        <v>454</v>
      </c>
    </row>
    <row r="1122" spans="1:2" x14ac:dyDescent="0.25">
      <c r="A1122">
        <v>430168</v>
      </c>
      <c r="B1122" t="s">
        <v>454</v>
      </c>
    </row>
    <row r="1123" spans="1:2" x14ac:dyDescent="0.25">
      <c r="A1123">
        <v>0</v>
      </c>
      <c r="B1123" t="s">
        <v>454</v>
      </c>
    </row>
    <row r="1124" spans="1:2" x14ac:dyDescent="0.25">
      <c r="A1124">
        <v>0</v>
      </c>
      <c r="B1124" t="s">
        <v>455</v>
      </c>
    </row>
    <row r="1125" spans="1:2" x14ac:dyDescent="0.25">
      <c r="A1125">
        <v>797160</v>
      </c>
      <c r="B1125" t="s">
        <v>455</v>
      </c>
    </row>
    <row r="1126" spans="1:2" x14ac:dyDescent="0.25">
      <c r="A1126">
        <v>250</v>
      </c>
      <c r="B1126" t="s">
        <v>455</v>
      </c>
    </row>
    <row r="1127" spans="1:2" x14ac:dyDescent="0.25">
      <c r="A1127">
        <v>0</v>
      </c>
      <c r="B1127" t="s">
        <v>456</v>
      </c>
    </row>
    <row r="1128" spans="1:2" x14ac:dyDescent="0.25">
      <c r="A1128">
        <v>2623738</v>
      </c>
      <c r="B1128" t="s">
        <v>456</v>
      </c>
    </row>
    <row r="1129" spans="1:2" x14ac:dyDescent="0.25">
      <c r="A1129">
        <v>300</v>
      </c>
      <c r="B1129" t="s">
        <v>456</v>
      </c>
    </row>
    <row r="1130" spans="1:2" x14ac:dyDescent="0.25">
      <c r="A1130">
        <v>35983</v>
      </c>
      <c r="B1130" t="s">
        <v>457</v>
      </c>
    </row>
    <row r="1131" spans="1:2" x14ac:dyDescent="0.25">
      <c r="A1131">
        <v>0</v>
      </c>
      <c r="B1131" t="s">
        <v>457</v>
      </c>
    </row>
    <row r="1132" spans="1:2" x14ac:dyDescent="0.25">
      <c r="A1132">
        <v>0</v>
      </c>
      <c r="B1132" t="s">
        <v>457</v>
      </c>
    </row>
    <row r="1133" spans="1:2" x14ac:dyDescent="0.25">
      <c r="A1133">
        <v>3732</v>
      </c>
      <c r="B1133" t="s">
        <v>458</v>
      </c>
    </row>
    <row r="1134" spans="1:2" x14ac:dyDescent="0.25">
      <c r="A1134">
        <v>548412</v>
      </c>
      <c r="B1134" t="s">
        <v>458</v>
      </c>
    </row>
    <row r="1135" spans="1:2" x14ac:dyDescent="0.25">
      <c r="A1135">
        <v>0</v>
      </c>
      <c r="B1135" t="s">
        <v>458</v>
      </c>
    </row>
    <row r="1136" spans="1:2" x14ac:dyDescent="0.25">
      <c r="A1136">
        <v>11635</v>
      </c>
      <c r="B1136" t="s">
        <v>459</v>
      </c>
    </row>
    <row r="1137" spans="1:2" x14ac:dyDescent="0.25">
      <c r="A1137">
        <v>1046785</v>
      </c>
      <c r="B1137" t="s">
        <v>459</v>
      </c>
    </row>
    <row r="1138" spans="1:2" x14ac:dyDescent="0.25">
      <c r="A1138">
        <v>10</v>
      </c>
      <c r="B1138" t="s">
        <v>459</v>
      </c>
    </row>
    <row r="1139" spans="1:2" x14ac:dyDescent="0.25">
      <c r="A1139">
        <v>0</v>
      </c>
      <c r="B1139" t="s">
        <v>460</v>
      </c>
    </row>
    <row r="1140" spans="1:2" x14ac:dyDescent="0.25">
      <c r="A1140">
        <v>0</v>
      </c>
      <c r="B1140" t="s">
        <v>460</v>
      </c>
    </row>
    <row r="1141" spans="1:2" x14ac:dyDescent="0.25">
      <c r="A1141">
        <v>218376</v>
      </c>
      <c r="B1141" t="s">
        <v>460</v>
      </c>
    </row>
    <row r="1142" spans="1:2" x14ac:dyDescent="0.25">
      <c r="A1142">
        <v>0</v>
      </c>
      <c r="B1142" t="s">
        <v>461</v>
      </c>
    </row>
    <row r="1143" spans="1:2" x14ac:dyDescent="0.25">
      <c r="A1143">
        <v>0</v>
      </c>
      <c r="B1143" t="s">
        <v>461</v>
      </c>
    </row>
    <row r="1144" spans="1:2" x14ac:dyDescent="0.25">
      <c r="A1144">
        <v>0</v>
      </c>
      <c r="B1144" t="s">
        <v>461</v>
      </c>
    </row>
    <row r="1145" spans="1:2" x14ac:dyDescent="0.25">
      <c r="A1145">
        <v>0</v>
      </c>
      <c r="B1145" t="s">
        <v>462</v>
      </c>
    </row>
    <row r="1146" spans="1:2" x14ac:dyDescent="0.25">
      <c r="A1146">
        <v>0</v>
      </c>
      <c r="B1146" t="s">
        <v>462</v>
      </c>
    </row>
    <row r="1147" spans="1:2" x14ac:dyDescent="0.25">
      <c r="A1147">
        <v>0</v>
      </c>
      <c r="B1147" t="s">
        <v>462</v>
      </c>
    </row>
    <row r="1148" spans="1:2" x14ac:dyDescent="0.25">
      <c r="A1148">
        <v>225280</v>
      </c>
      <c r="B1148" t="s">
        <v>463</v>
      </c>
    </row>
    <row r="1149" spans="1:2" x14ac:dyDescent="0.25">
      <c r="A1149">
        <v>102955</v>
      </c>
      <c r="B1149" t="s">
        <v>463</v>
      </c>
    </row>
    <row r="1150" spans="1:2" x14ac:dyDescent="0.25">
      <c r="A1150">
        <v>221810</v>
      </c>
      <c r="B1150" t="s">
        <v>463</v>
      </c>
    </row>
    <row r="1151" spans="1:2" x14ac:dyDescent="0.25">
      <c r="A1151">
        <v>391950</v>
      </c>
      <c r="B1151" t="s">
        <v>464</v>
      </c>
    </row>
    <row r="1152" spans="1:2" x14ac:dyDescent="0.25">
      <c r="A1152">
        <v>8643</v>
      </c>
      <c r="B1152" t="s">
        <v>464</v>
      </c>
    </row>
    <row r="1153" spans="1:2" x14ac:dyDescent="0.25">
      <c r="A1153">
        <v>15795</v>
      </c>
      <c r="B1153" t="s">
        <v>464</v>
      </c>
    </row>
    <row r="1154" spans="1:2" x14ac:dyDescent="0.25">
      <c r="A1154">
        <v>34059</v>
      </c>
      <c r="B1154" t="s">
        <v>465</v>
      </c>
    </row>
    <row r="1155" spans="1:2" x14ac:dyDescent="0.25">
      <c r="A1155">
        <v>0</v>
      </c>
      <c r="B1155" t="s">
        <v>465</v>
      </c>
    </row>
    <row r="1156" spans="1:2" x14ac:dyDescent="0.25">
      <c r="A1156">
        <v>3604.3</v>
      </c>
      <c r="B1156" t="s">
        <v>465</v>
      </c>
    </row>
    <row r="1157" spans="1:2" x14ac:dyDescent="0.25">
      <c r="A1157">
        <v>163077</v>
      </c>
      <c r="B1157" t="s">
        <v>466</v>
      </c>
    </row>
    <row r="1158" spans="1:2" x14ac:dyDescent="0.25">
      <c r="A1158">
        <v>6017</v>
      </c>
      <c r="B1158" t="s">
        <v>466</v>
      </c>
    </row>
    <row r="1159" spans="1:2" x14ac:dyDescent="0.25">
      <c r="A1159">
        <v>257727.7</v>
      </c>
      <c r="B1159" t="s">
        <v>466</v>
      </c>
    </row>
    <row r="1160" spans="1:2" x14ac:dyDescent="0.25">
      <c r="A1160">
        <v>128447</v>
      </c>
      <c r="B1160" t="s">
        <v>467</v>
      </c>
    </row>
    <row r="1161" spans="1:2" x14ac:dyDescent="0.25">
      <c r="A1161">
        <v>780</v>
      </c>
      <c r="B1161" t="s">
        <v>467</v>
      </c>
    </row>
    <row r="1162" spans="1:2" x14ac:dyDescent="0.25">
      <c r="A1162">
        <v>106207</v>
      </c>
      <c r="B1162" t="s">
        <v>467</v>
      </c>
    </row>
    <row r="1163" spans="1:2" x14ac:dyDescent="0.25">
      <c r="A1163">
        <v>131051</v>
      </c>
      <c r="B1163" t="s">
        <v>468</v>
      </c>
    </row>
    <row r="1164" spans="1:2" x14ac:dyDescent="0.25">
      <c r="A1164">
        <v>40666</v>
      </c>
      <c r="B1164" t="s">
        <v>468</v>
      </c>
    </row>
    <row r="1165" spans="1:2" x14ac:dyDescent="0.25">
      <c r="A1165">
        <v>15915</v>
      </c>
      <c r="B1165" t="s">
        <v>468</v>
      </c>
    </row>
    <row r="1166" spans="1:2" x14ac:dyDescent="0.25">
      <c r="A1166">
        <v>512956</v>
      </c>
      <c r="B1166" t="s">
        <v>469</v>
      </c>
    </row>
    <row r="1167" spans="1:2" x14ac:dyDescent="0.25">
      <c r="A1167">
        <v>98</v>
      </c>
      <c r="B1167" t="s">
        <v>469</v>
      </c>
    </row>
    <row r="1168" spans="1:2" x14ac:dyDescent="0.25">
      <c r="A1168">
        <v>0</v>
      </c>
      <c r="B1168" t="s">
        <v>469</v>
      </c>
    </row>
    <row r="1169" spans="1:2" x14ac:dyDescent="0.25">
      <c r="A1169">
        <v>2569</v>
      </c>
      <c r="B1169" t="s">
        <v>470</v>
      </c>
    </row>
    <row r="1170" spans="1:2" x14ac:dyDescent="0.25">
      <c r="A1170">
        <v>0</v>
      </c>
      <c r="B1170" t="s">
        <v>470</v>
      </c>
    </row>
    <row r="1171" spans="1:2" x14ac:dyDescent="0.25">
      <c r="A1171">
        <v>0</v>
      </c>
      <c r="B1171" t="s">
        <v>470</v>
      </c>
    </row>
    <row r="1172" spans="1:2" x14ac:dyDescent="0.25">
      <c r="A1172">
        <v>88995</v>
      </c>
      <c r="B1172" t="s">
        <v>471</v>
      </c>
    </row>
    <row r="1173" spans="1:2" x14ac:dyDescent="0.25">
      <c r="A1173">
        <v>0</v>
      </c>
      <c r="B1173" t="s">
        <v>471</v>
      </c>
    </row>
    <row r="1174" spans="1:2" x14ac:dyDescent="0.25">
      <c r="A1174">
        <v>31546</v>
      </c>
      <c r="B1174" t="s">
        <v>471</v>
      </c>
    </row>
    <row r="1175" spans="1:2" x14ac:dyDescent="0.25">
      <c r="A1175">
        <v>11654</v>
      </c>
      <c r="B1175" t="s">
        <v>472</v>
      </c>
    </row>
    <row r="1176" spans="1:2" x14ac:dyDescent="0.25">
      <c r="A1176">
        <v>0</v>
      </c>
      <c r="B1176" t="s">
        <v>472</v>
      </c>
    </row>
    <row r="1177" spans="1:2" x14ac:dyDescent="0.25">
      <c r="A1177">
        <v>27158</v>
      </c>
      <c r="B1177" t="s">
        <v>472</v>
      </c>
    </row>
    <row r="1178" spans="1:2" x14ac:dyDescent="0.25">
      <c r="A1178">
        <v>173752</v>
      </c>
      <c r="B1178" t="s">
        <v>473</v>
      </c>
    </row>
    <row r="1179" spans="1:2" x14ac:dyDescent="0.25">
      <c r="A1179">
        <v>0</v>
      </c>
      <c r="B1179" t="s">
        <v>473</v>
      </c>
    </row>
    <row r="1180" spans="1:2" x14ac:dyDescent="0.25">
      <c r="A1180">
        <v>0</v>
      </c>
      <c r="B1180" t="s">
        <v>473</v>
      </c>
    </row>
    <row r="1181" spans="1:2" x14ac:dyDescent="0.25">
      <c r="A1181">
        <v>1489.643266</v>
      </c>
      <c r="B1181" t="s">
        <v>474</v>
      </c>
    </row>
    <row r="1182" spans="1:2" x14ac:dyDescent="0.25">
      <c r="A1182">
        <v>47.966909999999999</v>
      </c>
      <c r="B1182" t="s">
        <v>474</v>
      </c>
    </row>
    <row r="1183" spans="1:2" x14ac:dyDescent="0.25">
      <c r="A1183">
        <v>7363.5602840000001</v>
      </c>
      <c r="B1183" t="s">
        <v>474</v>
      </c>
    </row>
    <row r="1184" spans="1:2" x14ac:dyDescent="0.25">
      <c r="A1184">
        <v>17611.239412999999</v>
      </c>
      <c r="B1184" t="s">
        <v>475</v>
      </c>
    </row>
    <row r="1185" spans="1:2" x14ac:dyDescent="0.25">
      <c r="A1185">
        <v>119.68592</v>
      </c>
      <c r="B1185" t="s">
        <v>475</v>
      </c>
    </row>
    <row r="1186" spans="1:2" x14ac:dyDescent="0.25">
      <c r="A1186">
        <v>980.35379999999998</v>
      </c>
      <c r="B1186" t="s">
        <v>475</v>
      </c>
    </row>
    <row r="1187" spans="1:2" x14ac:dyDescent="0.25">
      <c r="A1187">
        <v>5559.6341640000001</v>
      </c>
      <c r="B1187" t="s">
        <v>476</v>
      </c>
    </row>
    <row r="1188" spans="1:2" x14ac:dyDescent="0.25">
      <c r="A1188">
        <v>217.89594299999999</v>
      </c>
      <c r="B1188" t="s">
        <v>476</v>
      </c>
    </row>
    <row r="1189" spans="1:2" x14ac:dyDescent="0.25">
      <c r="A1189">
        <v>0</v>
      </c>
      <c r="B1189" t="s">
        <v>476</v>
      </c>
    </row>
    <row r="1190" spans="1:2" x14ac:dyDescent="0.25">
      <c r="A1190">
        <v>0</v>
      </c>
      <c r="B1190" t="s">
        <v>477</v>
      </c>
    </row>
    <row r="1191" spans="1:2" x14ac:dyDescent="0.25">
      <c r="A1191">
        <v>0</v>
      </c>
      <c r="B1191" t="s">
        <v>477</v>
      </c>
    </row>
    <row r="1192" spans="1:2" x14ac:dyDescent="0.25">
      <c r="A1192">
        <v>0</v>
      </c>
      <c r="B1192" t="s">
        <v>477</v>
      </c>
    </row>
    <row r="1193" spans="1:2" x14ac:dyDescent="0.25">
      <c r="A1193">
        <v>4851.9810280000002</v>
      </c>
      <c r="B1193" t="s">
        <v>478</v>
      </c>
    </row>
    <row r="1194" spans="1:2" x14ac:dyDescent="0.25">
      <c r="A1194">
        <v>0</v>
      </c>
      <c r="B1194" t="s">
        <v>478</v>
      </c>
    </row>
    <row r="1195" spans="1:2" x14ac:dyDescent="0.25">
      <c r="A1195">
        <v>8998.1138140000003</v>
      </c>
      <c r="B1195" t="s">
        <v>478</v>
      </c>
    </row>
    <row r="1196" spans="1:2" x14ac:dyDescent="0.25">
      <c r="A1196">
        <v>1334.9936170000001</v>
      </c>
      <c r="B1196" t="s">
        <v>479</v>
      </c>
    </row>
    <row r="1197" spans="1:2" x14ac:dyDescent="0.25">
      <c r="A1197">
        <v>647.66526999999996</v>
      </c>
      <c r="B1197" t="s">
        <v>479</v>
      </c>
    </row>
    <row r="1198" spans="1:2" x14ac:dyDescent="0.25">
      <c r="A1198">
        <v>1678.4622859999999</v>
      </c>
      <c r="B1198" t="s">
        <v>479</v>
      </c>
    </row>
    <row r="1199" spans="1:2" x14ac:dyDescent="0.25">
      <c r="A1199">
        <v>963.66509099999996</v>
      </c>
      <c r="B1199" t="s">
        <v>480</v>
      </c>
    </row>
    <row r="1200" spans="1:2" x14ac:dyDescent="0.25">
      <c r="A1200">
        <v>99.676631999999998</v>
      </c>
      <c r="B1200" t="s">
        <v>480</v>
      </c>
    </row>
    <row r="1201" spans="1:2" x14ac:dyDescent="0.25">
      <c r="A1201">
        <v>316.04367999999999</v>
      </c>
      <c r="B1201" t="s">
        <v>480</v>
      </c>
    </row>
    <row r="1202" spans="1:2" x14ac:dyDescent="0.25">
      <c r="A1202">
        <v>0</v>
      </c>
      <c r="B1202" t="s">
        <v>481</v>
      </c>
    </row>
    <row r="1203" spans="1:2" x14ac:dyDescent="0.25">
      <c r="A1203">
        <v>0</v>
      </c>
      <c r="B1203" t="s">
        <v>481</v>
      </c>
    </row>
    <row r="1204" spans="1:2" x14ac:dyDescent="0.25">
      <c r="A1204">
        <v>0</v>
      </c>
      <c r="B1204" t="s">
        <v>481</v>
      </c>
    </row>
    <row r="1205" spans="1:2" x14ac:dyDescent="0.25">
      <c r="A1205">
        <v>0</v>
      </c>
      <c r="B1205" t="s">
        <v>482</v>
      </c>
    </row>
    <row r="1206" spans="1:2" x14ac:dyDescent="0.25">
      <c r="A1206">
        <v>0</v>
      </c>
      <c r="B1206" t="s">
        <v>482</v>
      </c>
    </row>
    <row r="1207" spans="1:2" x14ac:dyDescent="0.25">
      <c r="A1207">
        <v>0</v>
      </c>
      <c r="B1207" t="s">
        <v>482</v>
      </c>
    </row>
    <row r="1208" spans="1:2" x14ac:dyDescent="0.25">
      <c r="A1208">
        <v>1504</v>
      </c>
      <c r="B1208" t="s">
        <v>483</v>
      </c>
    </row>
    <row r="1209" spans="1:2" x14ac:dyDescent="0.25">
      <c r="A1209">
        <v>0</v>
      </c>
      <c r="B1209" t="s">
        <v>483</v>
      </c>
    </row>
    <row r="1210" spans="1:2" x14ac:dyDescent="0.25">
      <c r="A1210">
        <v>0</v>
      </c>
      <c r="B1210" t="s">
        <v>483</v>
      </c>
    </row>
    <row r="1211" spans="1:2" x14ac:dyDescent="0.25">
      <c r="A1211">
        <v>0</v>
      </c>
      <c r="B1211" t="s">
        <v>484</v>
      </c>
    </row>
    <row r="1212" spans="1:2" x14ac:dyDescent="0.25">
      <c r="A1212">
        <v>0</v>
      </c>
      <c r="B1212" t="s">
        <v>484</v>
      </c>
    </row>
    <row r="1213" spans="1:2" x14ac:dyDescent="0.25">
      <c r="A1213">
        <v>0</v>
      </c>
      <c r="B1213" t="s">
        <v>484</v>
      </c>
    </row>
    <row r="1214" spans="1:2" x14ac:dyDescent="0.25">
      <c r="A1214">
        <v>15706</v>
      </c>
      <c r="B1214" t="s">
        <v>485</v>
      </c>
    </row>
    <row r="1215" spans="1:2" x14ac:dyDescent="0.25">
      <c r="A1215">
        <v>0</v>
      </c>
      <c r="B1215" t="s">
        <v>485</v>
      </c>
    </row>
    <row r="1216" spans="1:2" x14ac:dyDescent="0.25">
      <c r="A1216">
        <v>9379</v>
      </c>
      <c r="B1216" t="s">
        <v>485</v>
      </c>
    </row>
    <row r="1217" spans="1:2" x14ac:dyDescent="0.25">
      <c r="A1217">
        <v>15581</v>
      </c>
      <c r="B1217" t="s">
        <v>486</v>
      </c>
    </row>
    <row r="1218" spans="1:2" x14ac:dyDescent="0.25">
      <c r="A1218">
        <v>0</v>
      </c>
      <c r="B1218" t="s">
        <v>486</v>
      </c>
    </row>
    <row r="1219" spans="1:2" x14ac:dyDescent="0.25">
      <c r="A1219">
        <v>0</v>
      </c>
      <c r="B1219" t="s">
        <v>486</v>
      </c>
    </row>
    <row r="1220" spans="1:2" x14ac:dyDescent="0.25">
      <c r="A1220">
        <v>761</v>
      </c>
      <c r="B1220" t="s">
        <v>487</v>
      </c>
    </row>
    <row r="1221" spans="1:2" x14ac:dyDescent="0.25">
      <c r="A1221">
        <v>952496</v>
      </c>
      <c r="B1221" t="s">
        <v>487</v>
      </c>
    </row>
    <row r="1222" spans="1:2" x14ac:dyDescent="0.25">
      <c r="A1222">
        <v>25000</v>
      </c>
      <c r="B1222" t="s">
        <v>487</v>
      </c>
    </row>
    <row r="1223" spans="1:2" x14ac:dyDescent="0.25">
      <c r="A1223">
        <v>50</v>
      </c>
      <c r="B1223" t="s">
        <v>488</v>
      </c>
    </row>
    <row r="1224" spans="1:2" x14ac:dyDescent="0.25">
      <c r="A1224">
        <v>804600</v>
      </c>
      <c r="B1224" t="s">
        <v>488</v>
      </c>
    </row>
    <row r="1225" spans="1:2" x14ac:dyDescent="0.25">
      <c r="A1225">
        <v>0</v>
      </c>
      <c r="B1225" t="s">
        <v>488</v>
      </c>
    </row>
    <row r="1226" spans="1:2" x14ac:dyDescent="0.25">
      <c r="A1226">
        <v>53</v>
      </c>
      <c r="B1226" t="s">
        <v>489</v>
      </c>
    </row>
    <row r="1227" spans="1:2" x14ac:dyDescent="0.25">
      <c r="A1227">
        <v>2710407</v>
      </c>
      <c r="B1227" t="s">
        <v>489</v>
      </c>
    </row>
    <row r="1228" spans="1:2" x14ac:dyDescent="0.25">
      <c r="A1228">
        <v>0</v>
      </c>
      <c r="B1228" t="s">
        <v>489</v>
      </c>
    </row>
    <row r="1229" spans="1:2" x14ac:dyDescent="0.25">
      <c r="A1229">
        <v>30319</v>
      </c>
      <c r="B1229" t="s">
        <v>490</v>
      </c>
    </row>
    <row r="1230" spans="1:2" x14ac:dyDescent="0.25">
      <c r="A1230">
        <v>0</v>
      </c>
      <c r="B1230" t="s">
        <v>490</v>
      </c>
    </row>
    <row r="1231" spans="1:2" x14ac:dyDescent="0.25">
      <c r="A1231">
        <v>0</v>
      </c>
      <c r="B1231" t="s">
        <v>490</v>
      </c>
    </row>
    <row r="1232" spans="1:2" x14ac:dyDescent="0.25">
      <c r="A1232">
        <v>4223</v>
      </c>
      <c r="B1232" t="s">
        <v>491</v>
      </c>
    </row>
    <row r="1233" spans="1:2" x14ac:dyDescent="0.25">
      <c r="A1233">
        <v>487083</v>
      </c>
      <c r="B1233" t="s">
        <v>491</v>
      </c>
    </row>
    <row r="1234" spans="1:2" x14ac:dyDescent="0.25">
      <c r="A1234">
        <v>0</v>
      </c>
      <c r="B1234" t="s">
        <v>491</v>
      </c>
    </row>
    <row r="1235" spans="1:2" x14ac:dyDescent="0.25">
      <c r="A1235">
        <v>18852</v>
      </c>
      <c r="B1235" t="s">
        <v>492</v>
      </c>
    </row>
    <row r="1236" spans="1:2" x14ac:dyDescent="0.25">
      <c r="A1236">
        <v>1256524</v>
      </c>
      <c r="B1236" t="s">
        <v>492</v>
      </c>
    </row>
    <row r="1237" spans="1:2" x14ac:dyDescent="0.25">
      <c r="A1237">
        <v>25000</v>
      </c>
      <c r="B1237" t="s">
        <v>492</v>
      </c>
    </row>
    <row r="1238" spans="1:2" x14ac:dyDescent="0.25">
      <c r="A1238">
        <v>12400</v>
      </c>
      <c r="B1238" t="s">
        <v>493</v>
      </c>
    </row>
    <row r="1239" spans="1:2" x14ac:dyDescent="0.25">
      <c r="A1239">
        <v>0</v>
      </c>
      <c r="B1239" t="s">
        <v>493</v>
      </c>
    </row>
    <row r="1240" spans="1:2" x14ac:dyDescent="0.25">
      <c r="A1240">
        <v>163268</v>
      </c>
      <c r="B1240" t="s">
        <v>493</v>
      </c>
    </row>
    <row r="1241" spans="1:2" x14ac:dyDescent="0.25">
      <c r="A1241">
        <v>3700</v>
      </c>
      <c r="B1241" t="s">
        <v>494</v>
      </c>
    </row>
    <row r="1242" spans="1:2" x14ac:dyDescent="0.25">
      <c r="A1242">
        <v>900</v>
      </c>
      <c r="B1242" t="s">
        <v>494</v>
      </c>
    </row>
    <row r="1243" spans="1:2" x14ac:dyDescent="0.25">
      <c r="A1243">
        <v>0</v>
      </c>
      <c r="B1243" t="s">
        <v>494</v>
      </c>
    </row>
    <row r="1244" spans="1:2" x14ac:dyDescent="0.25">
      <c r="A1244">
        <v>24354</v>
      </c>
      <c r="B1244" t="s">
        <v>495</v>
      </c>
    </row>
    <row r="1245" spans="1:2" x14ac:dyDescent="0.25">
      <c r="A1245">
        <v>338</v>
      </c>
      <c r="B1245" t="s">
        <v>495</v>
      </c>
    </row>
    <row r="1246" spans="1:2" x14ac:dyDescent="0.25">
      <c r="A1246">
        <v>0</v>
      </c>
      <c r="B1246" t="s">
        <v>495</v>
      </c>
    </row>
    <row r="1247" spans="1:2" x14ac:dyDescent="0.25">
      <c r="A1247">
        <v>452401</v>
      </c>
      <c r="B1247" t="s">
        <v>496</v>
      </c>
    </row>
    <row r="1248" spans="1:2" x14ac:dyDescent="0.25">
      <c r="A1248">
        <v>101379</v>
      </c>
      <c r="B1248" t="s">
        <v>496</v>
      </c>
    </row>
    <row r="1249" spans="1:2" x14ac:dyDescent="0.25">
      <c r="A1249">
        <v>200758</v>
      </c>
      <c r="B1249" t="s">
        <v>496</v>
      </c>
    </row>
    <row r="1250" spans="1:2" x14ac:dyDescent="0.25">
      <c r="A1250">
        <v>175749</v>
      </c>
      <c r="B1250" t="s">
        <v>497</v>
      </c>
    </row>
    <row r="1251" spans="1:2" x14ac:dyDescent="0.25">
      <c r="A1251">
        <v>16452</v>
      </c>
      <c r="B1251" t="s">
        <v>497</v>
      </c>
    </row>
    <row r="1252" spans="1:2" x14ac:dyDescent="0.25">
      <c r="A1252">
        <v>14386</v>
      </c>
      <c r="B1252" t="s">
        <v>497</v>
      </c>
    </row>
    <row r="1253" spans="1:2" x14ac:dyDescent="0.25">
      <c r="A1253">
        <v>18729.490000000002</v>
      </c>
      <c r="B1253" t="s">
        <v>498</v>
      </c>
    </row>
    <row r="1254" spans="1:2" x14ac:dyDescent="0.25">
      <c r="A1254">
        <v>0</v>
      </c>
      <c r="B1254" t="s">
        <v>498</v>
      </c>
    </row>
    <row r="1255" spans="1:2" x14ac:dyDescent="0.25">
      <c r="A1255">
        <v>39794.83</v>
      </c>
      <c r="B1255" t="s">
        <v>498</v>
      </c>
    </row>
    <row r="1256" spans="1:2" x14ac:dyDescent="0.25">
      <c r="A1256">
        <v>32518.51</v>
      </c>
      <c r="B1256" t="s">
        <v>499</v>
      </c>
    </row>
    <row r="1257" spans="1:2" x14ac:dyDescent="0.25">
      <c r="A1257">
        <v>17840</v>
      </c>
      <c r="B1257" t="s">
        <v>499</v>
      </c>
    </row>
    <row r="1258" spans="1:2" x14ac:dyDescent="0.25">
      <c r="A1258">
        <v>416193.17</v>
      </c>
      <c r="B1258" t="s">
        <v>499</v>
      </c>
    </row>
    <row r="1259" spans="1:2" x14ac:dyDescent="0.25">
      <c r="A1259">
        <v>133507</v>
      </c>
      <c r="B1259" t="s">
        <v>500</v>
      </c>
    </row>
    <row r="1260" spans="1:2" x14ac:dyDescent="0.25">
      <c r="A1260">
        <v>0</v>
      </c>
      <c r="B1260" t="s">
        <v>500</v>
      </c>
    </row>
    <row r="1261" spans="1:2" x14ac:dyDescent="0.25">
      <c r="A1261">
        <v>25539</v>
      </c>
      <c r="B1261" t="s">
        <v>500</v>
      </c>
    </row>
    <row r="1262" spans="1:2" x14ac:dyDescent="0.25">
      <c r="A1262">
        <v>66774</v>
      </c>
      <c r="B1262" t="s">
        <v>501</v>
      </c>
    </row>
    <row r="1263" spans="1:2" x14ac:dyDescent="0.25">
      <c r="A1263">
        <v>126320</v>
      </c>
      <c r="B1263" t="s">
        <v>501</v>
      </c>
    </row>
    <row r="1264" spans="1:2" x14ac:dyDescent="0.25">
      <c r="A1264">
        <v>0</v>
      </c>
      <c r="B1264" t="s">
        <v>501</v>
      </c>
    </row>
    <row r="1265" spans="1:2" x14ac:dyDescent="0.25">
      <c r="A1265">
        <v>553024</v>
      </c>
      <c r="B1265" t="s">
        <v>502</v>
      </c>
    </row>
    <row r="1266" spans="1:2" x14ac:dyDescent="0.25">
      <c r="A1266">
        <v>84</v>
      </c>
      <c r="B1266" t="s">
        <v>502</v>
      </c>
    </row>
    <row r="1267" spans="1:2" x14ac:dyDescent="0.25">
      <c r="A1267">
        <v>0</v>
      </c>
      <c r="B1267" t="s">
        <v>502</v>
      </c>
    </row>
    <row r="1268" spans="1:2" x14ac:dyDescent="0.25">
      <c r="A1268">
        <v>0</v>
      </c>
      <c r="B1268" t="s">
        <v>503</v>
      </c>
    </row>
    <row r="1269" spans="1:2" x14ac:dyDescent="0.25">
      <c r="A1269">
        <v>0</v>
      </c>
      <c r="B1269" t="s">
        <v>503</v>
      </c>
    </row>
    <row r="1270" spans="1:2" x14ac:dyDescent="0.25">
      <c r="A1270">
        <v>0</v>
      </c>
      <c r="B1270" t="s">
        <v>503</v>
      </c>
    </row>
    <row r="1271" spans="1:2" x14ac:dyDescent="0.25">
      <c r="A1271">
        <v>54171</v>
      </c>
      <c r="B1271" t="s">
        <v>504</v>
      </c>
    </row>
    <row r="1272" spans="1:2" x14ac:dyDescent="0.25">
      <c r="A1272">
        <v>0</v>
      </c>
      <c r="B1272" t="s">
        <v>504</v>
      </c>
    </row>
    <row r="1273" spans="1:2" x14ac:dyDescent="0.25">
      <c r="A1273">
        <v>4000</v>
      </c>
      <c r="B1273" t="s">
        <v>504</v>
      </c>
    </row>
    <row r="1274" spans="1:2" x14ac:dyDescent="0.25">
      <c r="A1274">
        <v>40186</v>
      </c>
      <c r="B1274" t="s">
        <v>505</v>
      </c>
    </row>
    <row r="1275" spans="1:2" x14ac:dyDescent="0.25">
      <c r="A1275">
        <v>0</v>
      </c>
      <c r="B1275" t="s">
        <v>505</v>
      </c>
    </row>
    <row r="1276" spans="1:2" x14ac:dyDescent="0.25">
      <c r="A1276">
        <v>84845</v>
      </c>
      <c r="B1276" t="s">
        <v>505</v>
      </c>
    </row>
    <row r="1277" spans="1:2" x14ac:dyDescent="0.25">
      <c r="A1277">
        <v>29099</v>
      </c>
      <c r="B1277" t="s">
        <v>506</v>
      </c>
    </row>
    <row r="1278" spans="1:2" x14ac:dyDescent="0.25">
      <c r="A1278">
        <v>0</v>
      </c>
      <c r="B1278" t="s">
        <v>506</v>
      </c>
    </row>
    <row r="1279" spans="1:2" x14ac:dyDescent="0.25">
      <c r="A1279">
        <v>0</v>
      </c>
      <c r="B1279" t="s">
        <v>506</v>
      </c>
    </row>
    <row r="1280" spans="1:2" x14ac:dyDescent="0.25">
      <c r="A1280">
        <v>3751.9227770000002</v>
      </c>
      <c r="B1280" t="s">
        <v>507</v>
      </c>
    </row>
    <row r="1281" spans="1:2" x14ac:dyDescent="0.25">
      <c r="A1281">
        <v>298.70714099999998</v>
      </c>
      <c r="B1281" t="s">
        <v>507</v>
      </c>
    </row>
    <row r="1282" spans="1:2" x14ac:dyDescent="0.25">
      <c r="A1282">
        <v>10611.271492</v>
      </c>
      <c r="B1282" t="s">
        <v>507</v>
      </c>
    </row>
    <row r="1283" spans="1:2" x14ac:dyDescent="0.25">
      <c r="A1283">
        <v>11438.542645</v>
      </c>
      <c r="B1283" t="s">
        <v>508</v>
      </c>
    </row>
    <row r="1284" spans="1:2" x14ac:dyDescent="0.25">
      <c r="A1284">
        <v>197.15080900000001</v>
      </c>
      <c r="B1284" t="s">
        <v>508</v>
      </c>
    </row>
    <row r="1285" spans="1:2" x14ac:dyDescent="0.25">
      <c r="A1285">
        <v>8631.3992699999999</v>
      </c>
      <c r="B1285" t="s">
        <v>508</v>
      </c>
    </row>
    <row r="1286" spans="1:2" x14ac:dyDescent="0.25">
      <c r="A1286">
        <v>9034.3735699999997</v>
      </c>
      <c r="B1286" t="s">
        <v>509</v>
      </c>
    </row>
    <row r="1287" spans="1:2" x14ac:dyDescent="0.25">
      <c r="A1287">
        <v>203.53654700000001</v>
      </c>
      <c r="B1287" t="s">
        <v>509</v>
      </c>
    </row>
    <row r="1288" spans="1:2" x14ac:dyDescent="0.25">
      <c r="A1288">
        <v>1.8125</v>
      </c>
      <c r="B1288" t="s">
        <v>509</v>
      </c>
    </row>
    <row r="1289" spans="1:2" x14ac:dyDescent="0.25">
      <c r="A1289">
        <v>1116.382096</v>
      </c>
      <c r="B1289" t="s">
        <v>510</v>
      </c>
    </row>
    <row r="1290" spans="1:2" x14ac:dyDescent="0.25">
      <c r="A1290">
        <v>0</v>
      </c>
      <c r="B1290" t="s">
        <v>510</v>
      </c>
    </row>
    <row r="1291" spans="1:2" x14ac:dyDescent="0.25">
      <c r="A1291">
        <v>991.39314200000001</v>
      </c>
      <c r="B1291" t="s">
        <v>510</v>
      </c>
    </row>
    <row r="1292" spans="1:2" x14ac:dyDescent="0.25">
      <c r="A1292">
        <v>6645.8031119999996</v>
      </c>
      <c r="B1292" t="s">
        <v>511</v>
      </c>
    </row>
    <row r="1293" spans="1:2" x14ac:dyDescent="0.25">
      <c r="A1293">
        <v>323.285394</v>
      </c>
      <c r="B1293" t="s">
        <v>511</v>
      </c>
    </row>
    <row r="1294" spans="1:2" x14ac:dyDescent="0.25">
      <c r="A1294">
        <v>8594.0511569999999</v>
      </c>
      <c r="B1294" t="s">
        <v>511</v>
      </c>
    </row>
    <row r="1295" spans="1:2" x14ac:dyDescent="0.25">
      <c r="A1295">
        <v>1574.591277</v>
      </c>
      <c r="B1295" t="s">
        <v>512</v>
      </c>
    </row>
    <row r="1296" spans="1:2" x14ac:dyDescent="0.25">
      <c r="A1296">
        <v>974.154403</v>
      </c>
      <c r="B1296" t="s">
        <v>512</v>
      </c>
    </row>
    <row r="1297" spans="1:2" x14ac:dyDescent="0.25">
      <c r="A1297">
        <v>1621.3154569999999</v>
      </c>
      <c r="B1297" t="s">
        <v>512</v>
      </c>
    </row>
    <row r="1298" spans="1:2" x14ac:dyDescent="0.25">
      <c r="A1298">
        <v>1495.6655940000001</v>
      </c>
      <c r="B1298" t="s">
        <v>513</v>
      </c>
    </row>
    <row r="1299" spans="1:2" x14ac:dyDescent="0.25">
      <c r="A1299">
        <v>364.50484899999998</v>
      </c>
      <c r="B1299" t="s">
        <v>513</v>
      </c>
    </row>
    <row r="1300" spans="1:2" x14ac:dyDescent="0.25">
      <c r="A1300">
        <v>718.32584599999996</v>
      </c>
      <c r="B1300" t="s">
        <v>513</v>
      </c>
    </row>
    <row r="1301" spans="1:2" x14ac:dyDescent="0.25">
      <c r="A1301">
        <v>0</v>
      </c>
      <c r="B1301" t="s">
        <v>514</v>
      </c>
    </row>
    <row r="1302" spans="1:2" x14ac:dyDescent="0.25">
      <c r="A1302">
        <v>0</v>
      </c>
      <c r="B1302" t="s">
        <v>514</v>
      </c>
    </row>
    <row r="1303" spans="1:2" x14ac:dyDescent="0.25">
      <c r="A1303">
        <v>250</v>
      </c>
      <c r="B1303" t="s">
        <v>514</v>
      </c>
    </row>
    <row r="1304" spans="1:2" x14ac:dyDescent="0.25">
      <c r="A1304">
        <v>0</v>
      </c>
      <c r="B1304" t="s">
        <v>515</v>
      </c>
    </row>
    <row r="1305" spans="1:2" x14ac:dyDescent="0.25">
      <c r="A1305">
        <v>0</v>
      </c>
      <c r="B1305" t="s">
        <v>515</v>
      </c>
    </row>
    <row r="1306" spans="1:2" x14ac:dyDescent="0.25">
      <c r="A1306">
        <v>250</v>
      </c>
      <c r="B1306" t="s">
        <v>515</v>
      </c>
    </row>
    <row r="1307" spans="1:2" x14ac:dyDescent="0.25">
      <c r="A1307">
        <v>7420</v>
      </c>
      <c r="B1307" t="s">
        <v>516</v>
      </c>
    </row>
    <row r="1308" spans="1:2" x14ac:dyDescent="0.25">
      <c r="A1308">
        <v>0</v>
      </c>
      <c r="B1308" t="s">
        <v>516</v>
      </c>
    </row>
    <row r="1309" spans="1:2" x14ac:dyDescent="0.25">
      <c r="A1309">
        <v>0</v>
      </c>
      <c r="B1309" t="s">
        <v>516</v>
      </c>
    </row>
    <row r="1310" spans="1:2" x14ac:dyDescent="0.25">
      <c r="A1310">
        <v>0</v>
      </c>
      <c r="B1310" t="s">
        <v>517</v>
      </c>
    </row>
    <row r="1311" spans="1:2" x14ac:dyDescent="0.25">
      <c r="A1311">
        <v>0</v>
      </c>
      <c r="B1311" t="s">
        <v>517</v>
      </c>
    </row>
    <row r="1312" spans="1:2" x14ac:dyDescent="0.25">
      <c r="A1312">
        <v>0</v>
      </c>
      <c r="B1312" t="s">
        <v>517</v>
      </c>
    </row>
    <row r="1313" spans="1:2" x14ac:dyDescent="0.25">
      <c r="A1313">
        <v>17093</v>
      </c>
      <c r="B1313" t="s">
        <v>518</v>
      </c>
    </row>
    <row r="1314" spans="1:2" x14ac:dyDescent="0.25">
      <c r="A1314">
        <v>0</v>
      </c>
      <c r="B1314" t="s">
        <v>518</v>
      </c>
    </row>
    <row r="1315" spans="1:2" x14ac:dyDescent="0.25">
      <c r="A1315">
        <v>0</v>
      </c>
      <c r="B1315" t="s">
        <v>518</v>
      </c>
    </row>
    <row r="1316" spans="1:2" x14ac:dyDescent="0.25">
      <c r="A1316">
        <v>5527</v>
      </c>
      <c r="B1316" t="s">
        <v>519</v>
      </c>
    </row>
    <row r="1317" spans="1:2" x14ac:dyDescent="0.25">
      <c r="A1317">
        <v>0</v>
      </c>
      <c r="B1317" t="s">
        <v>519</v>
      </c>
    </row>
    <row r="1318" spans="1:2" x14ac:dyDescent="0.25">
      <c r="A1318">
        <v>0</v>
      </c>
      <c r="B1318" t="s">
        <v>519</v>
      </c>
    </row>
    <row r="1319" spans="1:2" x14ac:dyDescent="0.25">
      <c r="A1319">
        <v>12000</v>
      </c>
      <c r="B1319" t="s">
        <v>520</v>
      </c>
    </row>
    <row r="1320" spans="1:2" x14ac:dyDescent="0.25">
      <c r="A1320">
        <v>486768</v>
      </c>
      <c r="B1320" t="s">
        <v>520</v>
      </c>
    </row>
    <row r="1321" spans="1:2" x14ac:dyDescent="0.25">
      <c r="A1321">
        <v>11523</v>
      </c>
      <c r="B1321" t="s">
        <v>520</v>
      </c>
    </row>
    <row r="1322" spans="1:2" x14ac:dyDescent="0.25">
      <c r="A1322">
        <v>3659</v>
      </c>
      <c r="B1322" t="s">
        <v>521</v>
      </c>
    </row>
    <row r="1323" spans="1:2" x14ac:dyDescent="0.25">
      <c r="A1323">
        <v>1289662</v>
      </c>
      <c r="B1323" t="s">
        <v>521</v>
      </c>
    </row>
    <row r="1324" spans="1:2" x14ac:dyDescent="0.25">
      <c r="A1324">
        <v>0</v>
      </c>
      <c r="B1324" t="s">
        <v>521</v>
      </c>
    </row>
    <row r="1325" spans="1:2" x14ac:dyDescent="0.25">
      <c r="A1325">
        <v>17975</v>
      </c>
      <c r="B1325" t="s">
        <v>522</v>
      </c>
    </row>
    <row r="1326" spans="1:2" x14ac:dyDescent="0.25">
      <c r="A1326">
        <v>3148079</v>
      </c>
      <c r="B1326" t="s">
        <v>522</v>
      </c>
    </row>
    <row r="1327" spans="1:2" x14ac:dyDescent="0.25">
      <c r="A1327">
        <v>16300</v>
      </c>
      <c r="B1327" t="s">
        <v>522</v>
      </c>
    </row>
    <row r="1328" spans="1:2" x14ac:dyDescent="0.25">
      <c r="A1328">
        <v>32060</v>
      </c>
      <c r="B1328" t="s">
        <v>523</v>
      </c>
    </row>
    <row r="1329" spans="1:2" x14ac:dyDescent="0.25">
      <c r="A1329">
        <v>556</v>
      </c>
      <c r="B1329" t="s">
        <v>523</v>
      </c>
    </row>
    <row r="1330" spans="1:2" x14ac:dyDescent="0.25">
      <c r="A1330">
        <v>0</v>
      </c>
      <c r="B1330" t="s">
        <v>523</v>
      </c>
    </row>
    <row r="1331" spans="1:2" x14ac:dyDescent="0.25">
      <c r="A1331">
        <v>32000</v>
      </c>
      <c r="B1331" t="s">
        <v>524</v>
      </c>
    </row>
    <row r="1332" spans="1:2" x14ac:dyDescent="0.25">
      <c r="A1332">
        <v>473506</v>
      </c>
      <c r="B1332" t="s">
        <v>524</v>
      </c>
    </row>
    <row r="1333" spans="1:2" x14ac:dyDescent="0.25">
      <c r="A1333">
        <v>68000</v>
      </c>
      <c r="B1333" t="s">
        <v>524</v>
      </c>
    </row>
    <row r="1334" spans="1:2" x14ac:dyDescent="0.25">
      <c r="A1334">
        <v>17242</v>
      </c>
      <c r="B1334" t="s">
        <v>525</v>
      </c>
    </row>
    <row r="1335" spans="1:2" x14ac:dyDescent="0.25">
      <c r="A1335">
        <v>929359</v>
      </c>
      <c r="B1335" t="s">
        <v>525</v>
      </c>
    </row>
    <row r="1336" spans="1:2" x14ac:dyDescent="0.25">
      <c r="A1336">
        <v>0</v>
      </c>
      <c r="B1336" t="s">
        <v>525</v>
      </c>
    </row>
    <row r="1337" spans="1:2" x14ac:dyDescent="0.25">
      <c r="A1337">
        <v>12100</v>
      </c>
      <c r="B1337" t="s">
        <v>526</v>
      </c>
    </row>
    <row r="1338" spans="1:2" x14ac:dyDescent="0.25">
      <c r="A1338">
        <v>900</v>
      </c>
      <c r="B1338" t="s">
        <v>526</v>
      </c>
    </row>
    <row r="1339" spans="1:2" x14ac:dyDescent="0.25">
      <c r="A1339">
        <v>283804</v>
      </c>
      <c r="B1339" t="s">
        <v>526</v>
      </c>
    </row>
    <row r="1340" spans="1:2" x14ac:dyDescent="0.25">
      <c r="A1340">
        <v>0</v>
      </c>
      <c r="B1340" t="s">
        <v>527</v>
      </c>
    </row>
    <row r="1341" spans="1:2" x14ac:dyDescent="0.25">
      <c r="A1341">
        <v>0</v>
      </c>
      <c r="B1341" t="s">
        <v>527</v>
      </c>
    </row>
    <row r="1342" spans="1:2" x14ac:dyDescent="0.25">
      <c r="A1342">
        <v>0</v>
      </c>
      <c r="B1342" t="s">
        <v>527</v>
      </c>
    </row>
    <row r="1343" spans="1:2" x14ac:dyDescent="0.25">
      <c r="A1343">
        <v>21707</v>
      </c>
      <c r="B1343" t="s">
        <v>528</v>
      </c>
    </row>
    <row r="1344" spans="1:2" x14ac:dyDescent="0.25">
      <c r="A1344">
        <v>0</v>
      </c>
      <c r="B1344" t="s">
        <v>528</v>
      </c>
    </row>
    <row r="1345" spans="1:2" x14ac:dyDescent="0.25">
      <c r="A1345">
        <v>5922</v>
      </c>
      <c r="B1345" t="s">
        <v>528</v>
      </c>
    </row>
    <row r="1346" spans="1:2" x14ac:dyDescent="0.25">
      <c r="A1346">
        <v>421229</v>
      </c>
      <c r="B1346" t="s">
        <v>529</v>
      </c>
    </row>
    <row r="1347" spans="1:2" x14ac:dyDescent="0.25">
      <c r="A1347">
        <v>96811</v>
      </c>
      <c r="B1347" t="s">
        <v>529</v>
      </c>
    </row>
    <row r="1348" spans="1:2" x14ac:dyDescent="0.25">
      <c r="A1348">
        <v>203401</v>
      </c>
      <c r="B1348" t="s">
        <v>529</v>
      </c>
    </row>
    <row r="1349" spans="1:2" x14ac:dyDescent="0.25">
      <c r="A1349">
        <v>181374</v>
      </c>
      <c r="B1349" t="s">
        <v>530</v>
      </c>
    </row>
    <row r="1350" spans="1:2" x14ac:dyDescent="0.25">
      <c r="A1350">
        <v>7705</v>
      </c>
      <c r="B1350" t="s">
        <v>530</v>
      </c>
    </row>
    <row r="1351" spans="1:2" x14ac:dyDescent="0.25">
      <c r="A1351">
        <v>13990</v>
      </c>
      <c r="B1351" t="s">
        <v>530</v>
      </c>
    </row>
    <row r="1352" spans="1:2" x14ac:dyDescent="0.25">
      <c r="A1352">
        <v>35704.800000000003</v>
      </c>
      <c r="B1352" t="s">
        <v>531</v>
      </c>
    </row>
    <row r="1353" spans="1:2" x14ac:dyDescent="0.25">
      <c r="A1353">
        <v>0</v>
      </c>
      <c r="B1353" t="s">
        <v>531</v>
      </c>
    </row>
    <row r="1354" spans="1:2" x14ac:dyDescent="0.25">
      <c r="A1354">
        <v>40908.480000000003</v>
      </c>
      <c r="B1354" t="s">
        <v>531</v>
      </c>
    </row>
    <row r="1355" spans="1:2" x14ac:dyDescent="0.25">
      <c r="A1355">
        <v>80272</v>
      </c>
      <c r="B1355" t="s">
        <v>532</v>
      </c>
    </row>
    <row r="1356" spans="1:2" x14ac:dyDescent="0.25">
      <c r="A1356">
        <v>6543</v>
      </c>
      <c r="B1356" t="s">
        <v>532</v>
      </c>
    </row>
    <row r="1357" spans="1:2" x14ac:dyDescent="0.25">
      <c r="A1357">
        <v>611413.52</v>
      </c>
      <c r="B1357" t="s">
        <v>532</v>
      </c>
    </row>
    <row r="1358" spans="1:2" x14ac:dyDescent="0.25">
      <c r="A1358">
        <v>135493</v>
      </c>
      <c r="B1358" t="s">
        <v>533</v>
      </c>
    </row>
    <row r="1359" spans="1:2" x14ac:dyDescent="0.25">
      <c r="A1359">
        <v>0</v>
      </c>
      <c r="B1359" t="s">
        <v>533</v>
      </c>
    </row>
    <row r="1360" spans="1:2" x14ac:dyDescent="0.25">
      <c r="A1360">
        <v>12705</v>
      </c>
      <c r="B1360" t="s">
        <v>533</v>
      </c>
    </row>
    <row r="1361" spans="1:2" x14ac:dyDescent="0.25">
      <c r="A1361">
        <v>86839</v>
      </c>
      <c r="B1361" t="s">
        <v>534</v>
      </c>
    </row>
    <row r="1362" spans="1:2" x14ac:dyDescent="0.25">
      <c r="A1362">
        <v>97056</v>
      </c>
      <c r="B1362" t="s">
        <v>534</v>
      </c>
    </row>
    <row r="1363" spans="1:2" x14ac:dyDescent="0.25">
      <c r="A1363">
        <v>18300</v>
      </c>
      <c r="B1363" t="s">
        <v>534</v>
      </c>
    </row>
    <row r="1364" spans="1:2" x14ac:dyDescent="0.25">
      <c r="A1364">
        <v>402104</v>
      </c>
      <c r="B1364" t="s">
        <v>535</v>
      </c>
    </row>
    <row r="1365" spans="1:2" x14ac:dyDescent="0.25">
      <c r="A1365">
        <v>176</v>
      </c>
      <c r="B1365" t="s">
        <v>535</v>
      </c>
    </row>
    <row r="1366" spans="1:2" x14ac:dyDescent="0.25">
      <c r="A1366">
        <v>45</v>
      </c>
      <c r="B1366" t="s">
        <v>535</v>
      </c>
    </row>
    <row r="1367" spans="1:2" x14ac:dyDescent="0.25">
      <c r="A1367">
        <v>0</v>
      </c>
      <c r="B1367" t="s">
        <v>536</v>
      </c>
    </row>
    <row r="1368" spans="1:2" x14ac:dyDescent="0.25">
      <c r="A1368">
        <v>0</v>
      </c>
      <c r="B1368" t="s">
        <v>536</v>
      </c>
    </row>
    <row r="1369" spans="1:2" x14ac:dyDescent="0.25">
      <c r="A1369">
        <v>0</v>
      </c>
      <c r="B1369" t="s">
        <v>536</v>
      </c>
    </row>
    <row r="1370" spans="1:2" x14ac:dyDescent="0.25">
      <c r="A1370">
        <v>23680</v>
      </c>
      <c r="B1370" t="s">
        <v>537</v>
      </c>
    </row>
    <row r="1371" spans="1:2" x14ac:dyDescent="0.25">
      <c r="A1371">
        <v>0</v>
      </c>
      <c r="B1371" t="s">
        <v>537</v>
      </c>
    </row>
    <row r="1372" spans="1:2" x14ac:dyDescent="0.25">
      <c r="A1372">
        <v>45</v>
      </c>
      <c r="B1372" t="s">
        <v>537</v>
      </c>
    </row>
    <row r="1373" spans="1:2" x14ac:dyDescent="0.25">
      <c r="A1373">
        <v>7173</v>
      </c>
      <c r="B1373" t="s">
        <v>538</v>
      </c>
    </row>
    <row r="1374" spans="1:2" x14ac:dyDescent="0.25">
      <c r="A1374">
        <v>0</v>
      </c>
      <c r="B1374" t="s">
        <v>538</v>
      </c>
    </row>
    <row r="1375" spans="1:2" x14ac:dyDescent="0.25">
      <c r="A1375">
        <v>125075</v>
      </c>
      <c r="B1375" t="s">
        <v>538</v>
      </c>
    </row>
    <row r="1376" spans="1:2" x14ac:dyDescent="0.25">
      <c r="A1376">
        <v>140854</v>
      </c>
      <c r="B1376" t="s">
        <v>539</v>
      </c>
    </row>
    <row r="1377" spans="1:2" x14ac:dyDescent="0.25">
      <c r="A1377">
        <v>0</v>
      </c>
      <c r="B1377" t="s">
        <v>539</v>
      </c>
    </row>
    <row r="1378" spans="1:2" x14ac:dyDescent="0.25">
      <c r="A1378">
        <v>0</v>
      </c>
      <c r="B1378" t="s">
        <v>539</v>
      </c>
    </row>
    <row r="1379" spans="1:2" x14ac:dyDescent="0.25">
      <c r="A1379">
        <v>2972.4746180000002</v>
      </c>
      <c r="B1379" t="s">
        <v>540</v>
      </c>
    </row>
    <row r="1380" spans="1:2" x14ac:dyDescent="0.25">
      <c r="A1380">
        <v>166.83887300000001</v>
      </c>
      <c r="B1380" t="s">
        <v>540</v>
      </c>
    </row>
    <row r="1381" spans="1:2" x14ac:dyDescent="0.25">
      <c r="A1381">
        <v>10109.413085</v>
      </c>
      <c r="B1381" t="s">
        <v>540</v>
      </c>
    </row>
    <row r="1382" spans="1:2" x14ac:dyDescent="0.25">
      <c r="A1382">
        <v>16828.772987</v>
      </c>
      <c r="B1382" t="s">
        <v>541</v>
      </c>
    </row>
    <row r="1383" spans="1:2" x14ac:dyDescent="0.25">
      <c r="A1383">
        <v>304.01804299999998</v>
      </c>
      <c r="B1383" t="s">
        <v>541</v>
      </c>
    </row>
    <row r="1384" spans="1:2" x14ac:dyDescent="0.25">
      <c r="A1384">
        <v>4809.2176719999998</v>
      </c>
      <c r="B1384" t="s">
        <v>541</v>
      </c>
    </row>
    <row r="1385" spans="1:2" x14ac:dyDescent="0.25">
      <c r="A1385">
        <v>6563.0345939999997</v>
      </c>
      <c r="B1385" t="s">
        <v>542</v>
      </c>
    </row>
    <row r="1386" spans="1:2" x14ac:dyDescent="0.25">
      <c r="A1386">
        <v>0</v>
      </c>
      <c r="B1386" t="s">
        <v>542</v>
      </c>
    </row>
    <row r="1387" spans="1:2" x14ac:dyDescent="0.25">
      <c r="A1387">
        <v>792.43871799999999</v>
      </c>
      <c r="B1387" t="s">
        <v>542</v>
      </c>
    </row>
    <row r="1388" spans="1:2" x14ac:dyDescent="0.25">
      <c r="A1388">
        <v>3441.147794</v>
      </c>
      <c r="B1388" t="s">
        <v>543</v>
      </c>
    </row>
    <row r="1389" spans="1:2" x14ac:dyDescent="0.25">
      <c r="A1389">
        <v>0</v>
      </c>
      <c r="B1389" t="s">
        <v>543</v>
      </c>
    </row>
    <row r="1390" spans="1:2" x14ac:dyDescent="0.25">
      <c r="A1390">
        <v>6896.4116670000003</v>
      </c>
      <c r="B1390" t="s">
        <v>543</v>
      </c>
    </row>
    <row r="1391" spans="1:2" x14ac:dyDescent="0.25">
      <c r="A1391">
        <v>13158.719655000001</v>
      </c>
      <c r="B1391" t="s">
        <v>544</v>
      </c>
    </row>
    <row r="1392" spans="1:2" x14ac:dyDescent="0.25">
      <c r="A1392">
        <v>41.723832999999999</v>
      </c>
      <c r="B1392" t="s">
        <v>544</v>
      </c>
    </row>
    <row r="1393" spans="1:2" x14ac:dyDescent="0.25">
      <c r="A1393">
        <v>11667.908998000001</v>
      </c>
      <c r="B1393" t="s">
        <v>544</v>
      </c>
    </row>
    <row r="1394" spans="1:2" x14ac:dyDescent="0.25">
      <c r="A1394">
        <v>2137.8002710000001</v>
      </c>
      <c r="B1394" t="s">
        <v>545</v>
      </c>
    </row>
    <row r="1395" spans="1:2" x14ac:dyDescent="0.25">
      <c r="A1395">
        <v>1099.1029619999999</v>
      </c>
      <c r="B1395" t="s">
        <v>545</v>
      </c>
    </row>
    <row r="1396" spans="1:2" x14ac:dyDescent="0.25">
      <c r="A1396">
        <v>3814.9133299999999</v>
      </c>
      <c r="B1396" t="s">
        <v>545</v>
      </c>
    </row>
    <row r="1397" spans="1:2" x14ac:dyDescent="0.25">
      <c r="A1397">
        <v>1680.065014</v>
      </c>
      <c r="B1397" t="s">
        <v>546</v>
      </c>
    </row>
    <row r="1398" spans="1:2" x14ac:dyDescent="0.25">
      <c r="A1398">
        <v>604.57607700000005</v>
      </c>
      <c r="B1398" t="s">
        <v>546</v>
      </c>
    </row>
    <row r="1399" spans="1:2" x14ac:dyDescent="0.25">
      <c r="A1399">
        <v>652.26394000000005</v>
      </c>
      <c r="B1399" t="s">
        <v>546</v>
      </c>
    </row>
    <row r="1400" spans="1:2" x14ac:dyDescent="0.25">
      <c r="A1400">
        <v>0</v>
      </c>
      <c r="B1400" t="s">
        <v>547</v>
      </c>
    </row>
    <row r="1401" spans="1:2" x14ac:dyDescent="0.25">
      <c r="A1401">
        <v>0</v>
      </c>
      <c r="B1401" t="s">
        <v>547</v>
      </c>
    </row>
    <row r="1402" spans="1:2" x14ac:dyDescent="0.25">
      <c r="A1402">
        <v>0</v>
      </c>
      <c r="B1402" t="s">
        <v>547</v>
      </c>
    </row>
    <row r="1403" spans="1:2" x14ac:dyDescent="0.25">
      <c r="A1403">
        <v>32000</v>
      </c>
      <c r="B1403" t="s">
        <v>548</v>
      </c>
    </row>
    <row r="1404" spans="1:2" x14ac:dyDescent="0.25">
      <c r="A1404">
        <v>0</v>
      </c>
      <c r="B1404" t="s">
        <v>548</v>
      </c>
    </row>
    <row r="1405" spans="1:2" x14ac:dyDescent="0.25">
      <c r="A1405">
        <v>0</v>
      </c>
      <c r="B1405" t="s">
        <v>548</v>
      </c>
    </row>
    <row r="1406" spans="1:2" x14ac:dyDescent="0.25">
      <c r="A1406">
        <v>7706</v>
      </c>
      <c r="B1406" t="s">
        <v>549</v>
      </c>
    </row>
    <row r="1407" spans="1:2" x14ac:dyDescent="0.25">
      <c r="A1407">
        <v>0</v>
      </c>
      <c r="B1407" t="s">
        <v>549</v>
      </c>
    </row>
    <row r="1408" spans="1:2" x14ac:dyDescent="0.25">
      <c r="A1408">
        <v>0</v>
      </c>
      <c r="B1408" t="s">
        <v>549</v>
      </c>
    </row>
    <row r="1409" spans="1:2" x14ac:dyDescent="0.25">
      <c r="A1409">
        <v>0</v>
      </c>
      <c r="B1409" t="s">
        <v>550</v>
      </c>
    </row>
    <row r="1410" spans="1:2" x14ac:dyDescent="0.25">
      <c r="A1410">
        <v>0</v>
      </c>
      <c r="B1410" t="s">
        <v>550</v>
      </c>
    </row>
    <row r="1411" spans="1:2" x14ac:dyDescent="0.25">
      <c r="A1411">
        <v>0</v>
      </c>
      <c r="B1411" t="s">
        <v>550</v>
      </c>
    </row>
    <row r="1412" spans="1:2" x14ac:dyDescent="0.25">
      <c r="A1412">
        <v>10263</v>
      </c>
      <c r="B1412" t="s">
        <v>551</v>
      </c>
    </row>
    <row r="1413" spans="1:2" x14ac:dyDescent="0.25">
      <c r="A1413">
        <v>0</v>
      </c>
      <c r="B1413" t="s">
        <v>551</v>
      </c>
    </row>
    <row r="1414" spans="1:2" x14ac:dyDescent="0.25">
      <c r="A1414">
        <v>0</v>
      </c>
      <c r="B1414" t="s">
        <v>551</v>
      </c>
    </row>
    <row r="1415" spans="1:2" x14ac:dyDescent="0.25">
      <c r="A1415">
        <v>14589</v>
      </c>
      <c r="B1415" t="s">
        <v>552</v>
      </c>
    </row>
    <row r="1416" spans="1:2" x14ac:dyDescent="0.25">
      <c r="A1416">
        <v>0</v>
      </c>
      <c r="B1416" t="s">
        <v>552</v>
      </c>
    </row>
    <row r="1417" spans="1:2" x14ac:dyDescent="0.25">
      <c r="A1417">
        <v>0</v>
      </c>
      <c r="B1417" t="s">
        <v>552</v>
      </c>
    </row>
    <row r="1418" spans="1:2" x14ac:dyDescent="0.25">
      <c r="A1418">
        <v>1698</v>
      </c>
      <c r="B1418" t="s">
        <v>553</v>
      </c>
    </row>
    <row r="1419" spans="1:2" x14ac:dyDescent="0.25">
      <c r="A1419">
        <v>937977</v>
      </c>
      <c r="B1419" t="s">
        <v>553</v>
      </c>
    </row>
    <row r="1420" spans="1:2" x14ac:dyDescent="0.25">
      <c r="A1420">
        <v>0</v>
      </c>
      <c r="B1420" t="s">
        <v>553</v>
      </c>
    </row>
    <row r="1421" spans="1:2" x14ac:dyDescent="0.25">
      <c r="A1421">
        <v>8913</v>
      </c>
      <c r="B1421" t="s">
        <v>554</v>
      </c>
    </row>
    <row r="1422" spans="1:2" x14ac:dyDescent="0.25">
      <c r="A1422">
        <v>1015723</v>
      </c>
      <c r="B1422" t="s">
        <v>554</v>
      </c>
    </row>
    <row r="1423" spans="1:2" x14ac:dyDescent="0.25">
      <c r="A1423">
        <v>0</v>
      </c>
      <c r="B1423" t="s">
        <v>554</v>
      </c>
    </row>
    <row r="1424" spans="1:2" x14ac:dyDescent="0.25">
      <c r="A1424">
        <v>21350</v>
      </c>
      <c r="B1424" t="s">
        <v>555</v>
      </c>
    </row>
    <row r="1425" spans="1:2" x14ac:dyDescent="0.25">
      <c r="A1425">
        <v>2652087</v>
      </c>
      <c r="B1425" t="s">
        <v>555</v>
      </c>
    </row>
    <row r="1426" spans="1:2" x14ac:dyDescent="0.25">
      <c r="A1426">
        <v>0</v>
      </c>
      <c r="B1426" t="s">
        <v>555</v>
      </c>
    </row>
    <row r="1427" spans="1:2" x14ac:dyDescent="0.25">
      <c r="A1427">
        <v>0</v>
      </c>
      <c r="B1427" t="s">
        <v>556</v>
      </c>
    </row>
    <row r="1428" spans="1:2" x14ac:dyDescent="0.25">
      <c r="A1428">
        <v>32641</v>
      </c>
      <c r="B1428" t="s">
        <v>556</v>
      </c>
    </row>
    <row r="1429" spans="1:2" x14ac:dyDescent="0.25">
      <c r="A1429">
        <v>0</v>
      </c>
      <c r="B1429" t="s">
        <v>556</v>
      </c>
    </row>
    <row r="1430" spans="1:2" x14ac:dyDescent="0.25">
      <c r="A1430">
        <v>0</v>
      </c>
      <c r="B1430" t="s">
        <v>557</v>
      </c>
    </row>
    <row r="1431" spans="1:2" x14ac:dyDescent="0.25">
      <c r="A1431">
        <v>780733</v>
      </c>
      <c r="B1431" t="s">
        <v>557</v>
      </c>
    </row>
    <row r="1432" spans="1:2" x14ac:dyDescent="0.25">
      <c r="A1432">
        <v>11608</v>
      </c>
      <c r="B1432" t="s">
        <v>557</v>
      </c>
    </row>
    <row r="1433" spans="1:2" x14ac:dyDescent="0.25">
      <c r="A1433">
        <v>1909</v>
      </c>
      <c r="B1433" t="s">
        <v>558</v>
      </c>
    </row>
    <row r="1434" spans="1:2" x14ac:dyDescent="0.25">
      <c r="A1434">
        <v>1117581</v>
      </c>
      <c r="B1434" t="s">
        <v>558</v>
      </c>
    </row>
    <row r="1435" spans="1:2" x14ac:dyDescent="0.25">
      <c r="A1435">
        <v>0</v>
      </c>
      <c r="B1435" t="s">
        <v>558</v>
      </c>
    </row>
    <row r="1436" spans="1:2" x14ac:dyDescent="0.25">
      <c r="A1436">
        <v>159885</v>
      </c>
      <c r="B1436" t="s">
        <v>559</v>
      </c>
    </row>
    <row r="1437" spans="1:2" x14ac:dyDescent="0.25">
      <c r="A1437">
        <v>0</v>
      </c>
      <c r="B1437" t="s">
        <v>559</v>
      </c>
    </row>
    <row r="1438" spans="1:2" x14ac:dyDescent="0.25">
      <c r="A1438">
        <v>174755</v>
      </c>
      <c r="B1438" t="s">
        <v>559</v>
      </c>
    </row>
    <row r="1439" spans="1:2" x14ac:dyDescent="0.25">
      <c r="A1439">
        <v>0</v>
      </c>
      <c r="B1439" t="s">
        <v>560</v>
      </c>
    </row>
    <row r="1440" spans="1:2" x14ac:dyDescent="0.25">
      <c r="A1440">
        <v>0</v>
      </c>
      <c r="B1440" t="s">
        <v>560</v>
      </c>
    </row>
    <row r="1441" spans="1:2" x14ac:dyDescent="0.25">
      <c r="A1441">
        <v>0</v>
      </c>
      <c r="B1441" t="s">
        <v>560</v>
      </c>
    </row>
    <row r="1442" spans="1:2" x14ac:dyDescent="0.25">
      <c r="A1442">
        <v>44650</v>
      </c>
      <c r="B1442" t="s">
        <v>561</v>
      </c>
    </row>
    <row r="1443" spans="1:2" x14ac:dyDescent="0.25">
      <c r="A1443">
        <v>0</v>
      </c>
      <c r="B1443" t="s">
        <v>561</v>
      </c>
    </row>
    <row r="1444" spans="1:2" x14ac:dyDescent="0.25">
      <c r="A1444">
        <v>1462</v>
      </c>
      <c r="B1444" t="s">
        <v>561</v>
      </c>
    </row>
    <row r="1445" spans="1:2" x14ac:dyDescent="0.25">
      <c r="A1445">
        <v>704894</v>
      </c>
      <c r="B1445" t="s">
        <v>562</v>
      </c>
    </row>
    <row r="1446" spans="1:2" x14ac:dyDescent="0.25">
      <c r="A1446">
        <v>0</v>
      </c>
      <c r="B1446" t="s">
        <v>562</v>
      </c>
    </row>
    <row r="1447" spans="1:2" x14ac:dyDescent="0.25">
      <c r="A1447">
        <v>45848</v>
      </c>
      <c r="B1447" t="s">
        <v>562</v>
      </c>
    </row>
    <row r="1448" spans="1:2" x14ac:dyDescent="0.25">
      <c r="A1448">
        <v>161766</v>
      </c>
      <c r="B1448" t="s">
        <v>563</v>
      </c>
    </row>
    <row r="1449" spans="1:2" x14ac:dyDescent="0.25">
      <c r="A1449">
        <v>0</v>
      </c>
      <c r="B1449" t="s">
        <v>563</v>
      </c>
    </row>
    <row r="1450" spans="1:2" x14ac:dyDescent="0.25">
      <c r="A1450">
        <v>4134</v>
      </c>
      <c r="B1450" t="s">
        <v>563</v>
      </c>
    </row>
    <row r="1451" spans="1:2" x14ac:dyDescent="0.25">
      <c r="A1451">
        <v>43603.843999999997</v>
      </c>
      <c r="B1451" t="s">
        <v>564</v>
      </c>
    </row>
    <row r="1452" spans="1:2" x14ac:dyDescent="0.25">
      <c r="A1452">
        <v>0</v>
      </c>
      <c r="B1452" t="s">
        <v>564</v>
      </c>
    </row>
    <row r="1453" spans="1:2" x14ac:dyDescent="0.25">
      <c r="A1453">
        <v>53170.61</v>
      </c>
      <c r="B1453" t="s">
        <v>564</v>
      </c>
    </row>
    <row r="1454" spans="1:2" x14ac:dyDescent="0.25">
      <c r="A1454">
        <v>159835.34</v>
      </c>
      <c r="B1454" t="s">
        <v>565</v>
      </c>
    </row>
    <row r="1455" spans="1:2" x14ac:dyDescent="0.25">
      <c r="A1455">
        <v>0</v>
      </c>
      <c r="B1455" t="s">
        <v>565</v>
      </c>
    </row>
    <row r="1456" spans="1:2" x14ac:dyDescent="0.25">
      <c r="A1456">
        <v>531942.39</v>
      </c>
      <c r="B1456" t="s">
        <v>565</v>
      </c>
    </row>
    <row r="1457" spans="1:2" x14ac:dyDescent="0.25">
      <c r="A1457">
        <v>413565</v>
      </c>
      <c r="B1457" t="s">
        <v>566</v>
      </c>
    </row>
    <row r="1458" spans="1:2" x14ac:dyDescent="0.25">
      <c r="A1458">
        <v>0</v>
      </c>
      <c r="B1458" t="s">
        <v>566</v>
      </c>
    </row>
    <row r="1459" spans="1:2" x14ac:dyDescent="0.25">
      <c r="A1459">
        <v>0</v>
      </c>
      <c r="B1459" t="s">
        <v>566</v>
      </c>
    </row>
    <row r="1460" spans="1:2" x14ac:dyDescent="0.25">
      <c r="A1460">
        <v>214938</v>
      </c>
      <c r="B1460" t="s">
        <v>567</v>
      </c>
    </row>
    <row r="1461" spans="1:2" x14ac:dyDescent="0.25">
      <c r="A1461">
        <v>0</v>
      </c>
      <c r="B1461" t="s">
        <v>567</v>
      </c>
    </row>
    <row r="1462" spans="1:2" x14ac:dyDescent="0.25">
      <c r="A1462">
        <v>74500</v>
      </c>
      <c r="B1462" t="s">
        <v>567</v>
      </c>
    </row>
    <row r="1463" spans="1:2" x14ac:dyDescent="0.25">
      <c r="A1463">
        <v>304463</v>
      </c>
      <c r="B1463" t="s">
        <v>568</v>
      </c>
    </row>
    <row r="1464" spans="1:2" x14ac:dyDescent="0.25">
      <c r="A1464">
        <v>0</v>
      </c>
      <c r="B1464" t="s">
        <v>568</v>
      </c>
    </row>
    <row r="1465" spans="1:2" x14ac:dyDescent="0.25">
      <c r="A1465">
        <v>46</v>
      </c>
      <c r="B1465" t="s">
        <v>568</v>
      </c>
    </row>
    <row r="1466" spans="1:2" x14ac:dyDescent="0.25">
      <c r="A1466">
        <v>0</v>
      </c>
      <c r="B1466" t="s">
        <v>569</v>
      </c>
    </row>
    <row r="1467" spans="1:2" x14ac:dyDescent="0.25">
      <c r="A1467">
        <v>0</v>
      </c>
      <c r="B1467" t="s">
        <v>569</v>
      </c>
    </row>
    <row r="1468" spans="1:2" x14ac:dyDescent="0.25">
      <c r="A1468">
        <v>0</v>
      </c>
      <c r="B1468" t="s">
        <v>569</v>
      </c>
    </row>
    <row r="1469" spans="1:2" x14ac:dyDescent="0.25">
      <c r="A1469">
        <v>14690</v>
      </c>
      <c r="B1469" t="s">
        <v>570</v>
      </c>
    </row>
    <row r="1470" spans="1:2" x14ac:dyDescent="0.25">
      <c r="A1470">
        <v>0</v>
      </c>
      <c r="B1470" t="s">
        <v>570</v>
      </c>
    </row>
    <row r="1471" spans="1:2" x14ac:dyDescent="0.25">
      <c r="A1471">
        <v>6287</v>
      </c>
      <c r="B1471" t="s">
        <v>570</v>
      </c>
    </row>
    <row r="1472" spans="1:2" x14ac:dyDescent="0.25">
      <c r="A1472">
        <v>84147</v>
      </c>
      <c r="B1472" t="s">
        <v>571</v>
      </c>
    </row>
    <row r="1473" spans="1:2" x14ac:dyDescent="0.25">
      <c r="A1473">
        <v>0</v>
      </c>
      <c r="B1473" t="s">
        <v>571</v>
      </c>
    </row>
    <row r="1474" spans="1:2" x14ac:dyDescent="0.25">
      <c r="A1474">
        <v>170089</v>
      </c>
      <c r="B1474" t="s">
        <v>571</v>
      </c>
    </row>
    <row r="1475" spans="1:2" x14ac:dyDescent="0.25">
      <c r="A1475">
        <v>37824</v>
      </c>
      <c r="B1475" t="s">
        <v>572</v>
      </c>
    </row>
    <row r="1476" spans="1:2" x14ac:dyDescent="0.25">
      <c r="A1476">
        <v>0</v>
      </c>
      <c r="B1476" t="s">
        <v>572</v>
      </c>
    </row>
    <row r="1477" spans="1:2" x14ac:dyDescent="0.25">
      <c r="A1477">
        <v>0</v>
      </c>
      <c r="B1477" t="s">
        <v>572</v>
      </c>
    </row>
    <row r="1478" spans="1:2" x14ac:dyDescent="0.25">
      <c r="A1478">
        <v>2822.1820379999999</v>
      </c>
      <c r="B1478" t="s">
        <v>573</v>
      </c>
    </row>
    <row r="1479" spans="1:2" x14ac:dyDescent="0.25">
      <c r="A1479">
        <v>221.47498999999999</v>
      </c>
      <c r="B1479" t="s">
        <v>573</v>
      </c>
    </row>
    <row r="1480" spans="1:2" x14ac:dyDescent="0.25">
      <c r="A1480">
        <v>10827.737462999999</v>
      </c>
      <c r="B1480" t="s">
        <v>573</v>
      </c>
    </row>
    <row r="1481" spans="1:2" x14ac:dyDescent="0.25">
      <c r="A1481">
        <v>13350.179539000001</v>
      </c>
      <c r="B1481" t="s">
        <v>574</v>
      </c>
    </row>
    <row r="1482" spans="1:2" x14ac:dyDescent="0.25">
      <c r="A1482">
        <v>4.9995219999999998</v>
      </c>
      <c r="B1482" t="s">
        <v>574</v>
      </c>
    </row>
    <row r="1483" spans="1:2" x14ac:dyDescent="0.25">
      <c r="A1483">
        <v>8045.2942439999997</v>
      </c>
      <c r="B1483" t="s">
        <v>574</v>
      </c>
    </row>
    <row r="1484" spans="1:2" x14ac:dyDescent="0.25">
      <c r="A1484">
        <v>7635.6953579999999</v>
      </c>
      <c r="B1484" t="s">
        <v>575</v>
      </c>
    </row>
    <row r="1485" spans="1:2" x14ac:dyDescent="0.25">
      <c r="A1485">
        <v>0</v>
      </c>
      <c r="B1485" t="s">
        <v>575</v>
      </c>
    </row>
    <row r="1486" spans="1:2" x14ac:dyDescent="0.25">
      <c r="A1486">
        <v>3201.1134310000002</v>
      </c>
      <c r="B1486" t="s">
        <v>575</v>
      </c>
    </row>
    <row r="1487" spans="1:2" x14ac:dyDescent="0.25">
      <c r="A1487">
        <v>3514.8929880000001</v>
      </c>
      <c r="B1487" t="s">
        <v>576</v>
      </c>
    </row>
    <row r="1488" spans="1:2" x14ac:dyDescent="0.25">
      <c r="A1488">
        <v>33.75</v>
      </c>
      <c r="B1488" t="s">
        <v>576</v>
      </c>
    </row>
    <row r="1489" spans="1:2" x14ac:dyDescent="0.25">
      <c r="A1489">
        <v>7896.7411229999998</v>
      </c>
      <c r="B1489" t="s">
        <v>576</v>
      </c>
    </row>
    <row r="1490" spans="1:2" x14ac:dyDescent="0.25">
      <c r="A1490">
        <v>5625.6570890000003</v>
      </c>
      <c r="B1490" t="s">
        <v>577</v>
      </c>
    </row>
    <row r="1491" spans="1:2" x14ac:dyDescent="0.25">
      <c r="A1491">
        <v>112.846841</v>
      </c>
      <c r="B1491" t="s">
        <v>577</v>
      </c>
    </row>
    <row r="1492" spans="1:2" x14ac:dyDescent="0.25">
      <c r="A1492">
        <v>14357.301818</v>
      </c>
      <c r="B1492" t="s">
        <v>577</v>
      </c>
    </row>
    <row r="1493" spans="1:2" x14ac:dyDescent="0.25">
      <c r="A1493">
        <v>2596.3182830000001</v>
      </c>
      <c r="B1493" t="s">
        <v>578</v>
      </c>
    </row>
    <row r="1494" spans="1:2" x14ac:dyDescent="0.25">
      <c r="A1494">
        <v>1730.0406680000001</v>
      </c>
      <c r="B1494" t="s">
        <v>578</v>
      </c>
    </row>
    <row r="1495" spans="1:2" x14ac:dyDescent="0.25">
      <c r="A1495">
        <v>4050.048241</v>
      </c>
      <c r="B1495" t="s">
        <v>578</v>
      </c>
    </row>
    <row r="1496" spans="1:2" x14ac:dyDescent="0.25">
      <c r="A1496">
        <v>1249.2037660000001</v>
      </c>
      <c r="B1496" t="s">
        <v>579</v>
      </c>
    </row>
    <row r="1497" spans="1:2" x14ac:dyDescent="0.25">
      <c r="A1497">
        <v>373.50338799999997</v>
      </c>
      <c r="B1497" t="s">
        <v>579</v>
      </c>
    </row>
    <row r="1498" spans="1:2" x14ac:dyDescent="0.25">
      <c r="A1498">
        <v>35.029940000000003</v>
      </c>
      <c r="B1498" t="s">
        <v>579</v>
      </c>
    </row>
    <row r="1499" spans="1:2" x14ac:dyDescent="0.25">
      <c r="A1499">
        <v>0</v>
      </c>
      <c r="B1499" t="s">
        <v>580</v>
      </c>
    </row>
    <row r="1500" spans="1:2" x14ac:dyDescent="0.25">
      <c r="A1500">
        <v>0</v>
      </c>
      <c r="B1500" t="s">
        <v>580</v>
      </c>
    </row>
    <row r="1501" spans="1:2" x14ac:dyDescent="0.25">
      <c r="A1501">
        <v>0</v>
      </c>
      <c r="B1501" t="s">
        <v>580</v>
      </c>
    </row>
    <row r="1502" spans="1:2" x14ac:dyDescent="0.25">
      <c r="A1502">
        <v>33184</v>
      </c>
      <c r="B1502" t="s">
        <v>581</v>
      </c>
    </row>
    <row r="1503" spans="1:2" x14ac:dyDescent="0.25">
      <c r="A1503">
        <v>0</v>
      </c>
      <c r="B1503" t="s">
        <v>581</v>
      </c>
    </row>
    <row r="1504" spans="1:2" x14ac:dyDescent="0.25">
      <c r="A1504">
        <v>0</v>
      </c>
      <c r="B1504" t="s">
        <v>581</v>
      </c>
    </row>
    <row r="1505" spans="1:2" x14ac:dyDescent="0.25">
      <c r="A1505">
        <v>6814</v>
      </c>
      <c r="B1505" t="s">
        <v>582</v>
      </c>
    </row>
    <row r="1506" spans="1:2" x14ac:dyDescent="0.25">
      <c r="A1506">
        <v>0</v>
      </c>
      <c r="B1506" t="s">
        <v>582</v>
      </c>
    </row>
    <row r="1507" spans="1:2" x14ac:dyDescent="0.25">
      <c r="A1507">
        <v>0</v>
      </c>
      <c r="B1507" t="s">
        <v>582</v>
      </c>
    </row>
    <row r="1508" spans="1:2" x14ac:dyDescent="0.25">
      <c r="A1508">
        <v>0</v>
      </c>
      <c r="B1508" t="s">
        <v>583</v>
      </c>
    </row>
    <row r="1509" spans="1:2" x14ac:dyDescent="0.25">
      <c r="A1509">
        <v>0</v>
      </c>
      <c r="B1509" t="s">
        <v>583</v>
      </c>
    </row>
    <row r="1510" spans="1:2" x14ac:dyDescent="0.25">
      <c r="A1510">
        <v>0</v>
      </c>
      <c r="B1510" t="s">
        <v>583</v>
      </c>
    </row>
    <row r="1511" spans="1:2" x14ac:dyDescent="0.25">
      <c r="A1511">
        <v>23287</v>
      </c>
      <c r="B1511" t="s">
        <v>584</v>
      </c>
    </row>
    <row r="1512" spans="1:2" x14ac:dyDescent="0.25">
      <c r="A1512">
        <v>0</v>
      </c>
      <c r="B1512" t="s">
        <v>584</v>
      </c>
    </row>
    <row r="1513" spans="1:2" x14ac:dyDescent="0.25">
      <c r="A1513">
        <v>0</v>
      </c>
      <c r="B1513" t="s">
        <v>584</v>
      </c>
    </row>
    <row r="1514" spans="1:2" x14ac:dyDescent="0.25">
      <c r="A1514">
        <v>12900</v>
      </c>
      <c r="B1514" t="s">
        <v>585</v>
      </c>
    </row>
    <row r="1515" spans="1:2" x14ac:dyDescent="0.25">
      <c r="A1515">
        <v>0</v>
      </c>
      <c r="B1515" t="s">
        <v>585</v>
      </c>
    </row>
    <row r="1516" spans="1:2" x14ac:dyDescent="0.25">
      <c r="A1516">
        <v>0</v>
      </c>
      <c r="B1516" t="s">
        <v>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4"/>
  <sheetViews>
    <sheetView workbookViewId="0">
      <selection sqref="A1:XFD1048576"/>
    </sheetView>
  </sheetViews>
  <sheetFormatPr defaultRowHeight="15" x14ac:dyDescent="0.25"/>
  <cols>
    <col min="1" max="1" width="27.28515625" bestFit="1" customWidth="1"/>
    <col min="2" max="2" width="24.42578125" bestFit="1" customWidth="1"/>
  </cols>
  <sheetData>
    <row r="1" spans="1:19" x14ac:dyDescent="0.25">
      <c r="A1" t="s">
        <v>77</v>
      </c>
      <c r="B1" t="s">
        <v>2</v>
      </c>
      <c r="C1" t="s">
        <v>78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5">
      <c r="A2" t="str">
        <f>_xlfn.XLOOKUP(B2,wasteprojectionmodel_actuals_20!D:D,wasteprojectionmodel_actuals_20!C:C)</f>
        <v>Aggregate, masonry and soils</v>
      </c>
      <c r="B2" t="s">
        <v>12</v>
      </c>
      <c r="C2" t="s">
        <v>586</v>
      </c>
      <c r="D2">
        <f>_xlfn.IFNA(_xlfn.XLOOKUP(_xlfn.TEXTJOIN("",TRUE,'Table1 Input'!D$1,'Table1 Input'!$B2),'Joint tables'!$E$1:$E$507,'Joint tables'!$F$1:$F$507),0)</f>
        <v>138923</v>
      </c>
      <c r="E2">
        <f>_xlfn.IFNA(_xlfn.XLOOKUP(_xlfn.TEXTJOIN("",TRUE,'Table1 Input'!E$1,'Table1 Input'!$B2),'Joint tables'!$E$1:$E$507,'Joint tables'!$F$1:$F$507),0)</f>
        <v>189520</v>
      </c>
      <c r="F2">
        <f>_xlfn.IFNA(_xlfn.XLOOKUP(_xlfn.TEXTJOIN("",TRUE,'Table1 Input'!F$1,'Table1 Input'!$B2),'Joint tables'!$E$1:$E$507,'Joint tables'!$F$1:$F$507),0)</f>
        <v>151965</v>
      </c>
      <c r="G2">
        <f>_xlfn.IFNA(_xlfn.XLOOKUP(_xlfn.TEXTJOIN("",TRUE,'Table1 Input'!G$1,'Table1 Input'!$B2),'Joint tables'!$E$1:$E$507,'Joint tables'!$F$1:$F$507),0)</f>
        <v>225802</v>
      </c>
      <c r="H2">
        <f>_xlfn.IFNA(_xlfn.XLOOKUP(_xlfn.TEXTJOIN("",TRUE,'Table1 Input'!H$1,'Table1 Input'!$B2),'Joint tables'!$E$1:$E$507,'Joint tables'!$F$1:$F$507),0)</f>
        <v>196305</v>
      </c>
      <c r="I2">
        <f>_xlfn.IFNA(_xlfn.XLOOKUP(_xlfn.TEXTJOIN("",TRUE,'Table1 Input'!I$1,'Table1 Input'!$B2),'Joint tables'!$E$1:$E$507,'Joint tables'!$F$1:$F$507),0)</f>
        <v>223478</v>
      </c>
      <c r="J2">
        <f>_xlfn.IFNA(_xlfn.XLOOKUP(_xlfn.TEXTJOIN("",TRUE,'Table1 Input'!J$1,'Table1 Input'!$B2),'Joint tables'!$E$1:$E$507,'Joint tables'!$F$1:$F$507),0)</f>
        <v>228916</v>
      </c>
      <c r="K2">
        <f>_xlfn.IFNA(_xlfn.XLOOKUP(_xlfn.TEXTJOIN("",TRUE,'Table1 Input'!K$1,'Table1 Input'!$B2),'Joint tables'!$E$1:$E$507,'Joint tables'!$F$1:$F$507),0)</f>
        <v>257835</v>
      </c>
      <c r="L2">
        <f>_xlfn.IFNA(_xlfn.XLOOKUP(_xlfn.TEXTJOIN("",TRUE,'Table1 Input'!L$1,'Table1 Input'!$B2),'Joint tables'!$E$1:$E$507,'Joint tables'!$F$1:$F$507),0)</f>
        <v>233206</v>
      </c>
      <c r="M2">
        <f>_xlfn.IFNA(_xlfn.XLOOKUP(_xlfn.TEXTJOIN("",TRUE,'Table1 Input'!M$1,'Table1 Input'!$B2),'Joint tables'!$E$1:$E$507,'Joint tables'!$F$1:$F$507),0)</f>
        <v>160128</v>
      </c>
      <c r="N2">
        <f>_xlfn.IFNA(_xlfn.XLOOKUP(_xlfn.TEXTJOIN("",TRUE,'Table1 Input'!N$1,'Table1 Input'!$B2),'Joint tables'!$E$1:$E$507,'Joint tables'!$F$1:$F$507),0)</f>
        <v>626587</v>
      </c>
      <c r="O2">
        <f>_xlfn.IFNA(_xlfn.XLOOKUP(_xlfn.TEXTJOIN("",TRUE,'Table1 Input'!O$1,'Table1 Input'!$B2),'Joint tables'!$E$1:$E$507,'Joint tables'!$F$1:$F$507),0)</f>
        <v>757452</v>
      </c>
      <c r="P2">
        <f>_xlfn.IFNA(_xlfn.XLOOKUP(_xlfn.TEXTJOIN("",TRUE,'Table1 Input'!P$1,'Table1 Input'!$B2),'Joint tables'!$E$1:$E$507,'Joint tables'!$F$1:$F$507),0)</f>
        <v>439204</v>
      </c>
      <c r="Q2">
        <f>_xlfn.IFNA(_xlfn.XLOOKUP(_xlfn.TEXTJOIN("",TRUE,'Table1 Input'!Q$1,'Table1 Input'!$B2),'Joint tables'!$E$1:$E$507,'Joint tables'!$F$1:$F$507),0)</f>
        <v>978257</v>
      </c>
      <c r="R2">
        <f>_xlfn.IFNA(_xlfn.XLOOKUP(_xlfn.TEXTJOIN("",TRUE,'Table1 Input'!R$1,'Table1 Input'!$B2),'Joint tables'!$E$1:$E$507,'Joint tables'!$F$1:$F$507),0)</f>
        <v>510291</v>
      </c>
      <c r="S2">
        <f>_xlfn.IFNA(_xlfn.XLOOKUP(_xlfn.TEXTJOIN("",TRUE,'Table1 Input'!S$1,'Table1 Input'!$B2),'Joint tables'!$E$1:$E$507,'Joint tables'!$F$1:$F$507),0)</f>
        <v>939675</v>
      </c>
    </row>
    <row r="3" spans="1:19" x14ac:dyDescent="0.25">
      <c r="A3" t="str">
        <f>_xlfn.XLOOKUP(B3,wasteprojectionmodel_actuals_20!D:D,wasteprojectionmodel_actuals_20!C:C)</f>
        <v>Aggregate, masonry and soils</v>
      </c>
      <c r="B3" t="s">
        <v>16</v>
      </c>
      <c r="C3" t="s">
        <v>587</v>
      </c>
      <c r="D3">
        <f>_xlfn.IFNA(_xlfn.XLOOKUP(_xlfn.TEXTJOIN("",TRUE,'Table1 Input'!D$1,'Table1 Input'!$B3),'Joint tables'!$E$1:$E$507,'Joint tables'!$F$1:$F$507),0)</f>
        <v>385214</v>
      </c>
      <c r="E3">
        <f>_xlfn.IFNA(_xlfn.XLOOKUP(_xlfn.TEXTJOIN("",TRUE,'Table1 Input'!E$1,'Table1 Input'!$B3),'Joint tables'!$E$1:$E$507,'Joint tables'!$F$1:$F$507),0)</f>
        <v>437843</v>
      </c>
      <c r="F3">
        <f>_xlfn.IFNA(_xlfn.XLOOKUP(_xlfn.TEXTJOIN("",TRUE,'Table1 Input'!F$1,'Table1 Input'!$B3),'Joint tables'!$E$1:$E$507,'Joint tables'!$F$1:$F$507),0)</f>
        <v>293128</v>
      </c>
      <c r="G3">
        <f>_xlfn.IFNA(_xlfn.XLOOKUP(_xlfn.TEXTJOIN("",TRUE,'Table1 Input'!G$1,'Table1 Input'!$B3),'Joint tables'!$E$1:$E$507,'Joint tables'!$F$1:$F$507),0)</f>
        <v>243616</v>
      </c>
      <c r="H3">
        <f>_xlfn.IFNA(_xlfn.XLOOKUP(_xlfn.TEXTJOIN("",TRUE,'Table1 Input'!H$1,'Table1 Input'!$B3),'Joint tables'!$E$1:$E$507,'Joint tables'!$F$1:$F$507),0)</f>
        <v>518366</v>
      </c>
      <c r="I3">
        <f>_xlfn.IFNA(_xlfn.XLOOKUP(_xlfn.TEXTJOIN("",TRUE,'Table1 Input'!I$1,'Table1 Input'!$B3),'Joint tables'!$E$1:$E$507,'Joint tables'!$F$1:$F$507),0)</f>
        <v>497273</v>
      </c>
      <c r="J3">
        <f>_xlfn.IFNA(_xlfn.XLOOKUP(_xlfn.TEXTJOIN("",TRUE,'Table1 Input'!J$1,'Table1 Input'!$B3),'Joint tables'!$E$1:$E$507,'Joint tables'!$F$1:$F$507),0)</f>
        <v>350222</v>
      </c>
      <c r="K3">
        <f>_xlfn.IFNA(_xlfn.XLOOKUP(_xlfn.TEXTJOIN("",TRUE,'Table1 Input'!K$1,'Table1 Input'!$B3),'Joint tables'!$E$1:$E$507,'Joint tables'!$F$1:$F$507),0)</f>
        <v>369721</v>
      </c>
      <c r="L3">
        <f>_xlfn.IFNA(_xlfn.XLOOKUP(_xlfn.TEXTJOIN("",TRUE,'Table1 Input'!L$1,'Table1 Input'!$B3),'Joint tables'!$E$1:$E$507,'Joint tables'!$F$1:$F$507),0)</f>
        <v>366973</v>
      </c>
      <c r="M3">
        <f>_xlfn.IFNA(_xlfn.XLOOKUP(_xlfn.TEXTJOIN("",TRUE,'Table1 Input'!M$1,'Table1 Input'!$B3),'Joint tables'!$E$1:$E$507,'Joint tables'!$F$1:$F$507),0)</f>
        <v>330740</v>
      </c>
      <c r="N3">
        <f>_xlfn.IFNA(_xlfn.XLOOKUP(_xlfn.TEXTJOIN("",TRUE,'Table1 Input'!N$1,'Table1 Input'!$B3),'Joint tables'!$E$1:$E$507,'Joint tables'!$F$1:$F$507),0)</f>
        <v>426778</v>
      </c>
      <c r="O3">
        <f>_xlfn.IFNA(_xlfn.XLOOKUP(_xlfn.TEXTJOIN("",TRUE,'Table1 Input'!O$1,'Table1 Input'!$B3),'Joint tables'!$E$1:$E$507,'Joint tables'!$F$1:$F$507),0)</f>
        <v>586157</v>
      </c>
      <c r="P3">
        <f>_xlfn.IFNA(_xlfn.XLOOKUP(_xlfn.TEXTJOIN("",TRUE,'Table1 Input'!P$1,'Table1 Input'!$B3),'Joint tables'!$E$1:$E$507,'Joint tables'!$F$1:$F$507),0)</f>
        <v>797410</v>
      </c>
      <c r="Q3">
        <f>_xlfn.IFNA(_xlfn.XLOOKUP(_xlfn.TEXTJOIN("",TRUE,'Table1 Input'!Q$1,'Table1 Input'!$B3),'Joint tables'!$E$1:$E$507,'Joint tables'!$F$1:$F$507),0)</f>
        <v>804650</v>
      </c>
      <c r="R3">
        <f>_xlfn.IFNA(_xlfn.XLOOKUP(_xlfn.TEXTJOIN("",TRUE,'Table1 Input'!R$1,'Table1 Input'!$B3),'Joint tables'!$E$1:$E$507,'Joint tables'!$F$1:$F$507),0)</f>
        <v>1293321</v>
      </c>
      <c r="S3">
        <f>_xlfn.IFNA(_xlfn.XLOOKUP(_xlfn.TEXTJOIN("",TRUE,'Table1 Input'!S$1,'Table1 Input'!$B3),'Joint tables'!$E$1:$E$507,'Joint tables'!$F$1:$F$507),0)</f>
        <v>1024636</v>
      </c>
    </row>
    <row r="4" spans="1:19" x14ac:dyDescent="0.25">
      <c r="A4" t="str">
        <f>_xlfn.XLOOKUP(B4,wasteprojectionmodel_actuals_20!D:D,wasteprojectionmodel_actuals_20!C:C)</f>
        <v>Aggregate, masonry and soils</v>
      </c>
      <c r="B4" t="s">
        <v>17</v>
      </c>
      <c r="C4" t="s">
        <v>588</v>
      </c>
      <c r="D4">
        <f>_xlfn.IFNA(_xlfn.XLOOKUP(_xlfn.TEXTJOIN("",TRUE,'Table1 Input'!D$1,'Table1 Input'!$B4),'Joint tables'!$E$1:$E$507,'Joint tables'!$F$1:$F$507),0)</f>
        <v>1733505</v>
      </c>
      <c r="E4">
        <f>_xlfn.IFNA(_xlfn.XLOOKUP(_xlfn.TEXTJOIN("",TRUE,'Table1 Input'!E$1,'Table1 Input'!$B4),'Joint tables'!$E$1:$E$507,'Joint tables'!$F$1:$F$507),0)</f>
        <v>1695308</v>
      </c>
      <c r="F4">
        <f>_xlfn.IFNA(_xlfn.XLOOKUP(_xlfn.TEXTJOIN("",TRUE,'Table1 Input'!F$1,'Table1 Input'!$B4),'Joint tables'!$E$1:$E$507,'Joint tables'!$F$1:$F$507),0)</f>
        <v>1717318</v>
      </c>
      <c r="G4">
        <f>_xlfn.IFNA(_xlfn.XLOOKUP(_xlfn.TEXTJOIN("",TRUE,'Table1 Input'!G$1,'Table1 Input'!$B4),'Joint tables'!$E$1:$E$507,'Joint tables'!$F$1:$F$507),0)</f>
        <v>1712831</v>
      </c>
      <c r="H4">
        <f>_xlfn.IFNA(_xlfn.XLOOKUP(_xlfn.TEXTJOIN("",TRUE,'Table1 Input'!H$1,'Table1 Input'!$B4),'Joint tables'!$E$1:$E$507,'Joint tables'!$F$1:$F$507),0)</f>
        <v>2438898</v>
      </c>
      <c r="I4">
        <f>_xlfn.IFNA(_xlfn.XLOOKUP(_xlfn.TEXTJOIN("",TRUE,'Table1 Input'!I$1,'Table1 Input'!$B4),'Joint tables'!$E$1:$E$507,'Joint tables'!$F$1:$F$507),0)</f>
        <v>2174906</v>
      </c>
      <c r="J4">
        <f>_xlfn.IFNA(_xlfn.XLOOKUP(_xlfn.TEXTJOIN("",TRUE,'Table1 Input'!J$1,'Table1 Input'!$B4),'Joint tables'!$E$1:$E$507,'Joint tables'!$F$1:$F$507),0)</f>
        <v>1828873</v>
      </c>
      <c r="K4">
        <f>_xlfn.IFNA(_xlfn.XLOOKUP(_xlfn.TEXTJOIN("",TRUE,'Table1 Input'!K$1,'Table1 Input'!$B4),'Joint tables'!$E$1:$E$507,'Joint tables'!$F$1:$F$507),0)</f>
        <v>1984673</v>
      </c>
      <c r="L4">
        <f>_xlfn.IFNA(_xlfn.XLOOKUP(_xlfn.TEXTJOIN("",TRUE,'Table1 Input'!L$1,'Table1 Input'!$B4),'Joint tables'!$E$1:$E$507,'Joint tables'!$F$1:$F$507),0)</f>
        <v>1964234</v>
      </c>
      <c r="M4">
        <f>_xlfn.IFNA(_xlfn.XLOOKUP(_xlfn.TEXTJOIN("",TRUE,'Table1 Input'!M$1,'Table1 Input'!$B4),'Joint tables'!$E$1:$E$507,'Joint tables'!$F$1:$F$507),0)</f>
        <v>1738324</v>
      </c>
      <c r="N4">
        <f>_xlfn.IFNA(_xlfn.XLOOKUP(_xlfn.TEXTJOIN("",TRUE,'Table1 Input'!N$1,'Table1 Input'!$B4),'Joint tables'!$E$1:$E$507,'Joint tables'!$F$1:$F$507),0)</f>
        <v>2373860</v>
      </c>
      <c r="O4">
        <f>_xlfn.IFNA(_xlfn.XLOOKUP(_xlfn.TEXTJOIN("",TRUE,'Table1 Input'!O$1,'Table1 Input'!$B4),'Joint tables'!$E$1:$E$507,'Joint tables'!$F$1:$F$507),0)</f>
        <v>2262965</v>
      </c>
      <c r="P4">
        <f>_xlfn.IFNA(_xlfn.XLOOKUP(_xlfn.TEXTJOIN("",TRUE,'Table1 Input'!P$1,'Table1 Input'!$B4),'Joint tables'!$E$1:$E$507,'Joint tables'!$F$1:$F$507),0)</f>
        <v>2624038</v>
      </c>
      <c r="Q4">
        <f>_xlfn.IFNA(_xlfn.XLOOKUP(_xlfn.TEXTJOIN("",TRUE,'Table1 Input'!Q$1,'Table1 Input'!$B4),'Joint tables'!$E$1:$E$507,'Joint tables'!$F$1:$F$507),0)</f>
        <v>2710460</v>
      </c>
      <c r="R4">
        <f>_xlfn.IFNA(_xlfn.XLOOKUP(_xlfn.TEXTJOIN("",TRUE,'Table1 Input'!R$1,'Table1 Input'!$B4),'Joint tables'!$E$1:$E$507,'Joint tables'!$F$1:$F$507),0)</f>
        <v>3182354</v>
      </c>
      <c r="S4">
        <f>_xlfn.IFNA(_xlfn.XLOOKUP(_xlfn.TEXTJOIN("",TRUE,'Table1 Input'!S$1,'Table1 Input'!$B4),'Joint tables'!$E$1:$E$507,'Joint tables'!$F$1:$F$507),0)</f>
        <v>2673437</v>
      </c>
    </row>
    <row r="5" spans="1:19" x14ac:dyDescent="0.25">
      <c r="A5" t="str">
        <f>_xlfn.XLOOKUP(B5,wasteprojectionmodel_actuals_20!D:D,wasteprojectionmodel_actuals_20!C:C)</f>
        <v>Aggregate, masonry and soils</v>
      </c>
      <c r="B5" t="s">
        <v>18</v>
      </c>
      <c r="C5" t="s">
        <v>589</v>
      </c>
      <c r="D5">
        <f>_xlfn.IFNA(_xlfn.XLOOKUP(_xlfn.TEXTJOIN("",TRUE,'Table1 Input'!D$1,'Table1 Input'!$B5),'Joint tables'!$E$1:$E$507,'Joint tables'!$F$1:$F$507),0)</f>
        <v>27290</v>
      </c>
      <c r="E5">
        <f>_xlfn.IFNA(_xlfn.XLOOKUP(_xlfn.TEXTJOIN("",TRUE,'Table1 Input'!E$1,'Table1 Input'!$B5),'Joint tables'!$E$1:$E$507,'Joint tables'!$F$1:$F$507),0)</f>
        <v>22300</v>
      </c>
      <c r="F5">
        <f>_xlfn.IFNA(_xlfn.XLOOKUP(_xlfn.TEXTJOIN("",TRUE,'Table1 Input'!F$1,'Table1 Input'!$B5),'Joint tables'!$E$1:$E$507,'Joint tables'!$F$1:$F$507),0)</f>
        <v>33475</v>
      </c>
      <c r="G5">
        <f>_xlfn.IFNA(_xlfn.XLOOKUP(_xlfn.TEXTJOIN("",TRUE,'Table1 Input'!G$1,'Table1 Input'!$B5),'Joint tables'!$E$1:$E$507,'Joint tables'!$F$1:$F$507),0)</f>
        <v>37259</v>
      </c>
      <c r="H5">
        <f>_xlfn.IFNA(_xlfn.XLOOKUP(_xlfn.TEXTJOIN("",TRUE,'Table1 Input'!H$1,'Table1 Input'!$B5),'Joint tables'!$E$1:$E$507,'Joint tables'!$F$1:$F$507),0)</f>
        <v>27205</v>
      </c>
      <c r="I5">
        <f>_xlfn.IFNA(_xlfn.XLOOKUP(_xlfn.TEXTJOIN("",TRUE,'Table1 Input'!I$1,'Table1 Input'!$B5),'Joint tables'!$E$1:$E$507,'Joint tables'!$F$1:$F$507),0)</f>
        <v>32234</v>
      </c>
      <c r="J5">
        <f>_xlfn.IFNA(_xlfn.XLOOKUP(_xlfn.TEXTJOIN("",TRUE,'Table1 Input'!J$1,'Table1 Input'!$B5),'Joint tables'!$E$1:$E$507,'Joint tables'!$F$1:$F$507),0)</f>
        <v>34058</v>
      </c>
      <c r="K5">
        <f>_xlfn.IFNA(_xlfn.XLOOKUP(_xlfn.TEXTJOIN("",TRUE,'Table1 Input'!K$1,'Table1 Input'!$B5),'Joint tables'!$E$1:$E$507,'Joint tables'!$F$1:$F$507),0)</f>
        <v>38838</v>
      </c>
      <c r="L5">
        <f>_xlfn.IFNA(_xlfn.XLOOKUP(_xlfn.TEXTJOIN("",TRUE,'Table1 Input'!L$1,'Table1 Input'!$B5),'Joint tables'!$E$1:$E$507,'Joint tables'!$F$1:$F$507),0)</f>
        <v>33208</v>
      </c>
      <c r="M5">
        <f>_xlfn.IFNA(_xlfn.XLOOKUP(_xlfn.TEXTJOIN("",TRUE,'Table1 Input'!M$1,'Table1 Input'!$B5),'Joint tables'!$E$1:$E$507,'Joint tables'!$F$1:$F$507),0)</f>
        <v>38062</v>
      </c>
      <c r="N5">
        <f>_xlfn.IFNA(_xlfn.XLOOKUP(_xlfn.TEXTJOIN("",TRUE,'Table1 Input'!N$1,'Table1 Input'!$B5),'Joint tables'!$E$1:$E$507,'Joint tables'!$F$1:$F$507),0)</f>
        <v>36868</v>
      </c>
      <c r="O5">
        <f>_xlfn.IFNA(_xlfn.XLOOKUP(_xlfn.TEXTJOIN("",TRUE,'Table1 Input'!O$1,'Table1 Input'!$B5),'Joint tables'!$E$1:$E$507,'Joint tables'!$F$1:$F$507),0)</f>
        <v>34524</v>
      </c>
      <c r="P5">
        <f>_xlfn.IFNA(_xlfn.XLOOKUP(_xlfn.TEXTJOIN("",TRUE,'Table1 Input'!P$1,'Table1 Input'!$B5),'Joint tables'!$E$1:$E$507,'Joint tables'!$F$1:$F$507),0)</f>
        <v>35983</v>
      </c>
      <c r="Q5">
        <f>_xlfn.IFNA(_xlfn.XLOOKUP(_xlfn.TEXTJOIN("",TRUE,'Table1 Input'!Q$1,'Table1 Input'!$B5),'Joint tables'!$E$1:$E$507,'Joint tables'!$F$1:$F$507),0)</f>
        <v>30319</v>
      </c>
      <c r="R5">
        <f>_xlfn.IFNA(_xlfn.XLOOKUP(_xlfn.TEXTJOIN("",TRUE,'Table1 Input'!R$1,'Table1 Input'!$B5),'Joint tables'!$E$1:$E$507,'Joint tables'!$F$1:$F$507),0)</f>
        <v>32616</v>
      </c>
      <c r="S5">
        <f>_xlfn.IFNA(_xlfn.XLOOKUP(_xlfn.TEXTJOIN("",TRUE,'Table1 Input'!S$1,'Table1 Input'!$B5),'Joint tables'!$E$1:$E$507,'Joint tables'!$F$1:$F$507),0)</f>
        <v>32641</v>
      </c>
    </row>
    <row r="6" spans="1:19" x14ac:dyDescent="0.25">
      <c r="A6" t="str">
        <f>_xlfn.XLOOKUP(B6,wasteprojectionmodel_actuals_20!D:D,wasteprojectionmodel_actuals_20!C:C)</f>
        <v>Aggregate, masonry and soils</v>
      </c>
      <c r="B6" t="s">
        <v>19</v>
      </c>
      <c r="C6" t="s">
        <v>590</v>
      </c>
      <c r="D6">
        <f>_xlfn.IFNA(_xlfn.XLOOKUP(_xlfn.TEXTJOIN("",TRUE,'Table1 Input'!D$1,'Table1 Input'!$B6),'Joint tables'!$E$1:$E$507,'Joint tables'!$F$1:$F$507),0)</f>
        <v>628011</v>
      </c>
      <c r="E6">
        <f>_xlfn.IFNA(_xlfn.XLOOKUP(_xlfn.TEXTJOIN("",TRUE,'Table1 Input'!E$1,'Table1 Input'!$B6),'Joint tables'!$E$1:$E$507,'Joint tables'!$F$1:$F$507),0)</f>
        <v>743697</v>
      </c>
      <c r="F6">
        <f>_xlfn.IFNA(_xlfn.XLOOKUP(_xlfn.TEXTJOIN("",TRUE,'Table1 Input'!F$1,'Table1 Input'!$B6),'Joint tables'!$E$1:$E$507,'Joint tables'!$F$1:$F$507),0)</f>
        <v>742793</v>
      </c>
      <c r="G6">
        <f>_xlfn.IFNA(_xlfn.XLOOKUP(_xlfn.TEXTJOIN("",TRUE,'Table1 Input'!G$1,'Table1 Input'!$B6),'Joint tables'!$E$1:$E$507,'Joint tables'!$F$1:$F$507),0)</f>
        <v>826100</v>
      </c>
      <c r="H6">
        <f>_xlfn.IFNA(_xlfn.XLOOKUP(_xlfn.TEXTJOIN("",TRUE,'Table1 Input'!H$1,'Table1 Input'!$B6),'Joint tables'!$E$1:$E$507,'Joint tables'!$F$1:$F$507),0)</f>
        <v>560951</v>
      </c>
      <c r="I6">
        <f>_xlfn.IFNA(_xlfn.XLOOKUP(_xlfn.TEXTJOIN("",TRUE,'Table1 Input'!I$1,'Table1 Input'!$B6),'Joint tables'!$E$1:$E$507,'Joint tables'!$F$1:$F$507),0)</f>
        <v>1098835</v>
      </c>
      <c r="J6">
        <f>_xlfn.IFNA(_xlfn.XLOOKUP(_xlfn.TEXTJOIN("",TRUE,'Table1 Input'!J$1,'Table1 Input'!$B6),'Joint tables'!$E$1:$E$507,'Joint tables'!$F$1:$F$507),0)</f>
        <v>816521</v>
      </c>
      <c r="K6">
        <f>_xlfn.IFNA(_xlfn.XLOOKUP(_xlfn.TEXTJOIN("",TRUE,'Table1 Input'!K$1,'Table1 Input'!$B6),'Joint tables'!$E$1:$E$507,'Joint tables'!$F$1:$F$507),0)</f>
        <v>839579</v>
      </c>
      <c r="L6">
        <f>_xlfn.IFNA(_xlfn.XLOOKUP(_xlfn.TEXTJOIN("",TRUE,'Table1 Input'!L$1,'Table1 Input'!$B6),'Joint tables'!$E$1:$E$507,'Joint tables'!$F$1:$F$507),0)</f>
        <v>711088</v>
      </c>
      <c r="M6">
        <f>_xlfn.IFNA(_xlfn.XLOOKUP(_xlfn.TEXTJOIN("",TRUE,'Table1 Input'!M$1,'Table1 Input'!$B6),'Joint tables'!$E$1:$E$507,'Joint tables'!$F$1:$F$507),0)</f>
        <v>727237</v>
      </c>
      <c r="N6">
        <f>_xlfn.IFNA(_xlfn.XLOOKUP(_xlfn.TEXTJOIN("",TRUE,'Table1 Input'!N$1,'Table1 Input'!$B6),'Joint tables'!$E$1:$E$507,'Joint tables'!$F$1:$F$507),0)</f>
        <v>100197</v>
      </c>
      <c r="O6">
        <f>_xlfn.IFNA(_xlfn.XLOOKUP(_xlfn.TEXTJOIN("",TRUE,'Table1 Input'!O$1,'Table1 Input'!$B6),'Joint tables'!$E$1:$E$507,'Joint tables'!$F$1:$F$507),0)</f>
        <v>92277</v>
      </c>
      <c r="P6">
        <f>_xlfn.IFNA(_xlfn.XLOOKUP(_xlfn.TEXTJOIN("",TRUE,'Table1 Input'!P$1,'Table1 Input'!$B6),'Joint tables'!$E$1:$E$507,'Joint tables'!$F$1:$F$507),0)</f>
        <v>1058430</v>
      </c>
      <c r="Q6">
        <f>_xlfn.IFNA(_xlfn.XLOOKUP(_xlfn.TEXTJOIN("",TRUE,'Table1 Input'!Q$1,'Table1 Input'!$B6),'Joint tables'!$E$1:$E$507,'Joint tables'!$F$1:$F$507),0)</f>
        <v>1300376</v>
      </c>
      <c r="R6">
        <f>_xlfn.IFNA(_xlfn.XLOOKUP(_xlfn.TEXTJOIN("",TRUE,'Table1 Input'!R$1,'Table1 Input'!$B6),'Joint tables'!$E$1:$E$507,'Joint tables'!$F$1:$F$507),0)</f>
        <v>946601</v>
      </c>
      <c r="S6">
        <f>_xlfn.IFNA(_xlfn.XLOOKUP(_xlfn.TEXTJOIN("",TRUE,'Table1 Input'!S$1,'Table1 Input'!$B6),'Joint tables'!$E$1:$E$507,'Joint tables'!$F$1:$F$507),0)</f>
        <v>1119490</v>
      </c>
    </row>
    <row r="7" spans="1:19" x14ac:dyDescent="0.25">
      <c r="A7" t="str">
        <f>_xlfn.XLOOKUP(B7,wasteprojectionmodel_actuals_20!D:D,wasteprojectionmodel_actuals_20!C:C)</f>
        <v>Glass</v>
      </c>
      <c r="B7" t="s">
        <v>21</v>
      </c>
      <c r="C7" t="s">
        <v>591</v>
      </c>
      <c r="D7">
        <f>_xlfn.IFNA(_xlfn.XLOOKUP(_xlfn.TEXTJOIN("",TRUE,'Table1 Input'!D$1,'Table1 Input'!$B7),'Joint tables'!$E$1:$E$507,'Joint tables'!$F$1:$F$507),0)</f>
        <v>142617</v>
      </c>
      <c r="E7">
        <f>_xlfn.IFNA(_xlfn.XLOOKUP(_xlfn.TEXTJOIN("",TRUE,'Table1 Input'!E$1,'Table1 Input'!$B7),'Joint tables'!$E$1:$E$507,'Joint tables'!$F$1:$F$507),0)</f>
        <v>187955</v>
      </c>
      <c r="F7">
        <f>_xlfn.IFNA(_xlfn.XLOOKUP(_xlfn.TEXTJOIN("",TRUE,'Table1 Input'!F$1,'Table1 Input'!$B7),'Joint tables'!$E$1:$E$507,'Joint tables'!$F$1:$F$507),0)</f>
        <v>162320</v>
      </c>
      <c r="G7">
        <f>_xlfn.IFNA(_xlfn.XLOOKUP(_xlfn.TEXTJOIN("",TRUE,'Table1 Input'!G$1,'Table1 Input'!$B7),'Joint tables'!$E$1:$E$507,'Joint tables'!$F$1:$F$507),0)</f>
        <v>166649</v>
      </c>
      <c r="H7">
        <f>_xlfn.IFNA(_xlfn.XLOOKUP(_xlfn.TEXTJOIN("",TRUE,'Table1 Input'!H$1,'Table1 Input'!$B7),'Joint tables'!$E$1:$E$507,'Joint tables'!$F$1:$F$507),0)</f>
        <v>137049</v>
      </c>
      <c r="I7">
        <f>_xlfn.IFNA(_xlfn.XLOOKUP(_xlfn.TEXTJOIN("",TRUE,'Table1 Input'!I$1,'Table1 Input'!$B7),'Joint tables'!$E$1:$E$507,'Joint tables'!$F$1:$F$507),0)</f>
        <v>176954</v>
      </c>
      <c r="J7">
        <f>_xlfn.IFNA(_xlfn.XLOOKUP(_xlfn.TEXTJOIN("",TRUE,'Table1 Input'!J$1,'Table1 Input'!$B7),'Joint tables'!$E$1:$E$507,'Joint tables'!$F$1:$F$507),0)</f>
        <v>178608</v>
      </c>
      <c r="K7">
        <f>_xlfn.IFNA(_xlfn.XLOOKUP(_xlfn.TEXTJOIN("",TRUE,'Table1 Input'!K$1,'Table1 Input'!$B7),'Joint tables'!$E$1:$E$507,'Joint tables'!$F$1:$F$507),0)</f>
        <v>143480</v>
      </c>
      <c r="L7">
        <f>_xlfn.IFNA(_xlfn.XLOOKUP(_xlfn.TEXTJOIN("",TRUE,'Table1 Input'!L$1,'Table1 Input'!$B7),'Joint tables'!$E$1:$E$507,'Joint tables'!$F$1:$F$507),0)</f>
        <v>149169</v>
      </c>
      <c r="M7">
        <f>_xlfn.IFNA(_xlfn.XLOOKUP(_xlfn.TEXTJOIN("",TRUE,'Table1 Input'!M$1,'Table1 Input'!$B7),'Joint tables'!$E$1:$E$507,'Joint tables'!$F$1:$F$507),0)</f>
        <v>196075</v>
      </c>
      <c r="N7">
        <f>_xlfn.IFNA(_xlfn.XLOOKUP(_xlfn.TEXTJOIN("",TRUE,'Table1 Input'!N$1,'Table1 Input'!$B7),'Joint tables'!$E$1:$E$507,'Joint tables'!$F$1:$F$507),0)</f>
        <v>181754</v>
      </c>
      <c r="O7">
        <f>_xlfn.IFNA(_xlfn.XLOOKUP(_xlfn.TEXTJOIN("",TRUE,'Table1 Input'!O$1,'Table1 Input'!$B7),'Joint tables'!$E$1:$E$507,'Joint tables'!$F$1:$F$507),0)</f>
        <v>142554</v>
      </c>
      <c r="P7">
        <f>_xlfn.IFNA(_xlfn.XLOOKUP(_xlfn.TEXTJOIN("",TRUE,'Table1 Input'!P$1,'Table1 Input'!$B7),'Joint tables'!$E$1:$E$507,'Joint tables'!$F$1:$F$507),0)</f>
        <v>218376</v>
      </c>
      <c r="Q7">
        <f>_xlfn.IFNA(_xlfn.XLOOKUP(_xlfn.TEXTJOIN("",TRUE,'Table1 Input'!Q$1,'Table1 Input'!$B7),'Joint tables'!$E$1:$E$507,'Joint tables'!$F$1:$F$507),0)</f>
        <v>175668</v>
      </c>
      <c r="R7">
        <f>_xlfn.IFNA(_xlfn.XLOOKUP(_xlfn.TEXTJOIN("",TRUE,'Table1 Input'!R$1,'Table1 Input'!$B7),'Joint tables'!$E$1:$E$507,'Joint tables'!$F$1:$F$507),0)</f>
        <v>296804</v>
      </c>
      <c r="S7">
        <f>_xlfn.IFNA(_xlfn.XLOOKUP(_xlfn.TEXTJOIN("",TRUE,'Table1 Input'!S$1,'Table1 Input'!$B7),'Joint tables'!$E$1:$E$507,'Joint tables'!$F$1:$F$507),0)</f>
        <v>334640</v>
      </c>
    </row>
    <row r="8" spans="1:19" x14ac:dyDescent="0.25">
      <c r="A8" t="str">
        <f>_xlfn.XLOOKUP(B8,wasteprojectionmodel_actuals_20!D:D,wasteprojectionmodel_actuals_20!C:C)</f>
        <v>Glass</v>
      </c>
      <c r="B8" t="s">
        <v>22</v>
      </c>
      <c r="C8" t="s">
        <v>592</v>
      </c>
      <c r="D8">
        <f>_xlfn.IFNA(_xlfn.XLOOKUP(_xlfn.TEXTJOIN("",TRUE,'Table1 Input'!D$1,'Table1 Input'!$B8),'Joint tables'!$E$1:$E$507,'Joint tables'!$F$1:$F$507),0)</f>
        <v>25000</v>
      </c>
      <c r="E8">
        <f>_xlfn.IFNA(_xlfn.XLOOKUP(_xlfn.TEXTJOIN("",TRUE,'Table1 Input'!E$1,'Table1 Input'!$B8),'Joint tables'!$E$1:$E$507,'Joint tables'!$F$1:$F$507),0)</f>
        <v>14058</v>
      </c>
      <c r="F8">
        <f>_xlfn.IFNA(_xlfn.XLOOKUP(_xlfn.TEXTJOIN("",TRUE,'Table1 Input'!F$1,'Table1 Input'!$B8),'Joint tables'!$E$1:$E$507,'Joint tables'!$F$1:$F$507),0)</f>
        <v>11249</v>
      </c>
      <c r="G8">
        <f>_xlfn.IFNA(_xlfn.XLOOKUP(_xlfn.TEXTJOIN("",TRUE,'Table1 Input'!G$1,'Table1 Input'!$B8),'Joint tables'!$E$1:$E$507,'Joint tables'!$F$1:$F$507),0)</f>
        <v>19251</v>
      </c>
      <c r="H8">
        <f>_xlfn.IFNA(_xlfn.XLOOKUP(_xlfn.TEXTJOIN("",TRUE,'Table1 Input'!H$1,'Table1 Input'!$B8),'Joint tables'!$E$1:$E$507,'Joint tables'!$F$1:$F$507),0)</f>
        <v>19068</v>
      </c>
      <c r="I8">
        <f>_xlfn.IFNA(_xlfn.XLOOKUP(_xlfn.TEXTJOIN("",TRUE,'Table1 Input'!I$1,'Table1 Input'!$B8),'Joint tables'!$E$1:$E$507,'Joint tables'!$F$1:$F$507),0)</f>
        <v>18547</v>
      </c>
      <c r="J8">
        <f>_xlfn.IFNA(_xlfn.XLOOKUP(_xlfn.TEXTJOIN("",TRUE,'Table1 Input'!J$1,'Table1 Input'!$B8),'Joint tables'!$E$1:$E$507,'Joint tables'!$F$1:$F$507),0)</f>
        <v>16420</v>
      </c>
      <c r="K8">
        <f>_xlfn.IFNA(_xlfn.XLOOKUP(_xlfn.TEXTJOIN("",TRUE,'Table1 Input'!K$1,'Table1 Input'!$B8),'Joint tables'!$E$1:$E$507,'Joint tables'!$F$1:$F$507),0)</f>
        <v>23514</v>
      </c>
      <c r="L8">
        <f>_xlfn.IFNA(_xlfn.XLOOKUP(_xlfn.TEXTJOIN("",TRUE,'Table1 Input'!L$1,'Table1 Input'!$B8),'Joint tables'!$E$1:$E$507,'Joint tables'!$F$1:$F$507),0)</f>
        <v>14588</v>
      </c>
      <c r="M8">
        <f>_xlfn.IFNA(_xlfn.XLOOKUP(_xlfn.TEXTJOIN("",TRUE,'Table1 Input'!M$1,'Table1 Input'!$B8),'Joint tables'!$E$1:$E$507,'Joint tables'!$F$1:$F$507),0)</f>
        <v>175</v>
      </c>
      <c r="N8">
        <f>_xlfn.IFNA(_xlfn.XLOOKUP(_xlfn.TEXTJOIN("",TRUE,'Table1 Input'!N$1,'Table1 Input'!$B8),'Joint tables'!$E$1:$E$507,'Joint tables'!$F$1:$F$507),0)</f>
        <v>0</v>
      </c>
      <c r="O8">
        <f>_xlfn.IFNA(_xlfn.XLOOKUP(_xlfn.TEXTJOIN("",TRUE,'Table1 Input'!O$1,'Table1 Input'!$B8),'Joint tables'!$E$1:$E$507,'Joint tables'!$F$1:$F$507),0)</f>
        <v>0</v>
      </c>
      <c r="P8">
        <f>_xlfn.IFNA(_xlfn.XLOOKUP(_xlfn.TEXTJOIN("",TRUE,'Table1 Input'!P$1,'Table1 Input'!$B8),'Joint tables'!$E$1:$E$507,'Joint tables'!$F$1:$F$507),0)</f>
        <v>0</v>
      </c>
      <c r="Q8">
        <f>_xlfn.IFNA(_xlfn.XLOOKUP(_xlfn.TEXTJOIN("",TRUE,'Table1 Input'!Q$1,'Table1 Input'!$B8),'Joint tables'!$E$1:$E$507,'Joint tables'!$F$1:$F$507),0)</f>
        <v>4600</v>
      </c>
      <c r="R8">
        <f>_xlfn.IFNA(_xlfn.XLOOKUP(_xlfn.TEXTJOIN("",TRUE,'Table1 Input'!R$1,'Table1 Input'!$B8),'Joint tables'!$E$1:$E$507,'Joint tables'!$F$1:$F$507),0)</f>
        <v>0</v>
      </c>
      <c r="S8">
        <f>_xlfn.IFNA(_xlfn.XLOOKUP(_xlfn.TEXTJOIN("",TRUE,'Table1 Input'!S$1,'Table1 Input'!$B8),'Joint tables'!$E$1:$E$507,'Joint tables'!$F$1:$F$507),0)</f>
        <v>0</v>
      </c>
    </row>
    <row r="9" spans="1:19" x14ac:dyDescent="0.25">
      <c r="A9" t="str">
        <f>_xlfn.XLOOKUP(B9,wasteprojectionmodel_actuals_20!D:D,wasteprojectionmodel_actuals_20!C:C)</f>
        <v>Metals</v>
      </c>
      <c r="B9" t="s">
        <v>24</v>
      </c>
      <c r="D9">
        <f>_xlfn.IFNA(_xlfn.XLOOKUP(_xlfn.TEXTJOIN("",TRUE,'Table1 Input'!D$1,'Table1 Input'!$B9),'Joint tables'!$E$1:$E$507,'Joint tables'!$F$1:$F$507),0)</f>
        <v>37949</v>
      </c>
      <c r="E9">
        <f>_xlfn.IFNA(_xlfn.XLOOKUP(_xlfn.TEXTJOIN("",TRUE,'Table1 Input'!E$1,'Table1 Input'!$B9),'Joint tables'!$E$1:$E$507,'Joint tables'!$F$1:$F$507),0)</f>
        <v>22067</v>
      </c>
      <c r="F9">
        <f>_xlfn.IFNA(_xlfn.XLOOKUP(_xlfn.TEXTJOIN("",TRUE,'Table1 Input'!F$1,'Table1 Input'!$B9),'Joint tables'!$E$1:$E$507,'Joint tables'!$F$1:$F$507),0)</f>
        <v>16596</v>
      </c>
      <c r="G9">
        <f>_xlfn.IFNA(_xlfn.XLOOKUP(_xlfn.TEXTJOIN("",TRUE,'Table1 Input'!G$1,'Table1 Input'!$B9),'Joint tables'!$E$1:$E$507,'Joint tables'!$F$1:$F$507),0)</f>
        <v>16629</v>
      </c>
      <c r="H9">
        <f>_xlfn.IFNA(_xlfn.XLOOKUP(_xlfn.TEXTJOIN("",TRUE,'Table1 Input'!H$1,'Table1 Input'!$B9),'Joint tables'!$E$1:$E$507,'Joint tables'!$F$1:$F$507),0)</f>
        <v>5500</v>
      </c>
      <c r="I9">
        <f>_xlfn.IFNA(_xlfn.XLOOKUP(_xlfn.TEXTJOIN("",TRUE,'Table1 Input'!I$1,'Table1 Input'!$B9),'Joint tables'!$E$1:$E$507,'Joint tables'!$F$1:$F$507),0)</f>
        <v>29481</v>
      </c>
      <c r="J9">
        <f>_xlfn.IFNA(_xlfn.XLOOKUP(_xlfn.TEXTJOIN("",TRUE,'Table1 Input'!J$1,'Table1 Input'!$B9),'Joint tables'!$E$1:$E$507,'Joint tables'!$F$1:$F$507),0)</f>
        <v>4898</v>
      </c>
      <c r="K9">
        <f>_xlfn.IFNA(_xlfn.XLOOKUP(_xlfn.TEXTJOIN("",TRUE,'Table1 Input'!K$1,'Table1 Input'!$B9),'Joint tables'!$E$1:$E$507,'Joint tables'!$F$1:$F$507),0)</f>
        <v>28800</v>
      </c>
      <c r="L9">
        <f>_xlfn.IFNA(_xlfn.XLOOKUP(_xlfn.TEXTJOIN("",TRUE,'Table1 Input'!L$1,'Table1 Input'!$B9),'Joint tables'!$E$1:$E$507,'Joint tables'!$F$1:$F$507),0)</f>
        <v>28735</v>
      </c>
      <c r="M9">
        <f>_xlfn.IFNA(_xlfn.XLOOKUP(_xlfn.TEXTJOIN("",TRUE,'Table1 Input'!M$1,'Table1 Input'!$B9),'Joint tables'!$E$1:$E$507,'Joint tables'!$F$1:$F$507),0)</f>
        <v>28731</v>
      </c>
      <c r="N9">
        <f>_xlfn.IFNA(_xlfn.XLOOKUP(_xlfn.TEXTJOIN("",TRUE,'Table1 Input'!N$1,'Table1 Input'!$B9),'Joint tables'!$E$1:$E$507,'Joint tables'!$F$1:$F$507),0)</f>
        <v>36747</v>
      </c>
      <c r="O9">
        <f>_xlfn.IFNA(_xlfn.XLOOKUP(_xlfn.TEXTJOIN("",TRUE,'Table1 Input'!O$1,'Table1 Input'!$B9),'Joint tables'!$E$1:$E$507,'Joint tables'!$F$1:$F$507),0)</f>
        <v>30270</v>
      </c>
      <c r="P9">
        <f>_xlfn.IFNA(_xlfn.XLOOKUP(_xlfn.TEXTJOIN("",TRUE,'Table1 Input'!P$1,'Table1 Input'!$B9),'Joint tables'!$E$1:$E$507,'Joint tables'!$F$1:$F$507),0)</f>
        <v>0</v>
      </c>
      <c r="Q9">
        <f>_xlfn.IFNA(_xlfn.XLOOKUP(_xlfn.TEXTJOIN("",TRUE,'Table1 Input'!Q$1,'Table1 Input'!$B9),'Joint tables'!$E$1:$E$507,'Joint tables'!$F$1:$F$507),0)</f>
        <v>24692</v>
      </c>
      <c r="R9">
        <f>_xlfn.IFNA(_xlfn.XLOOKUP(_xlfn.TEXTJOIN("",TRUE,'Table1 Input'!R$1,'Table1 Input'!$B9),'Joint tables'!$E$1:$E$507,'Joint tables'!$F$1:$F$507),0)</f>
        <v>27629</v>
      </c>
      <c r="S9">
        <f>_xlfn.IFNA(_xlfn.XLOOKUP(_xlfn.TEXTJOIN("",TRUE,'Table1 Input'!S$1,'Table1 Input'!$B9),'Joint tables'!$E$1:$E$507,'Joint tables'!$F$1:$F$507),0)</f>
        <v>46112</v>
      </c>
    </row>
    <row r="10" spans="1:19" x14ac:dyDescent="0.25">
      <c r="A10" t="str">
        <f>_xlfn.XLOOKUP(B10,wasteprojectionmodel_actuals_20!D:D,wasteprojectionmodel_actuals_20!C:C)</f>
        <v>Metals</v>
      </c>
      <c r="B10" t="s">
        <v>25</v>
      </c>
      <c r="D10">
        <f>_xlfn.IFNA(_xlfn.XLOOKUP(_xlfn.TEXTJOIN("",TRUE,'Table1 Input'!D$1,'Table1 Input'!$B10),'Joint tables'!$E$1:$E$507,'Joint tables'!$F$1:$F$507),0)</f>
        <v>784992</v>
      </c>
      <c r="E10">
        <f>_xlfn.IFNA(_xlfn.XLOOKUP(_xlfn.TEXTJOIN("",TRUE,'Table1 Input'!E$1,'Table1 Input'!$B10),'Joint tables'!$E$1:$E$507,'Joint tables'!$F$1:$F$507),0)</f>
        <v>937397</v>
      </c>
      <c r="F10">
        <f>_xlfn.IFNA(_xlfn.XLOOKUP(_xlfn.TEXTJOIN("",TRUE,'Table1 Input'!F$1,'Table1 Input'!$B10),'Joint tables'!$E$1:$E$507,'Joint tables'!$F$1:$F$507),0)</f>
        <v>772972.48</v>
      </c>
      <c r="G10">
        <f>_xlfn.IFNA(_xlfn.XLOOKUP(_xlfn.TEXTJOIN("",TRUE,'Table1 Input'!G$1,'Table1 Input'!$B10),'Joint tables'!$E$1:$E$507,'Joint tables'!$F$1:$F$507),0)</f>
        <v>826264.08</v>
      </c>
      <c r="H10">
        <f>_xlfn.IFNA(_xlfn.XLOOKUP(_xlfn.TEXTJOIN("",TRUE,'Table1 Input'!H$1,'Table1 Input'!$B10),'Joint tables'!$E$1:$E$507,'Joint tables'!$F$1:$F$507),0)</f>
        <v>941584.32000000007</v>
      </c>
      <c r="I10">
        <f>_xlfn.IFNA(_xlfn.XLOOKUP(_xlfn.TEXTJOIN("",TRUE,'Table1 Input'!I$1,'Table1 Input'!$B10),'Joint tables'!$E$1:$E$507,'Joint tables'!$F$1:$F$507),0)</f>
        <v>919892.32000000007</v>
      </c>
      <c r="J10">
        <f>_xlfn.IFNA(_xlfn.XLOOKUP(_xlfn.TEXTJOIN("",TRUE,'Table1 Input'!J$1,'Table1 Input'!$B10),'Joint tables'!$E$1:$E$507,'Joint tables'!$F$1:$F$507),0)</f>
        <v>948913.2</v>
      </c>
      <c r="K10">
        <f>_xlfn.IFNA(_xlfn.XLOOKUP(_xlfn.TEXTJOIN("",TRUE,'Table1 Input'!K$1,'Table1 Input'!$B10),'Joint tables'!$E$1:$E$507,'Joint tables'!$F$1:$F$507),0)</f>
        <v>896104.44</v>
      </c>
      <c r="L10">
        <f>_xlfn.IFNA(_xlfn.XLOOKUP(_xlfn.TEXTJOIN("",TRUE,'Table1 Input'!L$1,'Table1 Input'!$B10),'Joint tables'!$E$1:$E$507,'Joint tables'!$F$1:$F$507),0)</f>
        <v>918991.44</v>
      </c>
      <c r="M10">
        <f>_xlfn.IFNA(_xlfn.XLOOKUP(_xlfn.TEXTJOIN("",TRUE,'Table1 Input'!M$1,'Table1 Input'!$B10),'Joint tables'!$E$1:$E$507,'Joint tables'!$F$1:$F$507),0)</f>
        <v>653195.98</v>
      </c>
      <c r="N10">
        <f>_xlfn.IFNA(_xlfn.XLOOKUP(_xlfn.TEXTJOIN("",TRUE,'Table1 Input'!N$1,'Table1 Input'!$B10),'Joint tables'!$E$1:$E$507,'Joint tables'!$F$1:$F$507),0)</f>
        <v>389451.08</v>
      </c>
      <c r="O10">
        <f>_xlfn.IFNA(_xlfn.XLOOKUP(_xlfn.TEXTJOIN("",TRUE,'Table1 Input'!O$1,'Table1 Input'!$B10),'Joint tables'!$E$1:$E$507,'Joint tables'!$F$1:$F$507),0)</f>
        <v>613077.52</v>
      </c>
      <c r="P10">
        <f>_xlfn.IFNA(_xlfn.XLOOKUP(_xlfn.TEXTJOIN("",TRUE,'Table1 Input'!P$1,'Table1 Input'!$B10),'Joint tables'!$E$1:$E$507,'Joint tables'!$F$1:$F$507),0)</f>
        <v>550045</v>
      </c>
      <c r="Q10">
        <f>_xlfn.IFNA(_xlfn.XLOOKUP(_xlfn.TEXTJOIN("",TRUE,'Table1 Input'!Q$1,'Table1 Input'!$B10),'Joint tables'!$E$1:$E$507,'Joint tables'!$F$1:$F$507),0)</f>
        <v>754538</v>
      </c>
      <c r="R10">
        <f>_xlfn.IFNA(_xlfn.XLOOKUP(_xlfn.TEXTJOIN("",TRUE,'Table1 Input'!R$1,'Table1 Input'!$B10),'Joint tables'!$E$1:$E$507,'Joint tables'!$F$1:$F$507),0)</f>
        <v>721441</v>
      </c>
      <c r="S10">
        <f>_xlfn.IFNA(_xlfn.XLOOKUP(_xlfn.TEXTJOIN("",TRUE,'Table1 Input'!S$1,'Table1 Input'!$B10),'Joint tables'!$E$1:$E$507,'Joint tables'!$F$1:$F$507),0)</f>
        <v>750742</v>
      </c>
    </row>
    <row r="11" spans="1:19" x14ac:dyDescent="0.25">
      <c r="A11" t="str">
        <f>_xlfn.XLOOKUP(B11,wasteprojectionmodel_actuals_20!D:D,wasteprojectionmodel_actuals_20!C:C)</f>
        <v>Metals</v>
      </c>
      <c r="B11" t="s">
        <v>26</v>
      </c>
      <c r="D11">
        <f>_xlfn.IFNA(_xlfn.XLOOKUP(_xlfn.TEXTJOIN("",TRUE,'Table1 Input'!D$1,'Table1 Input'!$B11),'Joint tables'!$E$1:$E$507,'Joint tables'!$F$1:$F$507),0)</f>
        <v>20822</v>
      </c>
      <c r="E11">
        <f>_xlfn.IFNA(_xlfn.XLOOKUP(_xlfn.TEXTJOIN("",TRUE,'Table1 Input'!E$1,'Table1 Input'!$B11),'Joint tables'!$E$1:$E$507,'Joint tables'!$F$1:$F$507),0)</f>
        <v>64851</v>
      </c>
      <c r="F11">
        <f>_xlfn.IFNA(_xlfn.XLOOKUP(_xlfn.TEXTJOIN("",TRUE,'Table1 Input'!F$1,'Table1 Input'!$B11),'Joint tables'!$E$1:$E$507,'Joint tables'!$F$1:$F$507),0)</f>
        <v>270427</v>
      </c>
      <c r="G11">
        <f>_xlfn.IFNA(_xlfn.XLOOKUP(_xlfn.TEXTJOIN("",TRUE,'Table1 Input'!G$1,'Table1 Input'!$B11),'Joint tables'!$E$1:$E$507,'Joint tables'!$F$1:$F$507),0)</f>
        <v>52857</v>
      </c>
      <c r="H11">
        <f>_xlfn.IFNA(_xlfn.XLOOKUP(_xlfn.TEXTJOIN("",TRUE,'Table1 Input'!H$1,'Table1 Input'!$B11),'Joint tables'!$E$1:$E$507,'Joint tables'!$F$1:$F$507),0)</f>
        <v>105352</v>
      </c>
      <c r="I11">
        <f>_xlfn.IFNA(_xlfn.XLOOKUP(_xlfn.TEXTJOIN("",TRUE,'Table1 Input'!I$1,'Table1 Input'!$B11),'Joint tables'!$E$1:$E$507,'Joint tables'!$F$1:$F$507),0)</f>
        <v>71159</v>
      </c>
      <c r="J11">
        <f>_xlfn.IFNA(_xlfn.XLOOKUP(_xlfn.TEXTJOIN("",TRUE,'Table1 Input'!J$1,'Table1 Input'!$B11),'Joint tables'!$E$1:$E$507,'Joint tables'!$F$1:$F$507),0)</f>
        <v>99624</v>
      </c>
      <c r="K11">
        <f>_xlfn.IFNA(_xlfn.XLOOKUP(_xlfn.TEXTJOIN("",TRUE,'Table1 Input'!K$1,'Table1 Input'!$B11),'Joint tables'!$E$1:$E$507,'Joint tables'!$F$1:$F$507),0)</f>
        <v>55207</v>
      </c>
      <c r="L11">
        <f>_xlfn.IFNA(_xlfn.XLOOKUP(_xlfn.TEXTJOIN("",TRUE,'Table1 Input'!L$1,'Table1 Input'!$B11),'Joint tables'!$E$1:$E$507,'Joint tables'!$F$1:$F$507),0)</f>
        <v>66317</v>
      </c>
      <c r="M11">
        <f>_xlfn.IFNA(_xlfn.XLOOKUP(_xlfn.TEXTJOIN("",TRUE,'Table1 Input'!M$1,'Table1 Input'!$B11),'Joint tables'!$E$1:$E$507,'Joint tables'!$F$1:$F$507),0)</f>
        <v>246703</v>
      </c>
      <c r="N11">
        <f>_xlfn.IFNA(_xlfn.XLOOKUP(_xlfn.TEXTJOIN("",TRUE,'Table1 Input'!N$1,'Table1 Input'!$B11),'Joint tables'!$E$1:$E$507,'Joint tables'!$F$1:$F$507),0)</f>
        <v>640245</v>
      </c>
      <c r="O11">
        <f>_xlfn.IFNA(_xlfn.XLOOKUP(_xlfn.TEXTJOIN("",TRUE,'Table1 Input'!O$1,'Table1 Input'!$B11),'Joint tables'!$E$1:$E$507,'Joint tables'!$F$1:$F$507),0)</f>
        <v>631564</v>
      </c>
      <c r="P11">
        <f>_xlfn.IFNA(_xlfn.XLOOKUP(_xlfn.TEXTJOIN("",TRUE,'Table1 Input'!P$1,'Table1 Input'!$B11),'Joint tables'!$E$1:$E$507,'Joint tables'!$F$1:$F$507),0)</f>
        <v>416388</v>
      </c>
      <c r="Q11">
        <f>_xlfn.IFNA(_xlfn.XLOOKUP(_xlfn.TEXTJOIN("",TRUE,'Table1 Input'!Q$1,'Table1 Input'!$B11),'Joint tables'!$E$1:$E$507,'Joint tables'!$F$1:$F$507),0)</f>
        <v>206587</v>
      </c>
      <c r="R11">
        <f>_xlfn.IFNA(_xlfn.XLOOKUP(_xlfn.TEXTJOIN("",TRUE,'Table1 Input'!R$1,'Table1 Input'!$B11),'Joint tables'!$E$1:$E$507,'Joint tables'!$F$1:$F$507),0)</f>
        <v>203069</v>
      </c>
      <c r="S11">
        <f>_xlfn.IFNA(_xlfn.XLOOKUP(_xlfn.TEXTJOIN("",TRUE,'Table1 Input'!S$1,'Table1 Input'!$B11),'Joint tables'!$E$1:$E$507,'Joint tables'!$F$1:$F$507),0)</f>
        <v>165900</v>
      </c>
    </row>
    <row r="12" spans="1:19" x14ac:dyDescent="0.25">
      <c r="A12" t="str">
        <f>_xlfn.XLOOKUP(B12,wasteprojectionmodel_actuals_20!D:D,wasteprojectionmodel_actuals_20!C:C)</f>
        <v>Organics</v>
      </c>
      <c r="B12" t="s">
        <v>28</v>
      </c>
      <c r="D12">
        <f>_xlfn.IFNA(_xlfn.XLOOKUP(_xlfn.TEXTJOIN("",TRUE,'Table1 Input'!D$1,'Table1 Input'!$B12),'Joint tables'!$E$1:$E$507,'Joint tables'!$F$1:$F$507),0)</f>
        <v>25796</v>
      </c>
      <c r="E12">
        <f>_xlfn.IFNA(_xlfn.XLOOKUP(_xlfn.TEXTJOIN("",TRUE,'Table1 Input'!E$1,'Table1 Input'!$B12),'Joint tables'!$E$1:$E$507,'Joint tables'!$F$1:$F$507),0)</f>
        <v>48583</v>
      </c>
      <c r="F12">
        <f>_xlfn.IFNA(_xlfn.XLOOKUP(_xlfn.TEXTJOIN("",TRUE,'Table1 Input'!F$1,'Table1 Input'!$B12),'Joint tables'!$E$1:$E$507,'Joint tables'!$F$1:$F$507),0)</f>
        <v>28888</v>
      </c>
      <c r="G12">
        <f>_xlfn.IFNA(_xlfn.XLOOKUP(_xlfn.TEXTJOIN("",TRUE,'Table1 Input'!G$1,'Table1 Input'!$B12),'Joint tables'!$E$1:$E$507,'Joint tables'!$F$1:$F$507),0)</f>
        <v>12546</v>
      </c>
      <c r="H12">
        <f>_xlfn.IFNA(_xlfn.XLOOKUP(_xlfn.TEXTJOIN("",TRUE,'Table1 Input'!H$1,'Table1 Input'!$B12),'Joint tables'!$E$1:$E$507,'Joint tables'!$F$1:$F$507),0)</f>
        <v>31971</v>
      </c>
      <c r="I12">
        <f>_xlfn.IFNA(_xlfn.XLOOKUP(_xlfn.TEXTJOIN("",TRUE,'Table1 Input'!I$1,'Table1 Input'!$B12),'Joint tables'!$E$1:$E$507,'Joint tables'!$F$1:$F$507),0)</f>
        <v>22368</v>
      </c>
      <c r="J12">
        <f>_xlfn.IFNA(_xlfn.XLOOKUP(_xlfn.TEXTJOIN("",TRUE,'Table1 Input'!J$1,'Table1 Input'!$B12),'Joint tables'!$E$1:$E$507,'Joint tables'!$F$1:$F$507),0)</f>
        <v>30696</v>
      </c>
      <c r="K12">
        <f>_xlfn.IFNA(_xlfn.XLOOKUP(_xlfn.TEXTJOIN("",TRUE,'Table1 Input'!K$1,'Table1 Input'!$B12),'Joint tables'!$E$1:$E$507,'Joint tables'!$F$1:$F$507),0)</f>
        <v>42366</v>
      </c>
      <c r="L12">
        <f>_xlfn.IFNA(_xlfn.XLOOKUP(_xlfn.TEXTJOIN("",TRUE,'Table1 Input'!L$1,'Table1 Input'!$B12),'Joint tables'!$E$1:$E$507,'Joint tables'!$F$1:$F$507),0)</f>
        <v>66890</v>
      </c>
      <c r="M12">
        <f>_xlfn.IFNA(_xlfn.XLOOKUP(_xlfn.TEXTJOIN("",TRUE,'Table1 Input'!M$1,'Table1 Input'!$B12),'Joint tables'!$E$1:$E$507,'Joint tables'!$F$1:$F$507),0)</f>
        <v>68418</v>
      </c>
      <c r="N12">
        <f>_xlfn.IFNA(_xlfn.XLOOKUP(_xlfn.TEXTJOIN("",TRUE,'Table1 Input'!N$1,'Table1 Input'!$B12),'Joint tables'!$E$1:$E$507,'Joint tables'!$F$1:$F$507),0)</f>
        <v>65972.47</v>
      </c>
      <c r="O12">
        <f>_xlfn.IFNA(_xlfn.XLOOKUP(_xlfn.TEXTJOIN("",TRUE,'Table1 Input'!O$1,'Table1 Input'!$B12),'Joint tables'!$E$1:$E$507,'Joint tables'!$F$1:$F$507),0)</f>
        <v>32936.04</v>
      </c>
      <c r="P12">
        <f>_xlfn.IFNA(_xlfn.XLOOKUP(_xlfn.TEXTJOIN("",TRUE,'Table1 Input'!P$1,'Table1 Input'!$B12),'Joint tables'!$E$1:$E$507,'Joint tables'!$F$1:$F$507),0)</f>
        <v>37663.300000000003</v>
      </c>
      <c r="Q12">
        <f>_xlfn.IFNA(_xlfn.XLOOKUP(_xlfn.TEXTJOIN("",TRUE,'Table1 Input'!Q$1,'Table1 Input'!$B12),'Joint tables'!$E$1:$E$507,'Joint tables'!$F$1:$F$507),0)</f>
        <v>58524.320000000007</v>
      </c>
      <c r="R12">
        <f>_xlfn.IFNA(_xlfn.XLOOKUP(_xlfn.TEXTJOIN("",TRUE,'Table1 Input'!R$1,'Table1 Input'!$B12),'Joint tables'!$E$1:$E$507,'Joint tables'!$F$1:$F$507),0)</f>
        <v>76613.279999999999</v>
      </c>
      <c r="S12">
        <f>_xlfn.IFNA(_xlfn.XLOOKUP(_xlfn.TEXTJOIN("",TRUE,'Table1 Input'!S$1,'Table1 Input'!$B12),'Joint tables'!$E$1:$E$507,'Joint tables'!$F$1:$F$507),0)</f>
        <v>96774.453999999998</v>
      </c>
    </row>
    <row r="13" spans="1:19" x14ac:dyDescent="0.25">
      <c r="A13" t="str">
        <f>_xlfn.XLOOKUP(B13,wasteprojectionmodel_actuals_20!D:D,wasteprojectionmodel_actuals_20!C:C)</f>
        <v>Organics</v>
      </c>
      <c r="B13" t="s">
        <v>29</v>
      </c>
      <c r="D13">
        <f>_xlfn.IFNA(_xlfn.XLOOKUP(_xlfn.TEXTJOIN("",TRUE,'Table1 Input'!D$1,'Table1 Input'!$B13),'Joint tables'!$E$1:$E$507,'Joint tables'!$F$1:$F$507),0)</f>
        <v>276293</v>
      </c>
      <c r="E13">
        <f>_xlfn.IFNA(_xlfn.XLOOKUP(_xlfn.TEXTJOIN("",TRUE,'Table1 Input'!E$1,'Table1 Input'!$B13),'Joint tables'!$E$1:$E$507,'Joint tables'!$F$1:$F$507),0)</f>
        <v>339358</v>
      </c>
      <c r="F13">
        <f>_xlfn.IFNA(_xlfn.XLOOKUP(_xlfn.TEXTJOIN("",TRUE,'Table1 Input'!F$1,'Table1 Input'!$B13),'Joint tables'!$E$1:$E$507,'Joint tables'!$F$1:$F$507),0)</f>
        <v>311059</v>
      </c>
      <c r="G13">
        <f>_xlfn.IFNA(_xlfn.XLOOKUP(_xlfn.TEXTJOIN("",TRUE,'Table1 Input'!G$1,'Table1 Input'!$B13),'Joint tables'!$E$1:$E$507,'Joint tables'!$F$1:$F$507),0)</f>
        <v>326833</v>
      </c>
      <c r="H13">
        <f>_xlfn.IFNA(_xlfn.XLOOKUP(_xlfn.TEXTJOIN("",TRUE,'Table1 Input'!H$1,'Table1 Input'!$B13),'Joint tables'!$E$1:$E$507,'Joint tables'!$F$1:$F$507),0)</f>
        <v>384117</v>
      </c>
      <c r="I13">
        <f>_xlfn.IFNA(_xlfn.XLOOKUP(_xlfn.TEXTJOIN("",TRUE,'Table1 Input'!I$1,'Table1 Input'!$B13),'Joint tables'!$E$1:$E$507,'Joint tables'!$F$1:$F$507),0)</f>
        <v>421802</v>
      </c>
      <c r="J13">
        <f>_xlfn.IFNA(_xlfn.XLOOKUP(_xlfn.TEXTJOIN("",TRUE,'Table1 Input'!J$1,'Table1 Input'!$B13),'Joint tables'!$E$1:$E$507,'Joint tables'!$F$1:$F$507),0)</f>
        <v>499978</v>
      </c>
      <c r="K13">
        <f>_xlfn.IFNA(_xlfn.XLOOKUP(_xlfn.TEXTJOIN("",TRUE,'Table1 Input'!K$1,'Table1 Input'!$B13),'Joint tables'!$E$1:$E$507,'Joint tables'!$F$1:$F$507),0)</f>
        <v>402313</v>
      </c>
      <c r="L13">
        <f>_xlfn.IFNA(_xlfn.XLOOKUP(_xlfn.TEXTJOIN("",TRUE,'Table1 Input'!L$1,'Table1 Input'!$B13),'Joint tables'!$E$1:$E$507,'Joint tables'!$F$1:$F$507),0)</f>
        <v>358882</v>
      </c>
      <c r="M13">
        <f>_xlfn.IFNA(_xlfn.XLOOKUP(_xlfn.TEXTJOIN("",TRUE,'Table1 Input'!M$1,'Table1 Input'!$B13),'Joint tables'!$E$1:$E$507,'Joint tables'!$F$1:$F$507),0)</f>
        <v>411216</v>
      </c>
      <c r="N13">
        <f>_xlfn.IFNA(_xlfn.XLOOKUP(_xlfn.TEXTJOIN("",TRUE,'Table1 Input'!N$1,'Table1 Input'!$B13),'Joint tables'!$E$1:$E$507,'Joint tables'!$F$1:$F$507),0)</f>
        <v>452398.53</v>
      </c>
      <c r="O13">
        <f>_xlfn.IFNA(_xlfn.XLOOKUP(_xlfn.TEXTJOIN("",TRUE,'Table1 Input'!O$1,'Table1 Input'!$B13),'Joint tables'!$E$1:$E$507,'Joint tables'!$F$1:$F$507),0)</f>
        <v>529191.96</v>
      </c>
      <c r="P13">
        <f>_xlfn.IFNA(_xlfn.XLOOKUP(_xlfn.TEXTJOIN("",TRUE,'Table1 Input'!P$1,'Table1 Input'!$B13),'Joint tables'!$E$1:$E$507,'Joint tables'!$F$1:$F$507),0)</f>
        <v>426821.7</v>
      </c>
      <c r="Q13">
        <f>_xlfn.IFNA(_xlfn.XLOOKUP(_xlfn.TEXTJOIN("",TRUE,'Table1 Input'!Q$1,'Table1 Input'!$B13),'Joint tables'!$E$1:$E$507,'Joint tables'!$F$1:$F$507),0)</f>
        <v>466551.68</v>
      </c>
      <c r="R13">
        <f>_xlfn.IFNA(_xlfn.XLOOKUP(_xlfn.TEXTJOIN("",TRUE,'Table1 Input'!R$1,'Table1 Input'!$B13),'Joint tables'!$E$1:$E$507,'Joint tables'!$F$1:$F$507),0)</f>
        <v>698228.52</v>
      </c>
      <c r="S13">
        <f>_xlfn.IFNA(_xlfn.XLOOKUP(_xlfn.TEXTJOIN("",TRUE,'Table1 Input'!S$1,'Table1 Input'!$B13),'Joint tables'!$E$1:$E$507,'Joint tables'!$F$1:$F$507),0)</f>
        <v>691777.73</v>
      </c>
    </row>
    <row r="14" spans="1:19" x14ac:dyDescent="0.25">
      <c r="A14" t="str">
        <f>_xlfn.XLOOKUP(B14,wasteprojectionmodel_actuals_20!D:D,wasteprojectionmodel_actuals_20!C:C)</f>
        <v>Organics</v>
      </c>
      <c r="B14" t="s">
        <v>30</v>
      </c>
      <c r="D14">
        <f>_xlfn.IFNA(_xlfn.XLOOKUP(_xlfn.TEXTJOIN("",TRUE,'Table1 Input'!D$1,'Table1 Input'!$B14),'Joint tables'!$E$1:$E$507,'Joint tables'!$F$1:$F$507),0)</f>
        <v>28597</v>
      </c>
      <c r="E14">
        <f>_xlfn.IFNA(_xlfn.XLOOKUP(_xlfn.TEXTJOIN("",TRUE,'Table1 Input'!E$1,'Table1 Input'!$B14),'Joint tables'!$E$1:$E$507,'Joint tables'!$F$1:$F$507),0)</f>
        <v>0</v>
      </c>
      <c r="F14">
        <f>_xlfn.IFNA(_xlfn.XLOOKUP(_xlfn.TEXTJOIN("",TRUE,'Table1 Input'!F$1,'Table1 Input'!$B14),'Joint tables'!$E$1:$E$507,'Joint tables'!$F$1:$F$507),0)</f>
        <v>7917</v>
      </c>
      <c r="G14">
        <f>_xlfn.IFNA(_xlfn.XLOOKUP(_xlfn.TEXTJOIN("",TRUE,'Table1 Input'!G$1,'Table1 Input'!$B14),'Joint tables'!$E$1:$E$507,'Joint tables'!$F$1:$F$507),0)</f>
        <v>44624</v>
      </c>
      <c r="H14">
        <f>_xlfn.IFNA(_xlfn.XLOOKUP(_xlfn.TEXTJOIN("",TRUE,'Table1 Input'!H$1,'Table1 Input'!$B14),'Joint tables'!$E$1:$E$507,'Joint tables'!$F$1:$F$507),0)</f>
        <v>87654</v>
      </c>
      <c r="I14">
        <f>_xlfn.IFNA(_xlfn.XLOOKUP(_xlfn.TEXTJOIN("",TRUE,'Table1 Input'!I$1,'Table1 Input'!$B14),'Joint tables'!$E$1:$E$507,'Joint tables'!$F$1:$F$507),0)</f>
        <v>27093</v>
      </c>
      <c r="J14">
        <f>_xlfn.IFNA(_xlfn.XLOOKUP(_xlfn.TEXTJOIN("",TRUE,'Table1 Input'!J$1,'Table1 Input'!$B14),'Joint tables'!$E$1:$E$507,'Joint tables'!$F$1:$F$507),0)</f>
        <v>184812</v>
      </c>
      <c r="K14">
        <f>_xlfn.IFNA(_xlfn.XLOOKUP(_xlfn.TEXTJOIN("",TRUE,'Table1 Input'!K$1,'Table1 Input'!$B14),'Joint tables'!$E$1:$E$507,'Joint tables'!$F$1:$F$507),0)</f>
        <v>127173</v>
      </c>
      <c r="L14">
        <f>_xlfn.IFNA(_xlfn.XLOOKUP(_xlfn.TEXTJOIN("",TRUE,'Table1 Input'!L$1,'Table1 Input'!$B14),'Joint tables'!$E$1:$E$507,'Joint tables'!$F$1:$F$507),0)</f>
        <v>140759</v>
      </c>
      <c r="M14">
        <f>_xlfn.IFNA(_xlfn.XLOOKUP(_xlfn.TEXTJOIN("",TRUE,'Table1 Input'!M$1,'Table1 Input'!$B14),'Joint tables'!$E$1:$E$507,'Joint tables'!$F$1:$F$507),0)</f>
        <v>93890</v>
      </c>
      <c r="N14">
        <f>_xlfn.IFNA(_xlfn.XLOOKUP(_xlfn.TEXTJOIN("",TRUE,'Table1 Input'!N$1,'Table1 Input'!$B14),'Joint tables'!$E$1:$E$507,'Joint tables'!$F$1:$F$507),0)</f>
        <v>95920</v>
      </c>
      <c r="O14">
        <f>_xlfn.IFNA(_xlfn.XLOOKUP(_xlfn.TEXTJOIN("",TRUE,'Table1 Input'!O$1,'Table1 Input'!$B14),'Joint tables'!$E$1:$E$507,'Joint tables'!$F$1:$F$507),0)</f>
        <v>87949</v>
      </c>
      <c r="P14">
        <f>_xlfn.IFNA(_xlfn.XLOOKUP(_xlfn.TEXTJOIN("",TRUE,'Table1 Input'!P$1,'Table1 Input'!$B14),'Joint tables'!$E$1:$E$507,'Joint tables'!$F$1:$F$507),0)</f>
        <v>235434</v>
      </c>
      <c r="Q14">
        <f>_xlfn.IFNA(_xlfn.XLOOKUP(_xlfn.TEXTJOIN("",TRUE,'Table1 Input'!Q$1,'Table1 Input'!$B14),'Joint tables'!$E$1:$E$507,'Joint tables'!$F$1:$F$507),0)</f>
        <v>159046</v>
      </c>
      <c r="R14">
        <f>_xlfn.IFNA(_xlfn.XLOOKUP(_xlfn.TEXTJOIN("",TRUE,'Table1 Input'!R$1,'Table1 Input'!$B14),'Joint tables'!$E$1:$E$507,'Joint tables'!$F$1:$F$507),0)</f>
        <v>148198</v>
      </c>
      <c r="S14">
        <f>_xlfn.IFNA(_xlfn.XLOOKUP(_xlfn.TEXTJOIN("",TRUE,'Table1 Input'!S$1,'Table1 Input'!$B14),'Joint tables'!$E$1:$E$507,'Joint tables'!$F$1:$F$507),0)</f>
        <v>413565</v>
      </c>
    </row>
    <row r="15" spans="1:19" x14ac:dyDescent="0.25">
      <c r="A15" t="str">
        <f>_xlfn.XLOOKUP(B15,wasteprojectionmodel_actuals_20!D:D,wasteprojectionmodel_actuals_20!C:C)</f>
        <v>Organics</v>
      </c>
      <c r="B15" t="s">
        <v>31</v>
      </c>
      <c r="D15">
        <f>_xlfn.IFNA(_xlfn.XLOOKUP(_xlfn.TEXTJOIN("",TRUE,'Table1 Input'!D$1,'Table1 Input'!$B15),'Joint tables'!$E$1:$E$507,'Joint tables'!$F$1:$F$507),0)</f>
        <v>84001</v>
      </c>
      <c r="E15">
        <f>_xlfn.IFNA(_xlfn.XLOOKUP(_xlfn.TEXTJOIN("",TRUE,'Table1 Input'!E$1,'Table1 Input'!$B15),'Joint tables'!$E$1:$E$507,'Joint tables'!$F$1:$F$507),0)</f>
        <v>179412</v>
      </c>
      <c r="F15">
        <f>_xlfn.IFNA(_xlfn.XLOOKUP(_xlfn.TEXTJOIN("",TRUE,'Table1 Input'!F$1,'Table1 Input'!$B15),'Joint tables'!$E$1:$E$507,'Joint tables'!$F$1:$F$507),0)</f>
        <v>121329.9</v>
      </c>
      <c r="G15">
        <f>_xlfn.IFNA(_xlfn.XLOOKUP(_xlfn.TEXTJOIN("",TRUE,'Table1 Input'!G$1,'Table1 Input'!$B15),'Joint tables'!$E$1:$E$507,'Joint tables'!$F$1:$F$507),0)</f>
        <v>157544.9</v>
      </c>
      <c r="H15">
        <f>_xlfn.IFNA(_xlfn.XLOOKUP(_xlfn.TEXTJOIN("",TRUE,'Table1 Input'!H$1,'Table1 Input'!$B15),'Joint tables'!$E$1:$E$507,'Joint tables'!$F$1:$F$507),0)</f>
        <v>162923.6</v>
      </c>
      <c r="I15">
        <f>_xlfn.IFNA(_xlfn.XLOOKUP(_xlfn.TEXTJOIN("",TRUE,'Table1 Input'!I$1,'Table1 Input'!$B15),'Joint tables'!$E$1:$E$507,'Joint tables'!$F$1:$F$507),0)</f>
        <v>106958.6</v>
      </c>
      <c r="J15">
        <f>_xlfn.IFNA(_xlfn.XLOOKUP(_xlfn.TEXTJOIN("",TRUE,'Table1 Input'!J$1,'Table1 Input'!$B15),'Joint tables'!$E$1:$E$507,'Joint tables'!$F$1:$F$507),0)</f>
        <v>112536</v>
      </c>
      <c r="K15">
        <f>_xlfn.IFNA(_xlfn.XLOOKUP(_xlfn.TEXTJOIN("",TRUE,'Table1 Input'!K$1,'Table1 Input'!$B15),'Joint tables'!$E$1:$E$507,'Joint tables'!$F$1:$F$507),0)</f>
        <v>129429.7</v>
      </c>
      <c r="L15">
        <f>_xlfn.IFNA(_xlfn.XLOOKUP(_xlfn.TEXTJOIN("",TRUE,'Table1 Input'!L$1,'Table1 Input'!$B15),'Joint tables'!$E$1:$E$507,'Joint tables'!$F$1:$F$507),0)</f>
        <v>117953.7</v>
      </c>
      <c r="M15">
        <f>_xlfn.IFNA(_xlfn.XLOOKUP(_xlfn.TEXTJOIN("",TRUE,'Table1 Input'!M$1,'Table1 Input'!$B15),'Joint tables'!$E$1:$E$507,'Joint tables'!$F$1:$F$507),0)</f>
        <v>193828.65</v>
      </c>
      <c r="N15">
        <f>_xlfn.IFNA(_xlfn.XLOOKUP(_xlfn.TEXTJOIN("",TRUE,'Table1 Input'!N$1,'Table1 Input'!$B15),'Joint tables'!$E$1:$E$507,'Joint tables'!$F$1:$F$507),0)</f>
        <v>203710.4</v>
      </c>
      <c r="O15">
        <f>_xlfn.IFNA(_xlfn.XLOOKUP(_xlfn.TEXTJOIN("",TRUE,'Table1 Input'!O$1,'Table1 Input'!$B15),'Joint tables'!$E$1:$E$507,'Joint tables'!$F$1:$F$507),0)</f>
        <v>227405.6</v>
      </c>
      <c r="P15">
        <f>_xlfn.IFNA(_xlfn.XLOOKUP(_xlfn.TEXTJOIN("",TRUE,'Table1 Input'!P$1,'Table1 Input'!$B15),'Joint tables'!$E$1:$E$507,'Joint tables'!$F$1:$F$507),0)</f>
        <v>187632</v>
      </c>
      <c r="Q15">
        <f>_xlfn.IFNA(_xlfn.XLOOKUP(_xlfn.TEXTJOIN("",TRUE,'Table1 Input'!Q$1,'Table1 Input'!$B15),'Joint tables'!$E$1:$E$507,'Joint tables'!$F$1:$F$507),0)</f>
        <v>193094</v>
      </c>
      <c r="R15">
        <f>_xlfn.IFNA(_xlfn.XLOOKUP(_xlfn.TEXTJOIN("",TRUE,'Table1 Input'!R$1,'Table1 Input'!$B15),'Joint tables'!$E$1:$E$507,'Joint tables'!$F$1:$F$507),0)</f>
        <v>202195</v>
      </c>
      <c r="S15">
        <f>_xlfn.IFNA(_xlfn.XLOOKUP(_xlfn.TEXTJOIN("",TRUE,'Table1 Input'!S$1,'Table1 Input'!$B15),'Joint tables'!$E$1:$E$507,'Joint tables'!$F$1:$F$507),0)</f>
        <v>289438</v>
      </c>
    </row>
    <row r="16" spans="1:19" x14ac:dyDescent="0.25">
      <c r="A16" t="str">
        <f>_xlfn.XLOOKUP(B16,wasteprojectionmodel_actuals_20!D:D,wasteprojectionmodel_actuals_20!C:C)</f>
        <v>Paper and cardboard</v>
      </c>
      <c r="B16" t="s">
        <v>33</v>
      </c>
      <c r="D16">
        <f>_xlfn.IFNA(_xlfn.XLOOKUP(_xlfn.TEXTJOIN("",TRUE,'Table1 Input'!D$1,'Table1 Input'!$B16),'Joint tables'!$E$1:$E$507,'Joint tables'!$F$1:$F$507),0)</f>
        <v>408814</v>
      </c>
      <c r="E16">
        <f>_xlfn.IFNA(_xlfn.XLOOKUP(_xlfn.TEXTJOIN("",TRUE,'Table1 Input'!E$1,'Table1 Input'!$B16),'Joint tables'!$E$1:$E$507,'Joint tables'!$F$1:$F$507),0)</f>
        <v>366919</v>
      </c>
      <c r="F16">
        <f>_xlfn.IFNA(_xlfn.XLOOKUP(_xlfn.TEXTJOIN("",TRUE,'Table1 Input'!F$1,'Table1 Input'!$B16),'Joint tables'!$E$1:$E$507,'Joint tables'!$F$1:$F$507),0)</f>
        <v>379546.38</v>
      </c>
      <c r="G16">
        <f>_xlfn.IFNA(_xlfn.XLOOKUP(_xlfn.TEXTJOIN("",TRUE,'Table1 Input'!G$1,'Table1 Input'!$B16),'Joint tables'!$E$1:$E$507,'Joint tables'!$F$1:$F$507),0)</f>
        <v>449376.98</v>
      </c>
      <c r="H16">
        <f>_xlfn.IFNA(_xlfn.XLOOKUP(_xlfn.TEXTJOIN("",TRUE,'Table1 Input'!H$1,'Table1 Input'!$B16),'Joint tables'!$E$1:$E$507,'Joint tables'!$F$1:$F$507),0)</f>
        <v>192303.91999999998</v>
      </c>
      <c r="I16">
        <f>_xlfn.IFNA(_xlfn.XLOOKUP(_xlfn.TEXTJOIN("",TRUE,'Table1 Input'!I$1,'Table1 Input'!$B16),'Joint tables'!$E$1:$E$507,'Joint tables'!$F$1:$F$507),0)</f>
        <v>211481.91999999998</v>
      </c>
      <c r="J16">
        <f>_xlfn.IFNA(_xlfn.XLOOKUP(_xlfn.TEXTJOIN("",TRUE,'Table1 Input'!J$1,'Table1 Input'!$B16),'Joint tables'!$E$1:$E$507,'Joint tables'!$F$1:$F$507),0)</f>
        <v>277662.2</v>
      </c>
      <c r="K16">
        <f>_xlfn.IFNA(_xlfn.XLOOKUP(_xlfn.TEXTJOIN("",TRUE,'Table1 Input'!K$1,'Table1 Input'!$B16),'Joint tables'!$E$1:$E$507,'Joint tables'!$F$1:$F$507),0)</f>
        <v>635293.14</v>
      </c>
      <c r="L16">
        <f>_xlfn.IFNA(_xlfn.XLOOKUP(_xlfn.TEXTJOIN("",TRUE,'Table1 Input'!L$1,'Table1 Input'!$B16),'Joint tables'!$E$1:$E$507,'Joint tables'!$F$1:$F$507),0)</f>
        <v>621051.14</v>
      </c>
      <c r="M16">
        <f>_xlfn.IFNA(_xlfn.XLOOKUP(_xlfn.TEXTJOIN("",TRUE,'Table1 Input'!M$1,'Table1 Input'!$B16),'Joint tables'!$E$1:$E$507,'Joint tables'!$F$1:$F$507),0)</f>
        <v>210298.13</v>
      </c>
      <c r="N16">
        <f>_xlfn.IFNA(_xlfn.XLOOKUP(_xlfn.TEXTJOIN("",TRUE,'Table1 Input'!N$1,'Table1 Input'!$B16),'Joint tables'!$E$1:$E$507,'Joint tables'!$F$1:$F$507),0)</f>
        <v>515963.48000000004</v>
      </c>
      <c r="O16">
        <f>_xlfn.IFNA(_xlfn.XLOOKUP(_xlfn.TEXTJOIN("",TRUE,'Table1 Input'!O$1,'Table1 Input'!$B16),'Joint tables'!$E$1:$E$507,'Joint tables'!$F$1:$F$507),0)</f>
        <v>485156.12</v>
      </c>
      <c r="P16">
        <f>_xlfn.IFNA(_xlfn.XLOOKUP(_xlfn.TEXTJOIN("",TRUE,'Table1 Input'!P$1,'Table1 Input'!$B16),'Joint tables'!$E$1:$E$507,'Joint tables'!$F$1:$F$507),0)</f>
        <v>513054</v>
      </c>
      <c r="Q16">
        <f>_xlfn.IFNA(_xlfn.XLOOKUP(_xlfn.TEXTJOIN("",TRUE,'Table1 Input'!Q$1,'Table1 Input'!$B16),'Joint tables'!$E$1:$E$507,'Joint tables'!$F$1:$F$507),0)</f>
        <v>553108</v>
      </c>
      <c r="R16">
        <f>_xlfn.IFNA(_xlfn.XLOOKUP(_xlfn.TEXTJOIN("",TRUE,'Table1 Input'!R$1,'Table1 Input'!$B16),'Joint tables'!$E$1:$E$507,'Joint tables'!$F$1:$F$507),0)</f>
        <v>402325</v>
      </c>
      <c r="S16">
        <f>_xlfn.IFNA(_xlfn.XLOOKUP(_xlfn.TEXTJOIN("",TRUE,'Table1 Input'!S$1,'Table1 Input'!$B16),'Joint tables'!$E$1:$E$507,'Joint tables'!$F$1:$F$507),0)</f>
        <v>304509</v>
      </c>
    </row>
    <row r="17" spans="1:19" x14ac:dyDescent="0.25">
      <c r="A17" t="str">
        <f>_xlfn.XLOOKUP(B17,wasteprojectionmodel_actuals_20!D:D,wasteprojectionmodel_actuals_20!C:C)</f>
        <v>Paper and cardboard</v>
      </c>
      <c r="B17" t="s">
        <v>34</v>
      </c>
      <c r="D17">
        <f>_xlfn.IFNA(_xlfn.XLOOKUP(_xlfn.TEXTJOIN("",TRUE,'Table1 Input'!D$1,'Table1 Input'!$B17),'Joint tables'!$E$1:$E$507,'Joint tables'!$F$1:$F$507),0)</f>
        <v>175611</v>
      </c>
      <c r="E17">
        <f>_xlfn.IFNA(_xlfn.XLOOKUP(_xlfn.TEXTJOIN("",TRUE,'Table1 Input'!E$1,'Table1 Input'!$B17),'Joint tables'!$E$1:$E$507,'Joint tables'!$F$1:$F$507),0)</f>
        <v>93801</v>
      </c>
      <c r="F17">
        <f>_xlfn.IFNA(_xlfn.XLOOKUP(_xlfn.TEXTJOIN("",TRUE,'Table1 Input'!F$1,'Table1 Input'!$B17),'Joint tables'!$E$1:$E$507,'Joint tables'!$F$1:$F$507),0)</f>
        <v>85782</v>
      </c>
      <c r="G17">
        <f>_xlfn.IFNA(_xlfn.XLOOKUP(_xlfn.TEXTJOIN("",TRUE,'Table1 Input'!G$1,'Table1 Input'!$B17),'Joint tables'!$E$1:$E$507,'Joint tables'!$F$1:$F$507),0)</f>
        <v>347025</v>
      </c>
      <c r="H17">
        <f>_xlfn.IFNA(_xlfn.XLOOKUP(_xlfn.TEXTJOIN("",TRUE,'Table1 Input'!H$1,'Table1 Input'!$B17),'Joint tables'!$E$1:$E$507,'Joint tables'!$F$1:$F$507),0)</f>
        <v>65453</v>
      </c>
      <c r="I17">
        <f>_xlfn.IFNA(_xlfn.XLOOKUP(_xlfn.TEXTJOIN("",TRUE,'Table1 Input'!I$1,'Table1 Input'!$B17),'Joint tables'!$E$1:$E$507,'Joint tables'!$F$1:$F$507),0)</f>
        <v>27000</v>
      </c>
      <c r="J17">
        <f>_xlfn.IFNA(_xlfn.XLOOKUP(_xlfn.TEXTJOIN("",TRUE,'Table1 Input'!J$1,'Table1 Input'!$B17),'Joint tables'!$E$1:$E$507,'Joint tables'!$F$1:$F$507),0)</f>
        <v>9381</v>
      </c>
      <c r="K17">
        <f>_xlfn.IFNA(_xlfn.XLOOKUP(_xlfn.TEXTJOIN("",TRUE,'Table1 Input'!K$1,'Table1 Input'!$B17),'Joint tables'!$E$1:$E$507,'Joint tables'!$F$1:$F$507),0)</f>
        <v>31040</v>
      </c>
      <c r="L17">
        <f>_xlfn.IFNA(_xlfn.XLOOKUP(_xlfn.TEXTJOIN("",TRUE,'Table1 Input'!L$1,'Table1 Input'!$B17),'Joint tables'!$E$1:$E$507,'Joint tables'!$F$1:$F$507),0)</f>
        <v>23743</v>
      </c>
      <c r="M17">
        <f>_xlfn.IFNA(_xlfn.XLOOKUP(_xlfn.TEXTJOIN("",TRUE,'Table1 Input'!M$1,'Table1 Input'!$B17),'Joint tables'!$E$1:$E$507,'Joint tables'!$F$1:$F$507),0)</f>
        <v>7939</v>
      </c>
      <c r="N17">
        <f>_xlfn.IFNA(_xlfn.XLOOKUP(_xlfn.TEXTJOIN("",TRUE,'Table1 Input'!N$1,'Table1 Input'!$B17),'Joint tables'!$E$1:$E$507,'Joint tables'!$F$1:$F$507),0)</f>
        <v>30186</v>
      </c>
      <c r="O17">
        <f>_xlfn.IFNA(_xlfn.XLOOKUP(_xlfn.TEXTJOIN("",TRUE,'Table1 Input'!O$1,'Table1 Input'!$B17),'Joint tables'!$E$1:$E$507,'Joint tables'!$F$1:$F$507),0)</f>
        <v>129382</v>
      </c>
      <c r="P17">
        <f>_xlfn.IFNA(_xlfn.XLOOKUP(_xlfn.TEXTJOIN("",TRUE,'Table1 Input'!P$1,'Table1 Input'!$B17),'Joint tables'!$E$1:$E$507,'Joint tables'!$F$1:$F$507),0)</f>
        <v>120541</v>
      </c>
      <c r="Q17">
        <f>_xlfn.IFNA(_xlfn.XLOOKUP(_xlfn.TEXTJOIN("",TRUE,'Table1 Input'!Q$1,'Table1 Input'!$B17),'Joint tables'!$E$1:$E$507,'Joint tables'!$F$1:$F$507),0)</f>
        <v>58171</v>
      </c>
      <c r="R17">
        <f>_xlfn.IFNA(_xlfn.XLOOKUP(_xlfn.TEXTJOIN("",TRUE,'Table1 Input'!R$1,'Table1 Input'!$B17),'Joint tables'!$E$1:$E$507,'Joint tables'!$F$1:$F$507),0)</f>
        <v>23725</v>
      </c>
      <c r="S17">
        <f>_xlfn.IFNA(_xlfn.XLOOKUP(_xlfn.TEXTJOIN("",TRUE,'Table1 Input'!S$1,'Table1 Input'!$B17),'Joint tables'!$E$1:$E$507,'Joint tables'!$F$1:$F$507),0)</f>
        <v>20977</v>
      </c>
    </row>
    <row r="18" spans="1:19" x14ac:dyDescent="0.25">
      <c r="A18" t="str">
        <f>_xlfn.XLOOKUP(B18,wasteprojectionmodel_actuals_20!D:D,wasteprojectionmodel_actuals_20!C:C)</f>
        <v>Paper and cardboard</v>
      </c>
      <c r="B18" t="s">
        <v>35</v>
      </c>
      <c r="D18">
        <f>_xlfn.IFNA(_xlfn.XLOOKUP(_xlfn.TEXTJOIN("",TRUE,'Table1 Input'!D$1,'Table1 Input'!$B18),'Joint tables'!$E$1:$E$507,'Joint tables'!$F$1:$F$507),0)</f>
        <v>10004</v>
      </c>
      <c r="E18">
        <f>_xlfn.IFNA(_xlfn.XLOOKUP(_xlfn.TEXTJOIN("",TRUE,'Table1 Input'!E$1,'Table1 Input'!$B18),'Joint tables'!$E$1:$E$507,'Joint tables'!$F$1:$F$507),0)</f>
        <v>136367</v>
      </c>
      <c r="F18">
        <f>_xlfn.IFNA(_xlfn.XLOOKUP(_xlfn.TEXTJOIN("",TRUE,'Table1 Input'!F$1,'Table1 Input'!$B18),'Joint tables'!$E$1:$E$507,'Joint tables'!$F$1:$F$507),0)</f>
        <v>163881</v>
      </c>
      <c r="G18">
        <f>_xlfn.IFNA(_xlfn.XLOOKUP(_xlfn.TEXTJOIN("",TRUE,'Table1 Input'!G$1,'Table1 Input'!$B18),'Joint tables'!$E$1:$E$507,'Joint tables'!$F$1:$F$507),0)</f>
        <v>26130</v>
      </c>
      <c r="H18">
        <f>_xlfn.IFNA(_xlfn.XLOOKUP(_xlfn.TEXTJOIN("",TRUE,'Table1 Input'!H$1,'Table1 Input'!$B18),'Joint tables'!$E$1:$E$507,'Joint tables'!$F$1:$F$507),0)</f>
        <v>545156</v>
      </c>
      <c r="I18">
        <f>_xlfn.IFNA(_xlfn.XLOOKUP(_xlfn.TEXTJOIN("",TRUE,'Table1 Input'!I$1,'Table1 Input'!$B18),'Joint tables'!$E$1:$E$507,'Joint tables'!$F$1:$F$507),0)</f>
        <v>589959</v>
      </c>
      <c r="J18">
        <f>_xlfn.IFNA(_xlfn.XLOOKUP(_xlfn.TEXTJOIN("",TRUE,'Table1 Input'!J$1,'Table1 Input'!$B18),'Joint tables'!$E$1:$E$507,'Joint tables'!$F$1:$F$507),0)</f>
        <v>682321</v>
      </c>
      <c r="K18">
        <f>_xlfn.IFNA(_xlfn.XLOOKUP(_xlfn.TEXTJOIN("",TRUE,'Table1 Input'!K$1,'Table1 Input'!$B18),'Joint tables'!$E$1:$E$507,'Joint tables'!$F$1:$F$507),0)</f>
        <v>84717</v>
      </c>
      <c r="L18">
        <f>_xlfn.IFNA(_xlfn.XLOOKUP(_xlfn.TEXTJOIN("",TRUE,'Table1 Input'!L$1,'Table1 Input'!$B18),'Joint tables'!$E$1:$E$507,'Joint tables'!$F$1:$F$507),0)</f>
        <v>123126</v>
      </c>
      <c r="M18">
        <f>_xlfn.IFNA(_xlfn.XLOOKUP(_xlfn.TEXTJOIN("",TRUE,'Table1 Input'!M$1,'Table1 Input'!$B18),'Joint tables'!$E$1:$E$507,'Joint tables'!$F$1:$F$507),0)</f>
        <v>512779</v>
      </c>
      <c r="N18">
        <f>_xlfn.IFNA(_xlfn.XLOOKUP(_xlfn.TEXTJOIN("",TRUE,'Table1 Input'!N$1,'Table1 Input'!$B18),'Joint tables'!$E$1:$E$507,'Joint tables'!$F$1:$F$507),0)</f>
        <v>138211</v>
      </c>
      <c r="O18">
        <f>_xlfn.IFNA(_xlfn.XLOOKUP(_xlfn.TEXTJOIN("",TRUE,'Table1 Input'!O$1,'Table1 Input'!$B18),'Joint tables'!$E$1:$E$507,'Joint tables'!$F$1:$F$507),0)</f>
        <v>146114</v>
      </c>
      <c r="P18">
        <f>_xlfn.IFNA(_xlfn.XLOOKUP(_xlfn.TEXTJOIN("",TRUE,'Table1 Input'!P$1,'Table1 Input'!$B18),'Joint tables'!$E$1:$E$507,'Joint tables'!$F$1:$F$507),0)</f>
        <v>38812</v>
      </c>
      <c r="Q18">
        <f>_xlfn.IFNA(_xlfn.XLOOKUP(_xlfn.TEXTJOIN("",TRUE,'Table1 Input'!Q$1,'Table1 Input'!$B18),'Joint tables'!$E$1:$E$507,'Joint tables'!$F$1:$F$507),0)</f>
        <v>125031</v>
      </c>
      <c r="R18">
        <f>_xlfn.IFNA(_xlfn.XLOOKUP(_xlfn.TEXTJOIN("",TRUE,'Table1 Input'!R$1,'Table1 Input'!$B18),'Joint tables'!$E$1:$E$507,'Joint tables'!$F$1:$F$507),0)</f>
        <v>132248</v>
      </c>
      <c r="S18">
        <f>_xlfn.IFNA(_xlfn.XLOOKUP(_xlfn.TEXTJOIN("",TRUE,'Table1 Input'!S$1,'Table1 Input'!$B18),'Joint tables'!$E$1:$E$507,'Joint tables'!$F$1:$F$507),0)</f>
        <v>254236</v>
      </c>
    </row>
    <row r="19" spans="1:19" x14ac:dyDescent="0.25">
      <c r="A19" t="str">
        <f>_xlfn.XLOOKUP(B19,wasteprojectionmodel_actuals_20!D:D,wasteprojectionmodel_actuals_20!C:C)</f>
        <v>Paper and cardboard</v>
      </c>
      <c r="B19" t="s">
        <v>36</v>
      </c>
      <c r="D19">
        <f>_xlfn.IFNA(_xlfn.XLOOKUP(_xlfn.TEXTJOIN("",TRUE,'Table1 Input'!D$1,'Table1 Input'!$B19),'Joint tables'!$E$1:$E$507,'Joint tables'!$F$1:$F$507),0)</f>
        <v>224926</v>
      </c>
      <c r="E19">
        <f>_xlfn.IFNA(_xlfn.XLOOKUP(_xlfn.TEXTJOIN("",TRUE,'Table1 Input'!E$1,'Table1 Input'!$B19),'Joint tables'!$E$1:$E$507,'Joint tables'!$F$1:$F$507),0)</f>
        <v>56355</v>
      </c>
      <c r="F19">
        <f>_xlfn.IFNA(_xlfn.XLOOKUP(_xlfn.TEXTJOIN("",TRUE,'Table1 Input'!F$1,'Table1 Input'!$B19),'Joint tables'!$E$1:$E$507,'Joint tables'!$F$1:$F$507),0)</f>
        <v>89265</v>
      </c>
      <c r="G19">
        <f>_xlfn.IFNA(_xlfn.XLOOKUP(_xlfn.TEXTJOIN("",TRUE,'Table1 Input'!G$1,'Table1 Input'!$B19),'Joint tables'!$E$1:$E$507,'Joint tables'!$F$1:$F$507),0)</f>
        <v>3413</v>
      </c>
      <c r="H19">
        <f>_xlfn.IFNA(_xlfn.XLOOKUP(_xlfn.TEXTJOIN("",TRUE,'Table1 Input'!H$1,'Table1 Input'!$B19),'Joint tables'!$E$1:$E$507,'Joint tables'!$F$1:$F$507),0)</f>
        <v>981</v>
      </c>
      <c r="I19">
        <f>_xlfn.IFNA(_xlfn.XLOOKUP(_xlfn.TEXTJOIN("",TRUE,'Table1 Input'!I$1,'Table1 Input'!$B19),'Joint tables'!$E$1:$E$507,'Joint tables'!$F$1:$F$507),0)</f>
        <v>8297</v>
      </c>
      <c r="J19">
        <f>_xlfn.IFNA(_xlfn.XLOOKUP(_xlfn.TEXTJOIN("",TRUE,'Table1 Input'!J$1,'Table1 Input'!$B19),'Joint tables'!$E$1:$E$507,'Joint tables'!$F$1:$F$507),0)</f>
        <v>49936</v>
      </c>
      <c r="K19">
        <f>_xlfn.IFNA(_xlfn.XLOOKUP(_xlfn.TEXTJOIN("",TRUE,'Table1 Input'!K$1,'Table1 Input'!$B19),'Joint tables'!$E$1:$E$507,'Joint tables'!$F$1:$F$507),0)</f>
        <v>32593</v>
      </c>
      <c r="L19">
        <f>_xlfn.IFNA(_xlfn.XLOOKUP(_xlfn.TEXTJOIN("",TRUE,'Table1 Input'!L$1,'Table1 Input'!$B19),'Joint tables'!$E$1:$E$507,'Joint tables'!$F$1:$F$507),0)</f>
        <v>0</v>
      </c>
      <c r="M19">
        <f>_xlfn.IFNA(_xlfn.XLOOKUP(_xlfn.TEXTJOIN("",TRUE,'Table1 Input'!M$1,'Table1 Input'!$B19),'Joint tables'!$E$1:$E$507,'Joint tables'!$F$1:$F$507),0)</f>
        <v>146440</v>
      </c>
      <c r="N19">
        <f>_xlfn.IFNA(_xlfn.XLOOKUP(_xlfn.TEXTJOIN("",TRUE,'Table1 Input'!N$1,'Table1 Input'!$B19),'Joint tables'!$E$1:$E$507,'Joint tables'!$F$1:$F$507),0)</f>
        <v>173023</v>
      </c>
      <c r="O19">
        <f>_xlfn.IFNA(_xlfn.XLOOKUP(_xlfn.TEXTJOIN("",TRUE,'Table1 Input'!O$1,'Table1 Input'!$B19),'Joint tables'!$E$1:$E$507,'Joint tables'!$F$1:$F$507),0)</f>
        <v>24293</v>
      </c>
      <c r="P19">
        <f>_xlfn.IFNA(_xlfn.XLOOKUP(_xlfn.TEXTJOIN("",TRUE,'Table1 Input'!P$1,'Table1 Input'!$B19),'Joint tables'!$E$1:$E$507,'Joint tables'!$F$1:$F$507),0)</f>
        <v>173752</v>
      </c>
      <c r="Q19">
        <f>_xlfn.IFNA(_xlfn.XLOOKUP(_xlfn.TEXTJOIN("",TRUE,'Table1 Input'!Q$1,'Table1 Input'!$B19),'Joint tables'!$E$1:$E$507,'Joint tables'!$F$1:$F$507),0)</f>
        <v>29099</v>
      </c>
      <c r="R19">
        <f>_xlfn.IFNA(_xlfn.XLOOKUP(_xlfn.TEXTJOIN("",TRUE,'Table1 Input'!R$1,'Table1 Input'!$B19),'Joint tables'!$E$1:$E$507,'Joint tables'!$F$1:$F$507),0)</f>
        <v>140854</v>
      </c>
      <c r="S19">
        <f>_xlfn.IFNA(_xlfn.XLOOKUP(_xlfn.TEXTJOIN("",TRUE,'Table1 Input'!S$1,'Table1 Input'!$B19),'Joint tables'!$E$1:$E$507,'Joint tables'!$F$1:$F$507),0)</f>
        <v>37824</v>
      </c>
    </row>
    <row r="20" spans="1:19" x14ac:dyDescent="0.25">
      <c r="A20" t="str">
        <f>_xlfn.XLOOKUP(B20,wasteprojectionmodel_actuals_20!D:D,wasteprojectionmodel_actuals_20!C:C)</f>
        <v>Textiles</v>
      </c>
      <c r="B20" t="s">
        <v>38</v>
      </c>
      <c r="D20">
        <f>_xlfn.IFNA(_xlfn.XLOOKUP(_xlfn.TEXTJOIN("",TRUE,'Table1 Input'!D$1,'Table1 Input'!$B20),'Joint tables'!$E$1:$E$507,'Joint tables'!$F$1:$F$507),0)</f>
        <v>5000</v>
      </c>
      <c r="E20">
        <f>_xlfn.IFNA(_xlfn.XLOOKUP(_xlfn.TEXTJOIN("",TRUE,'Table1 Input'!E$1,'Table1 Input'!$B20),'Joint tables'!$E$1:$E$507,'Joint tables'!$F$1:$F$507),0)</f>
        <v>0</v>
      </c>
      <c r="F20">
        <f>_xlfn.IFNA(_xlfn.XLOOKUP(_xlfn.TEXTJOIN("",TRUE,'Table1 Input'!F$1,'Table1 Input'!$B20),'Joint tables'!$E$1:$E$507,'Joint tables'!$F$1:$F$507),0)</f>
        <v>0</v>
      </c>
      <c r="G20">
        <f>_xlfn.IFNA(_xlfn.XLOOKUP(_xlfn.TEXTJOIN("",TRUE,'Table1 Input'!G$1,'Table1 Input'!$B20),'Joint tables'!$E$1:$E$507,'Joint tables'!$F$1:$F$507),0)</f>
        <v>0</v>
      </c>
      <c r="H20">
        <f>_xlfn.IFNA(_xlfn.XLOOKUP(_xlfn.TEXTJOIN("",TRUE,'Table1 Input'!H$1,'Table1 Input'!$B20),'Joint tables'!$E$1:$E$507,'Joint tables'!$F$1:$F$507),0)</f>
        <v>500</v>
      </c>
      <c r="I20">
        <f>_xlfn.IFNA(_xlfn.XLOOKUP(_xlfn.TEXTJOIN("",TRUE,'Table1 Input'!I$1,'Table1 Input'!$B20),'Joint tables'!$E$1:$E$507,'Joint tables'!$F$1:$F$507),0)</f>
        <v>500</v>
      </c>
      <c r="J20">
        <f>_xlfn.IFNA(_xlfn.XLOOKUP(_xlfn.TEXTJOIN("",TRUE,'Table1 Input'!J$1,'Table1 Input'!$B20),'Joint tables'!$E$1:$E$507,'Joint tables'!$F$1:$F$507),0)</f>
        <v>0</v>
      </c>
      <c r="K20">
        <f>_xlfn.IFNA(_xlfn.XLOOKUP(_xlfn.TEXTJOIN("",TRUE,'Table1 Input'!K$1,'Table1 Input'!$B20),'Joint tables'!$E$1:$E$507,'Joint tables'!$F$1:$F$507),0)</f>
        <v>0</v>
      </c>
      <c r="L20">
        <f>_xlfn.IFNA(_xlfn.XLOOKUP(_xlfn.TEXTJOIN("",TRUE,'Table1 Input'!L$1,'Table1 Input'!$B20),'Joint tables'!$E$1:$E$507,'Joint tables'!$F$1:$F$507),0)</f>
        <v>0</v>
      </c>
      <c r="M20">
        <f>_xlfn.IFNA(_xlfn.XLOOKUP(_xlfn.TEXTJOIN("",TRUE,'Table1 Input'!M$1,'Table1 Input'!$B20),'Joint tables'!$E$1:$E$507,'Joint tables'!$F$1:$F$507),0)</f>
        <v>0</v>
      </c>
      <c r="N20">
        <f>_xlfn.IFNA(_xlfn.XLOOKUP(_xlfn.TEXTJOIN("",TRUE,'Table1 Input'!N$1,'Table1 Input'!$B20),'Joint tables'!$E$1:$E$507,'Joint tables'!$F$1:$F$507),0)</f>
        <v>0</v>
      </c>
      <c r="O20">
        <f>_xlfn.IFNA(_xlfn.XLOOKUP(_xlfn.TEXTJOIN("",TRUE,'Table1 Input'!O$1,'Table1 Input'!$B20),'Joint tables'!$E$1:$E$507,'Joint tables'!$F$1:$F$507),0)</f>
        <v>0</v>
      </c>
      <c r="P20">
        <f>_xlfn.IFNA(_xlfn.XLOOKUP(_xlfn.TEXTJOIN("",TRUE,'Table1 Input'!P$1,'Table1 Input'!$B20),'Joint tables'!$E$1:$E$507,'Joint tables'!$F$1:$F$507),0)</f>
        <v>0</v>
      </c>
      <c r="Q20">
        <f>_xlfn.IFNA(_xlfn.XLOOKUP(_xlfn.TEXTJOIN("",TRUE,'Table1 Input'!Q$1,'Table1 Input'!$B20),'Joint tables'!$E$1:$E$507,'Joint tables'!$F$1:$F$507),0)</f>
        <v>250</v>
      </c>
      <c r="R20">
        <f>_xlfn.IFNA(_xlfn.XLOOKUP(_xlfn.TEXTJOIN("",TRUE,'Table1 Input'!R$1,'Table1 Input'!$B20),'Joint tables'!$E$1:$E$507,'Joint tables'!$F$1:$F$507),0)</f>
        <v>0</v>
      </c>
      <c r="S20">
        <f>_xlfn.IFNA(_xlfn.XLOOKUP(_xlfn.TEXTJOIN("",TRUE,'Table1 Input'!S$1,'Table1 Input'!$B20),'Joint tables'!$E$1:$E$507,'Joint tables'!$F$1:$F$507),0)</f>
        <v>0</v>
      </c>
    </row>
    <row r="21" spans="1:19" x14ac:dyDescent="0.25">
      <c r="A21" t="str">
        <f>_xlfn.XLOOKUP(B21,wasteprojectionmodel_actuals_20!D:D,wasteprojectionmodel_actuals_20!C:C)</f>
        <v>Textiles</v>
      </c>
      <c r="B21" t="s">
        <v>39</v>
      </c>
      <c r="D21">
        <f>_xlfn.IFNA(_xlfn.XLOOKUP(_xlfn.TEXTJOIN("",TRUE,'Table1 Input'!D$1,'Table1 Input'!$B21),'Joint tables'!$E$1:$E$507,'Joint tables'!$F$1:$F$507),0)</f>
        <v>900</v>
      </c>
      <c r="E21">
        <f>_xlfn.IFNA(_xlfn.XLOOKUP(_xlfn.TEXTJOIN("",TRUE,'Table1 Input'!E$1,'Table1 Input'!$B21),'Joint tables'!$E$1:$E$507,'Joint tables'!$F$1:$F$507),0)</f>
        <v>2320</v>
      </c>
      <c r="F21">
        <f>_xlfn.IFNA(_xlfn.XLOOKUP(_xlfn.TEXTJOIN("",TRUE,'Table1 Input'!F$1,'Table1 Input'!$B21),'Joint tables'!$E$1:$E$507,'Joint tables'!$F$1:$F$507),0)</f>
        <v>507.6</v>
      </c>
      <c r="G21">
        <f>_xlfn.IFNA(_xlfn.XLOOKUP(_xlfn.TEXTJOIN("",TRUE,'Table1 Input'!G$1,'Table1 Input'!$B21),'Joint tables'!$E$1:$E$507,'Joint tables'!$F$1:$F$507),0)</f>
        <v>1209.5999999999999</v>
      </c>
      <c r="H21">
        <f>_xlfn.IFNA(_xlfn.XLOOKUP(_xlfn.TEXTJOIN("",TRUE,'Table1 Input'!H$1,'Table1 Input'!$B21),'Joint tables'!$E$1:$E$507,'Joint tables'!$F$1:$F$507),0)</f>
        <v>678.4</v>
      </c>
      <c r="I21">
        <f>_xlfn.IFNA(_xlfn.XLOOKUP(_xlfn.TEXTJOIN("",TRUE,'Table1 Input'!I$1,'Table1 Input'!$B21),'Joint tables'!$E$1:$E$507,'Joint tables'!$F$1:$F$507),0)</f>
        <v>678.4</v>
      </c>
      <c r="J21">
        <f>_xlfn.IFNA(_xlfn.XLOOKUP(_xlfn.TEXTJOIN("",TRUE,'Table1 Input'!J$1,'Table1 Input'!$B21),'Joint tables'!$E$1:$E$507,'Joint tables'!$F$1:$F$507),0)</f>
        <v>1184</v>
      </c>
      <c r="K21">
        <f>_xlfn.IFNA(_xlfn.XLOOKUP(_xlfn.TEXTJOIN("",TRUE,'Table1 Input'!K$1,'Table1 Input'!$B21),'Joint tables'!$E$1:$E$507,'Joint tables'!$F$1:$F$507),0)</f>
        <v>822.8</v>
      </c>
      <c r="L21">
        <f>_xlfn.IFNA(_xlfn.XLOOKUP(_xlfn.TEXTJOIN("",TRUE,'Table1 Input'!L$1,'Table1 Input'!$B21),'Joint tables'!$E$1:$E$507,'Joint tables'!$F$1:$F$507),0)</f>
        <v>1742.8</v>
      </c>
      <c r="M21">
        <f>_xlfn.IFNA(_xlfn.XLOOKUP(_xlfn.TEXTJOIN("",TRUE,'Table1 Input'!M$1,'Table1 Input'!$B21),'Joint tables'!$E$1:$E$507,'Joint tables'!$F$1:$F$507),0)</f>
        <v>302.60000000000002</v>
      </c>
      <c r="N21">
        <f>_xlfn.IFNA(_xlfn.XLOOKUP(_xlfn.TEXTJOIN("",TRUE,'Table1 Input'!N$1,'Table1 Input'!$B21),'Joint tables'!$E$1:$E$507,'Joint tables'!$F$1:$F$507),0)</f>
        <v>369.6</v>
      </c>
      <c r="O21">
        <f>_xlfn.IFNA(_xlfn.XLOOKUP(_xlfn.TEXTJOIN("",TRUE,'Table1 Input'!O$1,'Table1 Input'!$B21),'Joint tables'!$E$1:$E$507,'Joint tables'!$F$1:$F$507),0)</f>
        <v>682.4</v>
      </c>
      <c r="P21">
        <f>_xlfn.IFNA(_xlfn.XLOOKUP(_xlfn.TEXTJOIN("",TRUE,'Table1 Input'!P$1,'Table1 Input'!$B21),'Joint tables'!$E$1:$E$507,'Joint tables'!$F$1:$F$507),0)</f>
        <v>0</v>
      </c>
      <c r="Q21">
        <f>_xlfn.IFNA(_xlfn.XLOOKUP(_xlfn.TEXTJOIN("",TRUE,'Table1 Input'!Q$1,'Table1 Input'!$B21),'Joint tables'!$E$1:$E$507,'Joint tables'!$F$1:$F$507),0)</f>
        <v>250</v>
      </c>
      <c r="R21">
        <f>_xlfn.IFNA(_xlfn.XLOOKUP(_xlfn.TEXTJOIN("",TRUE,'Table1 Input'!R$1,'Table1 Input'!$B21),'Joint tables'!$E$1:$E$507,'Joint tables'!$F$1:$F$507),0)</f>
        <v>32000</v>
      </c>
      <c r="S21">
        <f>_xlfn.IFNA(_xlfn.XLOOKUP(_xlfn.TEXTJOIN("",TRUE,'Table1 Input'!S$1,'Table1 Input'!$B21),'Joint tables'!$E$1:$E$507,'Joint tables'!$F$1:$F$507),0)</f>
        <v>33184</v>
      </c>
    </row>
    <row r="22" spans="1:19" x14ac:dyDescent="0.25">
      <c r="A22" t="str">
        <f>_xlfn.XLOOKUP(B22,wasteprojectionmodel_actuals_20!D:D,wasteprojectionmodel_actuals_20!C:C)</f>
        <v>Tyres and rubber</v>
      </c>
      <c r="B22" t="s">
        <v>41</v>
      </c>
      <c r="D22">
        <f>_xlfn.IFNA(_xlfn.XLOOKUP(_xlfn.TEXTJOIN("",TRUE,'Table1 Input'!D$1,'Table1 Input'!$B22),'Joint tables'!$E$1:$E$507,'Joint tables'!$F$1:$F$507),0)</f>
        <v>2586</v>
      </c>
      <c r="E22">
        <f>_xlfn.IFNA(_xlfn.XLOOKUP(_xlfn.TEXTJOIN("",TRUE,'Table1 Input'!E$1,'Table1 Input'!$B22),'Joint tables'!$E$1:$E$507,'Joint tables'!$F$1:$F$507),0)</f>
        <v>0</v>
      </c>
      <c r="F22">
        <f>_xlfn.IFNA(_xlfn.XLOOKUP(_xlfn.TEXTJOIN("",TRUE,'Table1 Input'!F$1,'Table1 Input'!$B22),'Joint tables'!$E$1:$E$507,'Joint tables'!$F$1:$F$507),0)</f>
        <v>0</v>
      </c>
      <c r="G22">
        <f>_xlfn.IFNA(_xlfn.XLOOKUP(_xlfn.TEXTJOIN("",TRUE,'Table1 Input'!G$1,'Table1 Input'!$B22),'Joint tables'!$E$1:$E$507,'Joint tables'!$F$1:$F$507),0)</f>
        <v>0</v>
      </c>
      <c r="H22">
        <f>_xlfn.IFNA(_xlfn.XLOOKUP(_xlfn.TEXTJOIN("",TRUE,'Table1 Input'!H$1,'Table1 Input'!$B22),'Joint tables'!$E$1:$E$507,'Joint tables'!$F$1:$F$507),0)</f>
        <v>0</v>
      </c>
      <c r="I22">
        <f>_xlfn.IFNA(_xlfn.XLOOKUP(_xlfn.TEXTJOIN("",TRUE,'Table1 Input'!I$1,'Table1 Input'!$B22),'Joint tables'!$E$1:$E$507,'Joint tables'!$F$1:$F$507),0)</f>
        <v>0</v>
      </c>
      <c r="J22">
        <f>_xlfn.IFNA(_xlfn.XLOOKUP(_xlfn.TEXTJOIN("",TRUE,'Table1 Input'!J$1,'Table1 Input'!$B22),'Joint tables'!$E$1:$E$507,'Joint tables'!$F$1:$F$507),0)</f>
        <v>8783</v>
      </c>
      <c r="K22">
        <f>_xlfn.IFNA(_xlfn.XLOOKUP(_xlfn.TEXTJOIN("",TRUE,'Table1 Input'!K$1,'Table1 Input'!$B22),'Joint tables'!$E$1:$E$507,'Joint tables'!$F$1:$F$507),0)</f>
        <v>8046</v>
      </c>
      <c r="L22">
        <f>_xlfn.IFNA(_xlfn.XLOOKUP(_xlfn.TEXTJOIN("",TRUE,'Table1 Input'!L$1,'Table1 Input'!$B22),'Joint tables'!$E$1:$E$507,'Joint tables'!$F$1:$F$507),0)</f>
        <v>7718</v>
      </c>
      <c r="M22">
        <f>_xlfn.IFNA(_xlfn.XLOOKUP(_xlfn.TEXTJOIN("",TRUE,'Table1 Input'!M$1,'Table1 Input'!$B22),'Joint tables'!$E$1:$E$507,'Joint tables'!$F$1:$F$507),0)</f>
        <v>0</v>
      </c>
      <c r="N22">
        <f>_xlfn.IFNA(_xlfn.XLOOKUP(_xlfn.TEXTJOIN("",TRUE,'Table1 Input'!N$1,'Table1 Input'!$B22),'Joint tables'!$E$1:$E$507,'Joint tables'!$F$1:$F$507),0)</f>
        <v>0</v>
      </c>
      <c r="O22">
        <f>_xlfn.IFNA(_xlfn.XLOOKUP(_xlfn.TEXTJOIN("",TRUE,'Table1 Input'!O$1,'Table1 Input'!$B22),'Joint tables'!$E$1:$E$507,'Joint tables'!$F$1:$F$507),0)</f>
        <v>0</v>
      </c>
      <c r="P22">
        <f>_xlfn.IFNA(_xlfn.XLOOKUP(_xlfn.TEXTJOIN("",TRUE,'Table1 Input'!P$1,'Table1 Input'!$B22),'Joint tables'!$E$1:$E$507,'Joint tables'!$F$1:$F$507),0)</f>
        <v>0</v>
      </c>
      <c r="Q22">
        <f>_xlfn.IFNA(_xlfn.XLOOKUP(_xlfn.TEXTJOIN("",TRUE,'Table1 Input'!Q$1,'Table1 Input'!$B22),'Joint tables'!$E$1:$E$507,'Joint tables'!$F$1:$F$507),0)</f>
        <v>0</v>
      </c>
      <c r="R22">
        <f>_xlfn.IFNA(_xlfn.XLOOKUP(_xlfn.TEXTJOIN("",TRUE,'Table1 Input'!R$1,'Table1 Input'!$B22),'Joint tables'!$E$1:$E$507,'Joint tables'!$F$1:$F$507),0)</f>
        <v>0</v>
      </c>
      <c r="S22">
        <f>_xlfn.IFNA(_xlfn.XLOOKUP(_xlfn.TEXTJOIN("",TRUE,'Table1 Input'!S$1,'Table1 Input'!$B22),'Joint tables'!$E$1:$E$507,'Joint tables'!$F$1:$F$507),0)</f>
        <v>0</v>
      </c>
    </row>
    <row r="23" spans="1:19" x14ac:dyDescent="0.25">
      <c r="A23" t="str">
        <f>_xlfn.XLOOKUP(B23,wasteprojectionmodel_actuals_20!D:D,wasteprojectionmodel_actuals_20!C:C)</f>
        <v>Tyres and rubber</v>
      </c>
      <c r="B23" t="s">
        <v>42</v>
      </c>
      <c r="D23">
        <f>_xlfn.IFNA(_xlfn.XLOOKUP(_xlfn.TEXTJOIN("",TRUE,'Table1 Input'!D$1,'Table1 Input'!$B23),'Joint tables'!$E$1:$E$507,'Joint tables'!$F$1:$F$507),0)</f>
        <v>9970</v>
      </c>
      <c r="E23">
        <f>_xlfn.IFNA(_xlfn.XLOOKUP(_xlfn.TEXTJOIN("",TRUE,'Table1 Input'!E$1,'Table1 Input'!$B23),'Joint tables'!$E$1:$E$507,'Joint tables'!$F$1:$F$507),0)</f>
        <v>13632</v>
      </c>
      <c r="F23">
        <f>_xlfn.IFNA(_xlfn.XLOOKUP(_xlfn.TEXTJOIN("",TRUE,'Table1 Input'!F$1,'Table1 Input'!$B23),'Joint tables'!$E$1:$E$507,'Joint tables'!$F$1:$F$507),0)</f>
        <v>6898</v>
      </c>
      <c r="G23">
        <f>_xlfn.IFNA(_xlfn.XLOOKUP(_xlfn.TEXTJOIN("",TRUE,'Table1 Input'!G$1,'Table1 Input'!$B23),'Joint tables'!$E$1:$E$507,'Joint tables'!$F$1:$F$507),0)</f>
        <v>13920</v>
      </c>
      <c r="H23">
        <f>_xlfn.IFNA(_xlfn.XLOOKUP(_xlfn.TEXTJOIN("",TRUE,'Table1 Input'!H$1,'Table1 Input'!$B23),'Joint tables'!$E$1:$E$507,'Joint tables'!$F$1:$F$507),0)</f>
        <v>12146</v>
      </c>
      <c r="I23">
        <f>_xlfn.IFNA(_xlfn.XLOOKUP(_xlfn.TEXTJOIN("",TRUE,'Table1 Input'!I$1,'Table1 Input'!$B23),'Joint tables'!$E$1:$E$507,'Joint tables'!$F$1:$F$507),0)</f>
        <v>13496</v>
      </c>
      <c r="J23">
        <f>_xlfn.IFNA(_xlfn.XLOOKUP(_xlfn.TEXTJOIN("",TRUE,'Table1 Input'!J$1,'Table1 Input'!$B23),'Joint tables'!$E$1:$E$507,'Joint tables'!$F$1:$F$507),0)</f>
        <v>26858</v>
      </c>
      <c r="K23">
        <f>_xlfn.IFNA(_xlfn.XLOOKUP(_xlfn.TEXTJOIN("",TRUE,'Table1 Input'!K$1,'Table1 Input'!$B23),'Joint tables'!$E$1:$E$507,'Joint tables'!$F$1:$F$507),0)</f>
        <v>33120</v>
      </c>
      <c r="L23">
        <f>_xlfn.IFNA(_xlfn.XLOOKUP(_xlfn.TEXTJOIN("",TRUE,'Table1 Input'!L$1,'Table1 Input'!$B23),'Joint tables'!$E$1:$E$507,'Joint tables'!$F$1:$F$507),0)</f>
        <v>19987</v>
      </c>
      <c r="M23">
        <f>_xlfn.IFNA(_xlfn.XLOOKUP(_xlfn.TEXTJOIN("",TRUE,'Table1 Input'!M$1,'Table1 Input'!$B23),'Joint tables'!$E$1:$E$507,'Joint tables'!$F$1:$F$507),0)</f>
        <v>13804</v>
      </c>
      <c r="N23">
        <f>_xlfn.IFNA(_xlfn.XLOOKUP(_xlfn.TEXTJOIN("",TRUE,'Table1 Input'!N$1,'Table1 Input'!$B23),'Joint tables'!$E$1:$E$507,'Joint tables'!$F$1:$F$507),0)</f>
        <v>18880</v>
      </c>
      <c r="O23">
        <f>_xlfn.IFNA(_xlfn.XLOOKUP(_xlfn.TEXTJOIN("",TRUE,'Table1 Input'!O$1,'Table1 Input'!$B23),'Joint tables'!$E$1:$E$507,'Joint tables'!$F$1:$F$507),0)</f>
        <v>18805</v>
      </c>
      <c r="P23">
        <f>_xlfn.IFNA(_xlfn.XLOOKUP(_xlfn.TEXTJOIN("",TRUE,'Table1 Input'!P$1,'Table1 Input'!$B23),'Joint tables'!$E$1:$E$507,'Joint tables'!$F$1:$F$507),0)</f>
        <v>25085</v>
      </c>
      <c r="Q23">
        <f>_xlfn.IFNA(_xlfn.XLOOKUP(_xlfn.TEXTJOIN("",TRUE,'Table1 Input'!Q$1,'Table1 Input'!$B23),'Joint tables'!$E$1:$E$507,'Joint tables'!$F$1:$F$507),0)</f>
        <v>17093</v>
      </c>
      <c r="R23">
        <f>_xlfn.IFNA(_xlfn.XLOOKUP(_xlfn.TEXTJOIN("",TRUE,'Table1 Input'!R$1,'Table1 Input'!$B23),'Joint tables'!$E$1:$E$507,'Joint tables'!$F$1:$F$507),0)</f>
        <v>10263</v>
      </c>
      <c r="S23">
        <f>_xlfn.IFNA(_xlfn.XLOOKUP(_xlfn.TEXTJOIN("",TRUE,'Table1 Input'!S$1,'Table1 Input'!$B23),'Joint tables'!$E$1:$E$507,'Joint tables'!$F$1:$F$507),0)</f>
        <v>23287</v>
      </c>
    </row>
    <row r="24" spans="1:19" x14ac:dyDescent="0.25">
      <c r="A24" t="str">
        <f>_xlfn.XLOOKUP(B24,wasteprojectionmodel_actuals_20!D:D,wasteprojectionmodel_actuals_20!C:C)</f>
        <v>Tyres and rubber</v>
      </c>
      <c r="B24" t="s">
        <v>43</v>
      </c>
      <c r="D24">
        <f>_xlfn.IFNA(_xlfn.XLOOKUP(_xlfn.TEXTJOIN("",TRUE,'Table1 Input'!D$1,'Table1 Input'!$B24),'Joint tables'!$E$1:$E$507,'Joint tables'!$F$1:$F$507),0)</f>
        <v>13777</v>
      </c>
      <c r="E24">
        <f>_xlfn.IFNA(_xlfn.XLOOKUP(_xlfn.TEXTJOIN("",TRUE,'Table1 Input'!E$1,'Table1 Input'!$B24),'Joint tables'!$E$1:$E$507,'Joint tables'!$F$1:$F$507),0)</f>
        <v>9633</v>
      </c>
      <c r="F24">
        <f>_xlfn.IFNA(_xlfn.XLOOKUP(_xlfn.TEXTJOIN("",TRUE,'Table1 Input'!F$1,'Table1 Input'!$B24),'Joint tables'!$E$1:$E$507,'Joint tables'!$F$1:$F$507),0)</f>
        <v>8088</v>
      </c>
      <c r="G24">
        <f>_xlfn.IFNA(_xlfn.XLOOKUP(_xlfn.TEXTJOIN("",TRUE,'Table1 Input'!G$1,'Table1 Input'!$B24),'Joint tables'!$E$1:$E$507,'Joint tables'!$F$1:$F$507),0)</f>
        <v>7908</v>
      </c>
      <c r="H24">
        <f>_xlfn.IFNA(_xlfn.XLOOKUP(_xlfn.TEXTJOIN("",TRUE,'Table1 Input'!H$1,'Table1 Input'!$B24),'Joint tables'!$E$1:$E$507,'Joint tables'!$F$1:$F$507),0)</f>
        <v>13534</v>
      </c>
      <c r="I24">
        <f>_xlfn.IFNA(_xlfn.XLOOKUP(_xlfn.TEXTJOIN("",TRUE,'Table1 Input'!I$1,'Table1 Input'!$B24),'Joint tables'!$E$1:$E$507,'Joint tables'!$F$1:$F$507),0)</f>
        <v>14006</v>
      </c>
      <c r="J24">
        <f>_xlfn.IFNA(_xlfn.XLOOKUP(_xlfn.TEXTJOIN("",TRUE,'Table1 Input'!J$1,'Table1 Input'!$B24),'Joint tables'!$E$1:$E$507,'Joint tables'!$F$1:$F$507),0)</f>
        <v>0</v>
      </c>
      <c r="K24">
        <f>_xlfn.IFNA(_xlfn.XLOOKUP(_xlfn.TEXTJOIN("",TRUE,'Table1 Input'!K$1,'Table1 Input'!$B24),'Joint tables'!$E$1:$E$507,'Joint tables'!$F$1:$F$507),0)</f>
        <v>0</v>
      </c>
      <c r="L24">
        <f>_xlfn.IFNA(_xlfn.XLOOKUP(_xlfn.TEXTJOIN("",TRUE,'Table1 Input'!L$1,'Table1 Input'!$B24),'Joint tables'!$E$1:$E$507,'Joint tables'!$F$1:$F$507),0)</f>
        <v>0</v>
      </c>
      <c r="M24">
        <f>_xlfn.IFNA(_xlfn.XLOOKUP(_xlfn.TEXTJOIN("",TRUE,'Table1 Input'!M$1,'Table1 Input'!$B24),'Joint tables'!$E$1:$E$507,'Joint tables'!$F$1:$F$507),0)</f>
        <v>13152</v>
      </c>
      <c r="N24">
        <f>_xlfn.IFNA(_xlfn.XLOOKUP(_xlfn.TEXTJOIN("",TRUE,'Table1 Input'!N$1,'Table1 Input'!$B24),'Joint tables'!$E$1:$E$507,'Joint tables'!$F$1:$F$507),0)</f>
        <v>21334</v>
      </c>
      <c r="O24">
        <f>_xlfn.IFNA(_xlfn.XLOOKUP(_xlfn.TEXTJOIN("",TRUE,'Table1 Input'!O$1,'Table1 Input'!$B24),'Joint tables'!$E$1:$E$507,'Joint tables'!$F$1:$F$507),0)</f>
        <v>7880</v>
      </c>
      <c r="P24">
        <f>_xlfn.IFNA(_xlfn.XLOOKUP(_xlfn.TEXTJOIN("",TRUE,'Table1 Input'!P$1,'Table1 Input'!$B24),'Joint tables'!$E$1:$E$507,'Joint tables'!$F$1:$F$507),0)</f>
        <v>15581</v>
      </c>
      <c r="Q24">
        <f>_xlfn.IFNA(_xlfn.XLOOKUP(_xlfn.TEXTJOIN("",TRUE,'Table1 Input'!Q$1,'Table1 Input'!$B24),'Joint tables'!$E$1:$E$507,'Joint tables'!$F$1:$F$507),0)</f>
        <v>5527</v>
      </c>
      <c r="R24">
        <f>_xlfn.IFNA(_xlfn.XLOOKUP(_xlfn.TEXTJOIN("",TRUE,'Table1 Input'!R$1,'Table1 Input'!$B24),'Joint tables'!$E$1:$E$507,'Joint tables'!$F$1:$F$507),0)</f>
        <v>14589</v>
      </c>
      <c r="S24">
        <f>_xlfn.IFNA(_xlfn.XLOOKUP(_xlfn.TEXTJOIN("",TRUE,'Table1 Input'!S$1,'Table1 Input'!$B24),'Joint tables'!$E$1:$E$507,'Joint tables'!$F$1:$F$507),0)</f>
        <v>12900</v>
      </c>
    </row>
    <row r="25" spans="1:19" x14ac:dyDescent="0.25">
      <c r="A25" t="str">
        <f>_xlfn.XLOOKUP(B25,wasteprojectionmodel_actuals_20!D:D,wasteprojectionmodel_actuals_20!C:C)</f>
        <v>Aggregate, masonry and soils</v>
      </c>
      <c r="B25" t="s">
        <v>45</v>
      </c>
      <c r="D25">
        <f>_xlfn.IFNA(_xlfn.XLOOKUP(_xlfn.TEXTJOIN("",TRUE,'Table1 Input'!D$1,'Table1 Input'!$B25),'Joint tables'!$E$1:$E$507,'Joint tables'!$F$1:$F$507),0)</f>
        <v>0</v>
      </c>
      <c r="E25">
        <f>_xlfn.IFNA(_xlfn.XLOOKUP(_xlfn.TEXTJOIN("",TRUE,'Table1 Input'!E$1,'Table1 Input'!$B25),'Joint tables'!$E$1:$E$507,'Joint tables'!$F$1:$F$507),0)</f>
        <v>81433</v>
      </c>
      <c r="F25">
        <f>_xlfn.IFNA(_xlfn.XLOOKUP(_xlfn.TEXTJOIN("",TRUE,'Table1 Input'!F$1,'Table1 Input'!$B25),'Joint tables'!$E$1:$E$507,'Joint tables'!$F$1:$F$507),0)</f>
        <v>102874</v>
      </c>
      <c r="G25">
        <f>_xlfn.IFNA(_xlfn.XLOOKUP(_xlfn.TEXTJOIN("",TRUE,'Table1 Input'!G$1,'Table1 Input'!$B25),'Joint tables'!$E$1:$E$507,'Joint tables'!$F$1:$F$507),0)</f>
        <v>109068</v>
      </c>
      <c r="H25">
        <f>_xlfn.IFNA(_xlfn.XLOOKUP(_xlfn.TEXTJOIN("",TRUE,'Table1 Input'!H$1,'Table1 Input'!$B25),'Joint tables'!$E$1:$E$507,'Joint tables'!$F$1:$F$507),0)</f>
        <v>81740</v>
      </c>
      <c r="I25">
        <f>_xlfn.IFNA(_xlfn.XLOOKUP(_xlfn.TEXTJOIN("",TRUE,'Table1 Input'!I$1,'Table1 Input'!$B25),'Joint tables'!$E$1:$E$507,'Joint tables'!$F$1:$F$507),0)</f>
        <v>167101</v>
      </c>
      <c r="J25">
        <f>_xlfn.IFNA(_xlfn.XLOOKUP(_xlfn.TEXTJOIN("",TRUE,'Table1 Input'!J$1,'Table1 Input'!$B25),'Joint tables'!$E$1:$E$507,'Joint tables'!$F$1:$F$507),0)</f>
        <v>243419</v>
      </c>
      <c r="K25">
        <f>_xlfn.IFNA(_xlfn.XLOOKUP(_xlfn.TEXTJOIN("",TRUE,'Table1 Input'!K$1,'Table1 Input'!$B25),'Joint tables'!$E$1:$E$507,'Joint tables'!$F$1:$F$507),0)</f>
        <v>494574</v>
      </c>
      <c r="L25">
        <f>_xlfn.IFNA(_xlfn.XLOOKUP(_xlfn.TEXTJOIN("",TRUE,'Table1 Input'!L$1,'Table1 Input'!$B25),'Joint tables'!$E$1:$E$507,'Joint tables'!$F$1:$F$507),0)</f>
        <v>264926</v>
      </c>
      <c r="M25">
        <f>_xlfn.IFNA(_xlfn.XLOOKUP(_xlfn.TEXTJOIN("",TRUE,'Table1 Input'!M$1,'Table1 Input'!$B25),'Joint tables'!$E$1:$E$507,'Joint tables'!$F$1:$F$507),0)</f>
        <v>865157</v>
      </c>
      <c r="N25">
        <f>_xlfn.IFNA(_xlfn.XLOOKUP(_xlfn.TEXTJOIN("",TRUE,'Table1 Input'!N$1,'Table1 Input'!$B25),'Joint tables'!$E$1:$E$507,'Joint tables'!$F$1:$F$507),0)</f>
        <v>582540</v>
      </c>
      <c r="O25">
        <f>_xlfn.IFNA(_xlfn.XLOOKUP(_xlfn.TEXTJOIN("",TRUE,'Table1 Input'!O$1,'Table1 Input'!$B25),'Joint tables'!$E$1:$E$507,'Joint tables'!$F$1:$F$507),0)</f>
        <v>346551</v>
      </c>
      <c r="P25">
        <f>_xlfn.IFNA(_xlfn.XLOOKUP(_xlfn.TEXTJOIN("",TRUE,'Table1 Input'!P$1,'Table1 Input'!$B25),'Joint tables'!$E$1:$E$507,'Joint tables'!$F$1:$F$507),0)</f>
        <v>552144</v>
      </c>
      <c r="Q25">
        <f>_xlfn.IFNA(_xlfn.XLOOKUP(_xlfn.TEXTJOIN("",TRUE,'Table1 Input'!Q$1,'Table1 Input'!$B25),'Joint tables'!$E$1:$E$507,'Joint tables'!$F$1:$F$507),0)</f>
        <v>491306</v>
      </c>
      <c r="R25">
        <f>_xlfn.IFNA(_xlfn.XLOOKUP(_xlfn.TEXTJOIN("",TRUE,'Table1 Input'!R$1,'Table1 Input'!$B25),'Joint tables'!$E$1:$E$507,'Joint tables'!$F$1:$F$507),0)</f>
        <v>573506</v>
      </c>
      <c r="S25">
        <f>_xlfn.IFNA(_xlfn.XLOOKUP(_xlfn.TEXTJOIN("",TRUE,'Table1 Input'!S$1,'Table1 Input'!$B25),'Joint tables'!$E$1:$E$507,'Joint tables'!$F$1:$F$507),0)</f>
        <v>792341</v>
      </c>
    </row>
    <row r="26" spans="1:19" x14ac:dyDescent="0.25">
      <c r="A26" t="str">
        <f>_xlfn.XLOOKUP(B26,wasteprojectionmodel_actuals_20!D:D,wasteprojectionmodel_actuals_20!C:C)</f>
        <v>Paper and cardboard</v>
      </c>
      <c r="B26" t="s">
        <v>46</v>
      </c>
      <c r="D26">
        <f>_xlfn.IFNA(_xlfn.XLOOKUP(_xlfn.TEXTJOIN("",TRUE,'Table1 Input'!D$1,'Table1 Input'!$B26),'Joint tables'!$E$1:$E$507,'Joint tables'!$F$1:$F$507),0)</f>
        <v>0</v>
      </c>
      <c r="E26">
        <f>_xlfn.IFNA(_xlfn.XLOOKUP(_xlfn.TEXTJOIN("",TRUE,'Table1 Input'!E$1,'Table1 Input'!$B26),'Joint tables'!$E$1:$E$507,'Joint tables'!$F$1:$F$507),0)</f>
        <v>1200</v>
      </c>
      <c r="F26">
        <f>_xlfn.IFNA(_xlfn.XLOOKUP(_xlfn.TEXTJOIN("",TRUE,'Table1 Input'!F$1,'Table1 Input'!$B26),'Joint tables'!$E$1:$E$507,'Joint tables'!$F$1:$F$507),0)</f>
        <v>1208</v>
      </c>
      <c r="G26">
        <f>_xlfn.IFNA(_xlfn.XLOOKUP(_xlfn.TEXTJOIN("",TRUE,'Table1 Input'!G$1,'Table1 Input'!$B26),'Joint tables'!$E$1:$E$507,'Joint tables'!$F$1:$F$507),0)</f>
        <v>37776</v>
      </c>
      <c r="H26">
        <f>_xlfn.IFNA(_xlfn.XLOOKUP(_xlfn.TEXTJOIN("",TRUE,'Table1 Input'!H$1,'Table1 Input'!$B26),'Joint tables'!$E$1:$E$507,'Joint tables'!$F$1:$F$507),0)</f>
        <v>0</v>
      </c>
      <c r="I26">
        <f>_xlfn.IFNA(_xlfn.XLOOKUP(_xlfn.TEXTJOIN("",TRUE,'Table1 Input'!I$1,'Table1 Input'!$B26),'Joint tables'!$E$1:$E$507,'Joint tables'!$F$1:$F$507),0)</f>
        <v>0</v>
      </c>
      <c r="J26">
        <f>_xlfn.IFNA(_xlfn.XLOOKUP(_xlfn.TEXTJOIN("",TRUE,'Table1 Input'!J$1,'Table1 Input'!$B26),'Joint tables'!$E$1:$E$507,'Joint tables'!$F$1:$F$507),0)</f>
        <v>0</v>
      </c>
      <c r="K26">
        <f>_xlfn.IFNA(_xlfn.XLOOKUP(_xlfn.TEXTJOIN("",TRUE,'Table1 Input'!K$1,'Table1 Input'!$B26),'Joint tables'!$E$1:$E$507,'Joint tables'!$F$1:$F$507),0)</f>
        <v>0</v>
      </c>
      <c r="L26">
        <f>_xlfn.IFNA(_xlfn.XLOOKUP(_xlfn.TEXTJOIN("",TRUE,'Table1 Input'!L$1,'Table1 Input'!$B26),'Joint tables'!$E$1:$E$507,'Joint tables'!$F$1:$F$507),0)</f>
        <v>0</v>
      </c>
      <c r="M26">
        <f>_xlfn.IFNA(_xlfn.XLOOKUP(_xlfn.TEXTJOIN("",TRUE,'Table1 Input'!M$1,'Table1 Input'!$B26),'Joint tables'!$E$1:$E$507,'Joint tables'!$F$1:$F$507),0)</f>
        <v>0</v>
      </c>
      <c r="N26">
        <f>_xlfn.IFNA(_xlfn.XLOOKUP(_xlfn.TEXTJOIN("",TRUE,'Table1 Input'!N$1,'Table1 Input'!$B26),'Joint tables'!$E$1:$E$507,'Joint tables'!$F$1:$F$507),0)</f>
        <v>0</v>
      </c>
      <c r="O26">
        <f>_xlfn.IFNA(_xlfn.XLOOKUP(_xlfn.TEXTJOIN("",TRUE,'Table1 Input'!O$1,'Table1 Input'!$B26),'Joint tables'!$E$1:$E$507,'Joint tables'!$F$1:$F$507),0)</f>
        <v>0</v>
      </c>
      <c r="P26">
        <f>_xlfn.IFNA(_xlfn.XLOOKUP(_xlfn.TEXTJOIN("",TRUE,'Table1 Input'!P$1,'Table1 Input'!$B26),'Joint tables'!$E$1:$E$507,'Joint tables'!$F$1:$F$507),0)</f>
        <v>2569</v>
      </c>
      <c r="Q26">
        <f>_xlfn.IFNA(_xlfn.XLOOKUP(_xlfn.TEXTJOIN("",TRUE,'Table1 Input'!Q$1,'Table1 Input'!$B26),'Joint tables'!$E$1:$E$507,'Joint tables'!$F$1:$F$507),0)</f>
        <v>0</v>
      </c>
      <c r="R26">
        <f>_xlfn.IFNA(_xlfn.XLOOKUP(_xlfn.TEXTJOIN("",TRUE,'Table1 Input'!R$1,'Table1 Input'!$B26),'Joint tables'!$E$1:$E$507,'Joint tables'!$F$1:$F$507),0)</f>
        <v>0</v>
      </c>
      <c r="S26">
        <f>_xlfn.IFNA(_xlfn.XLOOKUP(_xlfn.TEXTJOIN("",TRUE,'Table1 Input'!S$1,'Table1 Input'!$B26),'Joint tables'!$E$1:$E$507,'Joint tables'!$F$1:$F$507),0)</f>
        <v>0</v>
      </c>
    </row>
    <row r="27" spans="1:19" x14ac:dyDescent="0.25">
      <c r="A27" t="str">
        <f>_xlfn.XLOOKUP(B27,wasteprojectionmodel_actuals_20!D:D,wasteprojectionmodel_actuals_20!C:C)</f>
        <v>Tyres and rubber</v>
      </c>
      <c r="B27" t="s">
        <v>47</v>
      </c>
      <c r="D27">
        <f>_xlfn.IFNA(_xlfn.XLOOKUP(_xlfn.TEXTJOIN("",TRUE,'Table1 Input'!D$1,'Table1 Input'!$B27),'Joint tables'!$E$1:$E$507,'Joint tables'!$F$1:$F$507),0)</f>
        <v>0</v>
      </c>
      <c r="E27">
        <f>_xlfn.IFNA(_xlfn.XLOOKUP(_xlfn.TEXTJOIN("",TRUE,'Table1 Input'!E$1,'Table1 Input'!$B27),'Joint tables'!$E$1:$E$507,'Joint tables'!$F$1:$F$507),0)</f>
        <v>2768</v>
      </c>
      <c r="F27">
        <f>_xlfn.IFNA(_xlfn.XLOOKUP(_xlfn.TEXTJOIN("",TRUE,'Table1 Input'!F$1,'Table1 Input'!$B27),'Joint tables'!$E$1:$E$507,'Joint tables'!$F$1:$F$507),0)</f>
        <v>9767</v>
      </c>
      <c r="G27">
        <f>_xlfn.IFNA(_xlfn.XLOOKUP(_xlfn.TEXTJOIN("",TRUE,'Table1 Input'!G$1,'Table1 Input'!$B27),'Joint tables'!$E$1:$E$507,'Joint tables'!$F$1:$F$507),0)</f>
        <v>9724</v>
      </c>
      <c r="H27">
        <f>_xlfn.IFNA(_xlfn.XLOOKUP(_xlfn.TEXTJOIN("",TRUE,'Table1 Input'!H$1,'Table1 Input'!$B27),'Joint tables'!$E$1:$E$507,'Joint tables'!$F$1:$F$507),0)</f>
        <v>10070</v>
      </c>
      <c r="I27">
        <f>_xlfn.IFNA(_xlfn.XLOOKUP(_xlfn.TEXTJOIN("",TRUE,'Table1 Input'!I$1,'Table1 Input'!$B27),'Joint tables'!$E$1:$E$507,'Joint tables'!$F$1:$F$507),0)</f>
        <v>10320</v>
      </c>
      <c r="J27">
        <f>_xlfn.IFNA(_xlfn.XLOOKUP(_xlfn.TEXTJOIN("",TRUE,'Table1 Input'!J$1,'Table1 Input'!$B27),'Joint tables'!$E$1:$E$507,'Joint tables'!$F$1:$F$507),0)</f>
        <v>0</v>
      </c>
      <c r="K27">
        <f>_xlfn.IFNA(_xlfn.XLOOKUP(_xlfn.TEXTJOIN("",TRUE,'Table1 Input'!K$1,'Table1 Input'!$B27),'Joint tables'!$E$1:$E$507,'Joint tables'!$F$1:$F$507),0)</f>
        <v>0</v>
      </c>
      <c r="L27">
        <f>_xlfn.IFNA(_xlfn.XLOOKUP(_xlfn.TEXTJOIN("",TRUE,'Table1 Input'!L$1,'Table1 Input'!$B27),'Joint tables'!$E$1:$E$507,'Joint tables'!$F$1:$F$507),0)</f>
        <v>0</v>
      </c>
      <c r="M27">
        <f>_xlfn.IFNA(_xlfn.XLOOKUP(_xlfn.TEXTJOIN("",TRUE,'Table1 Input'!M$1,'Table1 Input'!$B27),'Joint tables'!$E$1:$E$507,'Joint tables'!$F$1:$F$507),0)</f>
        <v>1738</v>
      </c>
      <c r="N27">
        <f>_xlfn.IFNA(_xlfn.XLOOKUP(_xlfn.TEXTJOIN("",TRUE,'Table1 Input'!N$1,'Table1 Input'!$B27),'Joint tables'!$E$1:$E$507,'Joint tables'!$F$1:$F$507),0)</f>
        <v>2013</v>
      </c>
      <c r="O27">
        <f>_xlfn.IFNA(_xlfn.XLOOKUP(_xlfn.TEXTJOIN("",TRUE,'Table1 Input'!O$1,'Table1 Input'!$B27),'Joint tables'!$E$1:$E$507,'Joint tables'!$F$1:$F$507),0)</f>
        <v>12745</v>
      </c>
      <c r="P27">
        <f>_xlfn.IFNA(_xlfn.XLOOKUP(_xlfn.TEXTJOIN("",TRUE,'Table1 Input'!P$1,'Table1 Input'!$B27),'Joint tables'!$E$1:$E$507,'Joint tables'!$F$1:$F$507),0)</f>
        <v>1504</v>
      </c>
      <c r="Q27">
        <f>_xlfn.IFNA(_xlfn.XLOOKUP(_xlfn.TEXTJOIN("",TRUE,'Table1 Input'!Q$1,'Table1 Input'!$B27),'Joint tables'!$E$1:$E$507,'Joint tables'!$F$1:$F$507),0)</f>
        <v>7420</v>
      </c>
      <c r="R27">
        <f>_xlfn.IFNA(_xlfn.XLOOKUP(_xlfn.TEXTJOIN("",TRUE,'Table1 Input'!R$1,'Table1 Input'!$B27),'Joint tables'!$E$1:$E$507,'Joint tables'!$F$1:$F$507),0)</f>
        <v>7706</v>
      </c>
      <c r="S27">
        <f>_xlfn.IFNA(_xlfn.XLOOKUP(_xlfn.TEXTJOIN("",TRUE,'Table1 Input'!S$1,'Table1 Input'!$B27),'Joint tables'!$E$1:$E$507,'Joint tables'!$F$1:$F$507),0)</f>
        <v>6814</v>
      </c>
    </row>
    <row r="28" spans="1:19" x14ac:dyDescent="0.25">
      <c r="A28" t="str">
        <f>_xlfn.XLOOKUP(B28,wasteprojectionmodel_actuals_20!D:D,wasteprojectionmodel_actuals_20!C:C)</f>
        <v>Plastic</v>
      </c>
      <c r="B28" t="s">
        <v>50</v>
      </c>
      <c r="D28">
        <f>_xlfn.IFNA(_xlfn.XLOOKUP(_xlfn.TEXTJOIN("",TRUE,'Table1 Input'!D$1,'Table1 Input'!$B28),'Joint tables'!$E$1:$E$507,'Joint tables'!$F$1:$F$507),0)</f>
        <v>0</v>
      </c>
      <c r="E28">
        <f>_xlfn.IFNA(_xlfn.XLOOKUP(_xlfn.TEXTJOIN("",TRUE,'Table1 Input'!E$1,'Table1 Input'!$B28),'Joint tables'!$E$1:$E$507,'Joint tables'!$F$1:$F$507),0)</f>
        <v>0</v>
      </c>
      <c r="F28">
        <f>_xlfn.IFNA(_xlfn.XLOOKUP(_xlfn.TEXTJOIN("",TRUE,'Table1 Input'!F$1,'Table1 Input'!$B28),'Joint tables'!$E$1:$E$507,'Joint tables'!$F$1:$F$507),0)</f>
        <v>0</v>
      </c>
      <c r="G28">
        <f>_xlfn.IFNA(_xlfn.XLOOKUP(_xlfn.TEXTJOIN("",TRUE,'Table1 Input'!G$1,'Table1 Input'!$B28),'Joint tables'!$E$1:$E$507,'Joint tables'!$F$1:$F$507),0)</f>
        <v>0</v>
      </c>
      <c r="H28">
        <f>_xlfn.IFNA(_xlfn.XLOOKUP(_xlfn.TEXTJOIN("",TRUE,'Table1 Input'!H$1,'Table1 Input'!$B28),'Joint tables'!$E$1:$E$507,'Joint tables'!$F$1:$F$507),0)</f>
        <v>0</v>
      </c>
      <c r="I28">
        <f>_xlfn.IFNA(_xlfn.XLOOKUP(_xlfn.TEXTJOIN("",TRUE,'Table1 Input'!I$1,'Table1 Input'!$B28),'Joint tables'!$E$1:$E$507,'Joint tables'!$F$1:$F$507),0)</f>
        <v>0</v>
      </c>
      <c r="J28">
        <f>_xlfn.IFNA(_xlfn.XLOOKUP(_xlfn.TEXTJOIN("",TRUE,'Table1 Input'!J$1,'Table1 Input'!$B28),'Joint tables'!$E$1:$E$507,'Joint tables'!$F$1:$F$507),0)</f>
        <v>43845.7588850354</v>
      </c>
      <c r="K28">
        <f>_xlfn.IFNA(_xlfn.XLOOKUP(_xlfn.TEXTJOIN("",TRUE,'Table1 Input'!K$1,'Table1 Input'!$B28),'Joint tables'!$E$1:$E$507,'Joint tables'!$F$1:$F$507),0)</f>
        <v>43700.143389449571</v>
      </c>
      <c r="L28">
        <f>_xlfn.IFNA(_xlfn.XLOOKUP(_xlfn.TEXTJOIN("",TRUE,'Table1 Input'!L$1,'Table1 Input'!$B28),'Joint tables'!$E$1:$E$507,'Joint tables'!$F$1:$F$507),0)</f>
        <v>12906.947046000001</v>
      </c>
      <c r="M28">
        <f>_xlfn.IFNA(_xlfn.XLOOKUP(_xlfn.TEXTJOIN("",TRUE,'Table1 Input'!M$1,'Table1 Input'!$B28),'Joint tables'!$E$1:$E$507,'Joint tables'!$F$1:$F$507),0)</f>
        <v>9987.1318380000012</v>
      </c>
      <c r="N28">
        <f>_xlfn.IFNA(_xlfn.XLOOKUP(_xlfn.TEXTJOIN("",TRUE,'Table1 Input'!N$1,'Table1 Input'!$B28),'Joint tables'!$E$1:$E$507,'Joint tables'!$F$1:$F$507),0)</f>
        <v>7288.4917420000002</v>
      </c>
      <c r="O28">
        <f>_xlfn.IFNA(_xlfn.XLOOKUP(_xlfn.TEXTJOIN("",TRUE,'Table1 Input'!O$1,'Table1 Input'!$B28),'Joint tables'!$E$1:$E$507,'Joint tables'!$F$1:$F$507),0)</f>
        <v>9192.3609219999998</v>
      </c>
      <c r="P28">
        <f>_xlfn.IFNA(_xlfn.XLOOKUP(_xlfn.TEXTJOIN("",TRUE,'Table1 Input'!P$1,'Table1 Input'!$B28),'Joint tables'!$E$1:$E$507,'Joint tables'!$F$1:$F$507),0)</f>
        <v>8901.1704600000012</v>
      </c>
      <c r="Q28">
        <f>_xlfn.IFNA(_xlfn.XLOOKUP(_xlfn.TEXTJOIN("",TRUE,'Table1 Input'!Q$1,'Table1 Input'!$B28),'Joint tables'!$E$1:$E$507,'Joint tables'!$F$1:$F$507),0)</f>
        <v>14661.90141</v>
      </c>
      <c r="R28">
        <f>_xlfn.IFNA(_xlfn.XLOOKUP(_xlfn.TEXTJOIN("",TRUE,'Table1 Input'!R$1,'Table1 Input'!$B28),'Joint tables'!$E$1:$E$507,'Joint tables'!$F$1:$F$507),0)</f>
        <v>13248.726576000001</v>
      </c>
      <c r="S28">
        <f>_xlfn.IFNA(_xlfn.XLOOKUP(_xlfn.TEXTJOIN("",TRUE,'Table1 Input'!S$1,'Table1 Input'!$B28),'Joint tables'!$E$1:$E$507,'Joint tables'!$F$1:$F$507),0)</f>
        <v>13871.394490999999</v>
      </c>
    </row>
    <row r="29" spans="1:19" x14ac:dyDescent="0.25">
      <c r="A29" t="str">
        <f>_xlfn.XLOOKUP(B29,wasteprojectionmodel_actuals_20!D:D,wasteprojectionmodel_actuals_20!C:C)</f>
        <v>Plastic</v>
      </c>
      <c r="B29" t="s">
        <v>51</v>
      </c>
      <c r="D29">
        <f>_xlfn.IFNA(_xlfn.XLOOKUP(_xlfn.TEXTJOIN("",TRUE,'Table1 Input'!D$1,'Table1 Input'!$B29),'Joint tables'!$E$1:$E$507,'Joint tables'!$F$1:$F$507),0)</f>
        <v>0</v>
      </c>
      <c r="E29">
        <f>_xlfn.IFNA(_xlfn.XLOOKUP(_xlfn.TEXTJOIN("",TRUE,'Table1 Input'!E$1,'Table1 Input'!$B29),'Joint tables'!$E$1:$E$507,'Joint tables'!$F$1:$F$507),0)</f>
        <v>0</v>
      </c>
      <c r="F29">
        <f>_xlfn.IFNA(_xlfn.XLOOKUP(_xlfn.TEXTJOIN("",TRUE,'Table1 Input'!F$1,'Table1 Input'!$B29),'Joint tables'!$E$1:$E$507,'Joint tables'!$F$1:$F$507),0)</f>
        <v>0</v>
      </c>
      <c r="G29">
        <f>_xlfn.IFNA(_xlfn.XLOOKUP(_xlfn.TEXTJOIN("",TRUE,'Table1 Input'!G$1,'Table1 Input'!$B29),'Joint tables'!$E$1:$E$507,'Joint tables'!$F$1:$F$507),0)</f>
        <v>0</v>
      </c>
      <c r="H29">
        <f>_xlfn.IFNA(_xlfn.XLOOKUP(_xlfn.TEXTJOIN("",TRUE,'Table1 Input'!H$1,'Table1 Input'!$B29),'Joint tables'!$E$1:$E$507,'Joint tables'!$F$1:$F$507),0)</f>
        <v>0</v>
      </c>
      <c r="I29">
        <f>_xlfn.IFNA(_xlfn.XLOOKUP(_xlfn.TEXTJOIN("",TRUE,'Table1 Input'!I$1,'Table1 Input'!$B29),'Joint tables'!$E$1:$E$507,'Joint tables'!$F$1:$F$507),0)</f>
        <v>0</v>
      </c>
      <c r="J29">
        <f>_xlfn.IFNA(_xlfn.XLOOKUP(_xlfn.TEXTJOIN("",TRUE,'Table1 Input'!J$1,'Table1 Input'!$B29),'Joint tables'!$E$1:$E$507,'Joint tables'!$F$1:$F$507),0)</f>
        <v>36971.282100000033</v>
      </c>
      <c r="K29">
        <f>_xlfn.IFNA(_xlfn.XLOOKUP(_xlfn.TEXTJOIN("",TRUE,'Table1 Input'!K$1,'Table1 Input'!$B29),'Joint tables'!$E$1:$E$507,'Joint tables'!$F$1:$F$507),0)</f>
        <v>37413.241499999982</v>
      </c>
      <c r="L29">
        <f>_xlfn.IFNA(_xlfn.XLOOKUP(_xlfn.TEXTJOIN("",TRUE,'Table1 Input'!L$1,'Table1 Input'!$B29),'Joint tables'!$E$1:$E$507,'Joint tables'!$F$1:$F$507),0)</f>
        <v>22333.522905000002</v>
      </c>
      <c r="M29">
        <f>_xlfn.IFNA(_xlfn.XLOOKUP(_xlfn.TEXTJOIN("",TRUE,'Table1 Input'!M$1,'Table1 Input'!$B29),'Joint tables'!$E$1:$E$507,'Joint tables'!$F$1:$F$507),0)</f>
        <v>16738.718000000001</v>
      </c>
      <c r="N29">
        <f>_xlfn.IFNA(_xlfn.XLOOKUP(_xlfn.TEXTJOIN("",TRUE,'Table1 Input'!N$1,'Table1 Input'!$B29),'Joint tables'!$E$1:$E$507,'Joint tables'!$F$1:$F$507),0)</f>
        <v>20607.214033</v>
      </c>
      <c r="O29">
        <f>_xlfn.IFNA(_xlfn.XLOOKUP(_xlfn.TEXTJOIN("",TRUE,'Table1 Input'!O$1,'Table1 Input'!$B29),'Joint tables'!$E$1:$E$507,'Joint tables'!$F$1:$F$507),0)</f>
        <v>35429.057122999999</v>
      </c>
      <c r="P29">
        <f>_xlfn.IFNA(_xlfn.XLOOKUP(_xlfn.TEXTJOIN("",TRUE,'Table1 Input'!P$1,'Table1 Input'!$B29),'Joint tables'!$E$1:$E$507,'Joint tables'!$F$1:$F$507),0)</f>
        <v>18711.279133</v>
      </c>
      <c r="Q29">
        <f>_xlfn.IFNA(_xlfn.XLOOKUP(_xlfn.TEXTJOIN("",TRUE,'Table1 Input'!Q$1,'Table1 Input'!$B29),'Joint tables'!$E$1:$E$507,'Joint tables'!$F$1:$F$507),0)</f>
        <v>20267.092724000002</v>
      </c>
      <c r="R29">
        <f>_xlfn.IFNA(_xlfn.XLOOKUP(_xlfn.TEXTJOIN("",TRUE,'Table1 Input'!R$1,'Table1 Input'!$B29),'Joint tables'!$E$1:$E$507,'Joint tables'!$F$1:$F$507),0)</f>
        <v>21942.008701999999</v>
      </c>
      <c r="S29">
        <f>_xlfn.IFNA(_xlfn.XLOOKUP(_xlfn.TEXTJOIN("",TRUE,'Table1 Input'!S$1,'Table1 Input'!$B29),'Joint tables'!$E$1:$E$507,'Joint tables'!$F$1:$F$507),0)</f>
        <v>21400.473305</v>
      </c>
    </row>
    <row r="30" spans="1:19" x14ac:dyDescent="0.25">
      <c r="A30" t="str">
        <f>_xlfn.XLOOKUP(B30,wasteprojectionmodel_actuals_20!D:D,wasteprojectionmodel_actuals_20!C:C)</f>
        <v>Plastic</v>
      </c>
      <c r="B30" t="s">
        <v>52</v>
      </c>
      <c r="D30">
        <f>_xlfn.IFNA(_xlfn.XLOOKUP(_xlfn.TEXTJOIN("",TRUE,'Table1 Input'!D$1,'Table1 Input'!$B30),'Joint tables'!$E$1:$E$507,'Joint tables'!$F$1:$F$507),0)</f>
        <v>0</v>
      </c>
      <c r="E30">
        <f>_xlfn.IFNA(_xlfn.XLOOKUP(_xlfn.TEXTJOIN("",TRUE,'Table1 Input'!E$1,'Table1 Input'!$B30),'Joint tables'!$E$1:$E$507,'Joint tables'!$F$1:$F$507),0)</f>
        <v>0</v>
      </c>
      <c r="F30">
        <f>_xlfn.IFNA(_xlfn.XLOOKUP(_xlfn.TEXTJOIN("",TRUE,'Table1 Input'!F$1,'Table1 Input'!$B30),'Joint tables'!$E$1:$E$507,'Joint tables'!$F$1:$F$507),0)</f>
        <v>0</v>
      </c>
      <c r="G30">
        <f>_xlfn.IFNA(_xlfn.XLOOKUP(_xlfn.TEXTJOIN("",TRUE,'Table1 Input'!G$1,'Table1 Input'!$B30),'Joint tables'!$E$1:$E$507,'Joint tables'!$F$1:$F$507),0)</f>
        <v>0</v>
      </c>
      <c r="H30">
        <f>_xlfn.IFNA(_xlfn.XLOOKUP(_xlfn.TEXTJOIN("",TRUE,'Table1 Input'!H$1,'Table1 Input'!$B30),'Joint tables'!$E$1:$E$507,'Joint tables'!$F$1:$F$507),0)</f>
        <v>0</v>
      </c>
      <c r="I30">
        <f>_xlfn.IFNA(_xlfn.XLOOKUP(_xlfn.TEXTJOIN("",TRUE,'Table1 Input'!I$1,'Table1 Input'!$B30),'Joint tables'!$E$1:$E$507,'Joint tables'!$F$1:$F$507),0)</f>
        <v>0</v>
      </c>
      <c r="J30">
        <f>_xlfn.IFNA(_xlfn.XLOOKUP(_xlfn.TEXTJOIN("",TRUE,'Table1 Input'!J$1,'Table1 Input'!$B30),'Joint tables'!$E$1:$E$507,'Joint tables'!$F$1:$F$507),0)</f>
        <v>9347.0000000000073</v>
      </c>
      <c r="K30">
        <f>_xlfn.IFNA(_xlfn.XLOOKUP(_xlfn.TEXTJOIN("",TRUE,'Table1 Input'!K$1,'Table1 Input'!$B30),'Joint tables'!$E$1:$E$507,'Joint tables'!$F$1:$F$507),0)</f>
        <v>8920.0500000000065</v>
      </c>
      <c r="L30">
        <f>_xlfn.IFNA(_xlfn.XLOOKUP(_xlfn.TEXTJOIN("",TRUE,'Table1 Input'!L$1,'Table1 Input'!$B30),'Joint tables'!$E$1:$E$507,'Joint tables'!$F$1:$F$507),0)</f>
        <v>6948.6645500000004</v>
      </c>
      <c r="M30">
        <f>_xlfn.IFNA(_xlfn.XLOOKUP(_xlfn.TEXTJOIN("",TRUE,'Table1 Input'!M$1,'Table1 Input'!$B30),'Joint tables'!$E$1:$E$507,'Joint tables'!$F$1:$F$507),0)</f>
        <v>1479.9185000000002</v>
      </c>
      <c r="N30">
        <f>_xlfn.IFNA(_xlfn.XLOOKUP(_xlfn.TEXTJOIN("",TRUE,'Table1 Input'!N$1,'Table1 Input'!$B30),'Joint tables'!$E$1:$E$507,'Joint tables'!$F$1:$F$507),0)</f>
        <v>209.067565</v>
      </c>
      <c r="O30">
        <f>_xlfn.IFNA(_xlfn.XLOOKUP(_xlfn.TEXTJOIN("",TRUE,'Table1 Input'!O$1,'Table1 Input'!$B30),'Joint tables'!$E$1:$E$507,'Joint tables'!$F$1:$F$507),0)</f>
        <v>5454.8769940000002</v>
      </c>
      <c r="P30">
        <f>_xlfn.IFNA(_xlfn.XLOOKUP(_xlfn.TEXTJOIN("",TRUE,'Table1 Input'!P$1,'Table1 Input'!$B30),'Joint tables'!$E$1:$E$507,'Joint tables'!$F$1:$F$507),0)</f>
        <v>5777.5301070000005</v>
      </c>
      <c r="Q30">
        <f>_xlfn.IFNA(_xlfn.XLOOKUP(_xlfn.TEXTJOIN("",TRUE,'Table1 Input'!Q$1,'Table1 Input'!$B30),'Joint tables'!$E$1:$E$507,'Joint tables'!$F$1:$F$507),0)</f>
        <v>9239.7226169999994</v>
      </c>
      <c r="R30">
        <f>_xlfn.IFNA(_xlfn.XLOOKUP(_xlfn.TEXTJOIN("",TRUE,'Table1 Input'!R$1,'Table1 Input'!$B30),'Joint tables'!$E$1:$E$507,'Joint tables'!$F$1:$F$507),0)</f>
        <v>7355.4733120000001</v>
      </c>
      <c r="S30">
        <f>_xlfn.IFNA(_xlfn.XLOOKUP(_xlfn.TEXTJOIN("",TRUE,'Table1 Input'!S$1,'Table1 Input'!$B30),'Joint tables'!$E$1:$E$507,'Joint tables'!$F$1:$F$507),0)</f>
        <v>10836.808789000001</v>
      </c>
    </row>
    <row r="31" spans="1:19" x14ac:dyDescent="0.25">
      <c r="A31" t="str">
        <f>_xlfn.XLOOKUP(B31,wasteprojectionmodel_actuals_20!D:D,wasteprojectionmodel_actuals_20!C:C)</f>
        <v>Plastic</v>
      </c>
      <c r="B31" t="s">
        <v>53</v>
      </c>
      <c r="D31">
        <f>_xlfn.IFNA(_xlfn.XLOOKUP(_xlfn.TEXTJOIN("",TRUE,'Table1 Input'!D$1,'Table1 Input'!$B31),'Joint tables'!$E$1:$E$507,'Joint tables'!$F$1:$F$507),0)</f>
        <v>0</v>
      </c>
      <c r="E31">
        <f>_xlfn.IFNA(_xlfn.XLOOKUP(_xlfn.TEXTJOIN("",TRUE,'Table1 Input'!E$1,'Table1 Input'!$B31),'Joint tables'!$E$1:$E$507,'Joint tables'!$F$1:$F$507),0)</f>
        <v>0</v>
      </c>
      <c r="F31">
        <f>_xlfn.IFNA(_xlfn.XLOOKUP(_xlfn.TEXTJOIN("",TRUE,'Table1 Input'!F$1,'Table1 Input'!$B31),'Joint tables'!$E$1:$E$507,'Joint tables'!$F$1:$F$507),0)</f>
        <v>0</v>
      </c>
      <c r="G31">
        <f>_xlfn.IFNA(_xlfn.XLOOKUP(_xlfn.TEXTJOIN("",TRUE,'Table1 Input'!G$1,'Table1 Input'!$B31),'Joint tables'!$E$1:$E$507,'Joint tables'!$F$1:$F$507),0)</f>
        <v>0</v>
      </c>
      <c r="H31">
        <f>_xlfn.IFNA(_xlfn.XLOOKUP(_xlfn.TEXTJOIN("",TRUE,'Table1 Input'!H$1,'Table1 Input'!$B31),'Joint tables'!$E$1:$E$507,'Joint tables'!$F$1:$F$507),0)</f>
        <v>0</v>
      </c>
      <c r="I31">
        <f>_xlfn.IFNA(_xlfn.XLOOKUP(_xlfn.TEXTJOIN("",TRUE,'Table1 Input'!I$1,'Table1 Input'!$B31),'Joint tables'!$E$1:$E$507,'Joint tables'!$F$1:$F$507),0)</f>
        <v>0</v>
      </c>
      <c r="J31">
        <f>_xlfn.IFNA(_xlfn.XLOOKUP(_xlfn.TEXTJOIN("",TRUE,'Table1 Input'!J$1,'Table1 Input'!$B31),'Joint tables'!$E$1:$E$507,'Joint tables'!$F$1:$F$507),0)</f>
        <v>28115.527199999953</v>
      </c>
      <c r="K31">
        <f>_xlfn.IFNA(_xlfn.XLOOKUP(_xlfn.TEXTJOIN("",TRUE,'Table1 Input'!K$1,'Table1 Input'!$B31),'Joint tables'!$E$1:$E$507,'Joint tables'!$F$1:$F$507),0)</f>
        <v>28146.448800000027</v>
      </c>
      <c r="L31">
        <f>_xlfn.IFNA(_xlfn.XLOOKUP(_xlfn.TEXTJOIN("",TRUE,'Table1 Input'!L$1,'Table1 Input'!$B31),'Joint tables'!$E$1:$E$507,'Joint tables'!$F$1:$F$507),0)</f>
        <v>481.87040400000001</v>
      </c>
      <c r="M31">
        <f>_xlfn.IFNA(_xlfn.XLOOKUP(_xlfn.TEXTJOIN("",TRUE,'Table1 Input'!M$1,'Table1 Input'!$B31),'Joint tables'!$E$1:$E$507,'Joint tables'!$F$1:$F$507),0)</f>
        <v>1779.1236199999998</v>
      </c>
      <c r="N31">
        <f>_xlfn.IFNA(_xlfn.XLOOKUP(_xlfn.TEXTJOIN("",TRUE,'Table1 Input'!N$1,'Table1 Input'!$B31),'Joint tables'!$E$1:$E$507,'Joint tables'!$F$1:$F$507),0)</f>
        <v>0</v>
      </c>
      <c r="O31">
        <f>_xlfn.IFNA(_xlfn.XLOOKUP(_xlfn.TEXTJOIN("",TRUE,'Table1 Input'!O$1,'Table1 Input'!$B31),'Joint tables'!$E$1:$E$507,'Joint tables'!$F$1:$F$507),0)</f>
        <v>365.59480100000002</v>
      </c>
      <c r="P31">
        <f>_xlfn.IFNA(_xlfn.XLOOKUP(_xlfn.TEXTJOIN("",TRUE,'Table1 Input'!P$1,'Table1 Input'!$B31),'Joint tables'!$E$1:$E$507,'Joint tables'!$F$1:$F$507),0)</f>
        <v>0</v>
      </c>
      <c r="Q31">
        <f>_xlfn.IFNA(_xlfn.XLOOKUP(_xlfn.TEXTJOIN("",TRUE,'Table1 Input'!Q$1,'Table1 Input'!$B31),'Joint tables'!$E$1:$E$507,'Joint tables'!$F$1:$F$507),0)</f>
        <v>2107.7752380000002</v>
      </c>
      <c r="R31">
        <f>_xlfn.IFNA(_xlfn.XLOOKUP(_xlfn.TEXTJOIN("",TRUE,'Table1 Input'!R$1,'Table1 Input'!$B31),'Joint tables'!$E$1:$E$507,'Joint tables'!$F$1:$F$507),0)</f>
        <v>10337.559461000001</v>
      </c>
      <c r="S31">
        <f>_xlfn.IFNA(_xlfn.XLOOKUP(_xlfn.TEXTJOIN("",TRUE,'Table1 Input'!S$1,'Table1 Input'!$B31),'Joint tables'!$E$1:$E$507,'Joint tables'!$F$1:$F$507),0)</f>
        <v>11445.384110999999</v>
      </c>
    </row>
    <row r="32" spans="1:19" x14ac:dyDescent="0.25">
      <c r="A32" t="str">
        <f>_xlfn.XLOOKUP(B32,wasteprojectionmodel_actuals_20!D:D,wasteprojectionmodel_actuals_20!C:C)</f>
        <v>Plastic</v>
      </c>
      <c r="B32" t="s">
        <v>54</v>
      </c>
      <c r="D32">
        <f>_xlfn.IFNA(_xlfn.XLOOKUP(_xlfn.TEXTJOIN("",TRUE,'Table1 Input'!D$1,'Table1 Input'!$B32),'Joint tables'!$E$1:$E$507,'Joint tables'!$F$1:$F$507),0)</f>
        <v>0</v>
      </c>
      <c r="E32">
        <f>_xlfn.IFNA(_xlfn.XLOOKUP(_xlfn.TEXTJOIN("",TRUE,'Table1 Input'!E$1,'Table1 Input'!$B32),'Joint tables'!$E$1:$E$507,'Joint tables'!$F$1:$F$507),0)</f>
        <v>0</v>
      </c>
      <c r="F32">
        <f>_xlfn.IFNA(_xlfn.XLOOKUP(_xlfn.TEXTJOIN("",TRUE,'Table1 Input'!F$1,'Table1 Input'!$B32),'Joint tables'!$E$1:$E$507,'Joint tables'!$F$1:$F$507),0)</f>
        <v>0</v>
      </c>
      <c r="G32">
        <f>_xlfn.IFNA(_xlfn.XLOOKUP(_xlfn.TEXTJOIN("",TRUE,'Table1 Input'!G$1,'Table1 Input'!$B32),'Joint tables'!$E$1:$E$507,'Joint tables'!$F$1:$F$507),0)</f>
        <v>0</v>
      </c>
      <c r="H32">
        <f>_xlfn.IFNA(_xlfn.XLOOKUP(_xlfn.TEXTJOIN("",TRUE,'Table1 Input'!H$1,'Table1 Input'!$B32),'Joint tables'!$E$1:$E$507,'Joint tables'!$F$1:$F$507),0)</f>
        <v>0</v>
      </c>
      <c r="I32">
        <f>_xlfn.IFNA(_xlfn.XLOOKUP(_xlfn.TEXTJOIN("",TRUE,'Table1 Input'!I$1,'Table1 Input'!$B32),'Joint tables'!$E$1:$E$507,'Joint tables'!$F$1:$F$507),0)</f>
        <v>0</v>
      </c>
      <c r="J32">
        <f>_xlfn.IFNA(_xlfn.XLOOKUP(_xlfn.TEXTJOIN("",TRUE,'Table1 Input'!J$1,'Table1 Input'!$B32),'Joint tables'!$E$1:$E$507,'Joint tables'!$F$1:$F$507),0)</f>
        <v>20256.010879999962</v>
      </c>
      <c r="K32">
        <f>_xlfn.IFNA(_xlfn.XLOOKUP(_xlfn.TEXTJOIN("",TRUE,'Table1 Input'!K$1,'Table1 Input'!$B32),'Joint tables'!$E$1:$E$507,'Joint tables'!$F$1:$F$507),0)</f>
        <v>23796.59452000005</v>
      </c>
      <c r="L32">
        <f>_xlfn.IFNA(_xlfn.XLOOKUP(_xlfn.TEXTJOIN("",TRUE,'Table1 Input'!L$1,'Table1 Input'!$B32),'Joint tables'!$E$1:$E$507,'Joint tables'!$F$1:$F$507),0)</f>
        <v>17947.195746000001</v>
      </c>
      <c r="M32">
        <f>_xlfn.IFNA(_xlfn.XLOOKUP(_xlfn.TEXTJOIN("",TRUE,'Table1 Input'!M$1,'Table1 Input'!$B32),'Joint tables'!$E$1:$E$507,'Joint tables'!$F$1:$F$507),0)</f>
        <v>17182.05184</v>
      </c>
      <c r="N32">
        <f>_xlfn.IFNA(_xlfn.XLOOKUP(_xlfn.TEXTJOIN("",TRUE,'Table1 Input'!N$1,'Table1 Input'!$B32),'Joint tables'!$E$1:$E$507,'Joint tables'!$F$1:$F$507),0)</f>
        <v>10313.406138</v>
      </c>
      <c r="O32">
        <f>_xlfn.IFNA(_xlfn.XLOOKUP(_xlfn.TEXTJOIN("",TRUE,'Table1 Input'!O$1,'Table1 Input'!$B32),'Joint tables'!$E$1:$E$507,'Joint tables'!$F$1:$F$507),0)</f>
        <v>16905.890583</v>
      </c>
      <c r="P32">
        <f>_xlfn.IFNA(_xlfn.XLOOKUP(_xlfn.TEXTJOIN("",TRUE,'Table1 Input'!P$1,'Table1 Input'!$B32),'Joint tables'!$E$1:$E$507,'Joint tables'!$F$1:$F$507),0)</f>
        <v>13850.094842</v>
      </c>
      <c r="Q32">
        <f>_xlfn.IFNA(_xlfn.XLOOKUP(_xlfn.TEXTJOIN("",TRUE,'Table1 Input'!Q$1,'Table1 Input'!$B32),'Joint tables'!$E$1:$E$507,'Joint tables'!$F$1:$F$507),0)</f>
        <v>15563.139663</v>
      </c>
      <c r="R32">
        <f>_xlfn.IFNA(_xlfn.XLOOKUP(_xlfn.TEXTJOIN("",TRUE,'Table1 Input'!R$1,'Table1 Input'!$B32),'Joint tables'!$E$1:$E$507,'Joint tables'!$F$1:$F$507),0)</f>
        <v>24868.352486000003</v>
      </c>
      <c r="S32">
        <f>_xlfn.IFNA(_xlfn.XLOOKUP(_xlfn.TEXTJOIN("",TRUE,'Table1 Input'!S$1,'Table1 Input'!$B32),'Joint tables'!$E$1:$E$507,'Joint tables'!$F$1:$F$507),0)</f>
        <v>20095.805747999999</v>
      </c>
    </row>
    <row r="33" spans="1:19" x14ac:dyDescent="0.25">
      <c r="A33" t="str">
        <f>_xlfn.XLOOKUP(B33,wasteprojectionmodel_actuals_20!D:D,wasteprojectionmodel_actuals_20!C:C)</f>
        <v>Plastic</v>
      </c>
      <c r="B33" t="s">
        <v>55</v>
      </c>
      <c r="D33">
        <f>_xlfn.IFNA(_xlfn.XLOOKUP(_xlfn.TEXTJOIN("",TRUE,'Table1 Input'!D$1,'Table1 Input'!$B33),'Joint tables'!$E$1:$E$507,'Joint tables'!$F$1:$F$507),0)</f>
        <v>0</v>
      </c>
      <c r="E33">
        <f>_xlfn.IFNA(_xlfn.XLOOKUP(_xlfn.TEXTJOIN("",TRUE,'Table1 Input'!E$1,'Table1 Input'!$B33),'Joint tables'!$E$1:$E$507,'Joint tables'!$F$1:$F$507),0)</f>
        <v>0</v>
      </c>
      <c r="F33">
        <f>_xlfn.IFNA(_xlfn.XLOOKUP(_xlfn.TEXTJOIN("",TRUE,'Table1 Input'!F$1,'Table1 Input'!$B33),'Joint tables'!$E$1:$E$507,'Joint tables'!$F$1:$F$507),0)</f>
        <v>0</v>
      </c>
      <c r="G33">
        <f>_xlfn.IFNA(_xlfn.XLOOKUP(_xlfn.TEXTJOIN("",TRUE,'Table1 Input'!G$1,'Table1 Input'!$B33),'Joint tables'!$E$1:$E$507,'Joint tables'!$F$1:$F$507),0)</f>
        <v>0</v>
      </c>
      <c r="H33">
        <f>_xlfn.IFNA(_xlfn.XLOOKUP(_xlfn.TEXTJOIN("",TRUE,'Table1 Input'!H$1,'Table1 Input'!$B33),'Joint tables'!$E$1:$E$507,'Joint tables'!$F$1:$F$507),0)</f>
        <v>0</v>
      </c>
      <c r="I33">
        <f>_xlfn.IFNA(_xlfn.XLOOKUP(_xlfn.TEXTJOIN("",TRUE,'Table1 Input'!I$1,'Table1 Input'!$B33),'Joint tables'!$E$1:$E$507,'Joint tables'!$F$1:$F$507),0)</f>
        <v>0</v>
      </c>
      <c r="J33">
        <f>_xlfn.IFNA(_xlfn.XLOOKUP(_xlfn.TEXTJOIN("",TRUE,'Table1 Input'!J$1,'Table1 Input'!$B33),'Joint tables'!$E$1:$E$507,'Joint tables'!$F$1:$F$507),0)</f>
        <v>6023.1157200000043</v>
      </c>
      <c r="K33">
        <f>_xlfn.IFNA(_xlfn.XLOOKUP(_xlfn.TEXTJOIN("",TRUE,'Table1 Input'!K$1,'Table1 Input'!$B33),'Joint tables'!$E$1:$E$507,'Joint tables'!$F$1:$F$507),0)</f>
        <v>6143.1848799999943</v>
      </c>
      <c r="L33">
        <f>_xlfn.IFNA(_xlfn.XLOOKUP(_xlfn.TEXTJOIN("",TRUE,'Table1 Input'!L$1,'Table1 Input'!$B33),'Joint tables'!$E$1:$E$507,'Joint tables'!$F$1:$F$507),0)</f>
        <v>2026.5735199999999</v>
      </c>
      <c r="M33">
        <f>_xlfn.IFNA(_xlfn.XLOOKUP(_xlfn.TEXTJOIN("",TRUE,'Table1 Input'!M$1,'Table1 Input'!$B33),'Joint tables'!$E$1:$E$507,'Joint tables'!$F$1:$F$507),0)</f>
        <v>190.63498900000002</v>
      </c>
      <c r="N33">
        <f>_xlfn.IFNA(_xlfn.XLOOKUP(_xlfn.TEXTJOIN("",TRUE,'Table1 Input'!N$1,'Table1 Input'!$B33),'Joint tables'!$E$1:$E$507,'Joint tables'!$F$1:$F$507),0)</f>
        <v>4399.346896</v>
      </c>
      <c r="O33">
        <f>_xlfn.IFNA(_xlfn.XLOOKUP(_xlfn.TEXTJOIN("",TRUE,'Table1 Input'!O$1,'Table1 Input'!$B33),'Joint tables'!$E$1:$E$507,'Joint tables'!$F$1:$F$507),0)</f>
        <v>4107.1490629999998</v>
      </c>
      <c r="P33">
        <f>_xlfn.IFNA(_xlfn.XLOOKUP(_xlfn.TEXTJOIN("",TRUE,'Table1 Input'!P$1,'Table1 Input'!$B33),'Joint tables'!$E$1:$E$507,'Joint tables'!$F$1:$F$507),0)</f>
        <v>3661.121173</v>
      </c>
      <c r="Q33">
        <f>_xlfn.IFNA(_xlfn.XLOOKUP(_xlfn.TEXTJOIN("",TRUE,'Table1 Input'!Q$1,'Table1 Input'!$B33),'Joint tables'!$E$1:$E$507,'Joint tables'!$F$1:$F$507),0)</f>
        <v>4170.0611369999997</v>
      </c>
      <c r="R33">
        <f>_xlfn.IFNA(_xlfn.XLOOKUP(_xlfn.TEXTJOIN("",TRUE,'Table1 Input'!R$1,'Table1 Input'!$B33),'Joint tables'!$E$1:$E$507,'Joint tables'!$F$1:$F$507),0)</f>
        <v>7051.8165630000003</v>
      </c>
      <c r="S33">
        <f>_xlfn.IFNA(_xlfn.XLOOKUP(_xlfn.TEXTJOIN("",TRUE,'Table1 Input'!S$1,'Table1 Input'!$B33),'Joint tables'!$E$1:$E$507,'Joint tables'!$F$1:$F$507),0)</f>
        <v>8376.4071920000006</v>
      </c>
    </row>
    <row r="34" spans="1:19" x14ac:dyDescent="0.25">
      <c r="A34" t="str">
        <f>_xlfn.XLOOKUP(B34,wasteprojectionmodel_actuals_20!D:D,wasteprojectionmodel_actuals_20!C:C)</f>
        <v>Plastic</v>
      </c>
      <c r="B34" t="s">
        <v>56</v>
      </c>
      <c r="D34">
        <f>_xlfn.IFNA(_xlfn.XLOOKUP(_xlfn.TEXTJOIN("",TRUE,'Table1 Input'!D$1,'Table1 Input'!$B34),'Joint tables'!$E$1:$E$507,'Joint tables'!$F$1:$F$507),0)</f>
        <v>0</v>
      </c>
      <c r="E34">
        <f>_xlfn.IFNA(_xlfn.XLOOKUP(_xlfn.TEXTJOIN("",TRUE,'Table1 Input'!E$1,'Table1 Input'!$B34),'Joint tables'!$E$1:$E$507,'Joint tables'!$F$1:$F$507),0)</f>
        <v>0</v>
      </c>
      <c r="F34">
        <f>_xlfn.IFNA(_xlfn.XLOOKUP(_xlfn.TEXTJOIN("",TRUE,'Table1 Input'!F$1,'Table1 Input'!$B34),'Joint tables'!$E$1:$E$507,'Joint tables'!$F$1:$F$507),0)</f>
        <v>0</v>
      </c>
      <c r="G34">
        <f>_xlfn.IFNA(_xlfn.XLOOKUP(_xlfn.TEXTJOIN("",TRUE,'Table1 Input'!G$1,'Table1 Input'!$B34),'Joint tables'!$E$1:$E$507,'Joint tables'!$F$1:$F$507),0)</f>
        <v>0</v>
      </c>
      <c r="H34">
        <f>_xlfn.IFNA(_xlfn.XLOOKUP(_xlfn.TEXTJOIN("",TRUE,'Table1 Input'!H$1,'Table1 Input'!$B34),'Joint tables'!$E$1:$E$507,'Joint tables'!$F$1:$F$507),0)</f>
        <v>0</v>
      </c>
      <c r="I34">
        <f>_xlfn.IFNA(_xlfn.XLOOKUP(_xlfn.TEXTJOIN("",TRUE,'Table1 Input'!I$1,'Table1 Input'!$B34),'Joint tables'!$E$1:$E$507,'Joint tables'!$F$1:$F$507),0)</f>
        <v>0</v>
      </c>
      <c r="J34">
        <f>_xlfn.IFNA(_xlfn.XLOOKUP(_xlfn.TEXTJOIN("",TRUE,'Table1 Input'!J$1,'Table1 Input'!$B34),'Joint tables'!$E$1:$E$507,'Joint tables'!$F$1:$F$507),0)</f>
        <v>4896.889214964639</v>
      </c>
      <c r="K34">
        <f>_xlfn.IFNA(_xlfn.XLOOKUP(_xlfn.TEXTJOIN("",TRUE,'Table1 Input'!K$1,'Table1 Input'!$B34),'Joint tables'!$E$1:$E$507,'Joint tables'!$F$1:$F$507),0)</f>
        <v>3880.5369105504451</v>
      </c>
      <c r="L34">
        <f>_xlfn.IFNA(_xlfn.XLOOKUP(_xlfn.TEXTJOIN("",TRUE,'Table1 Input'!L$1,'Table1 Input'!$B34),'Joint tables'!$E$1:$E$507,'Joint tables'!$F$1:$F$507),0)</f>
        <v>1458.4354050000002</v>
      </c>
      <c r="M34">
        <f>_xlfn.IFNA(_xlfn.XLOOKUP(_xlfn.TEXTJOIN("",TRUE,'Table1 Input'!M$1,'Table1 Input'!$B34),'Joint tables'!$E$1:$E$507,'Joint tables'!$F$1:$F$507),0)</f>
        <v>953.36821099999997</v>
      </c>
      <c r="N34">
        <f>_xlfn.IFNA(_xlfn.XLOOKUP(_xlfn.TEXTJOIN("",TRUE,'Table1 Input'!N$1,'Table1 Input'!$B34),'Joint tables'!$E$1:$E$507,'Joint tables'!$F$1:$F$507),0)</f>
        <v>518.43121599999995</v>
      </c>
      <c r="O34">
        <f>_xlfn.IFNA(_xlfn.XLOOKUP(_xlfn.TEXTJOIN("",TRUE,'Table1 Input'!O$1,'Table1 Input'!$B34),'Joint tables'!$E$1:$E$507,'Joint tables'!$F$1:$F$507),0)</f>
        <v>1646.709112</v>
      </c>
      <c r="P34">
        <f>_xlfn.IFNA(_xlfn.XLOOKUP(_xlfn.TEXTJOIN("",TRUE,'Table1 Input'!P$1,'Table1 Input'!$B34),'Joint tables'!$E$1:$E$507,'Joint tables'!$F$1:$F$507),0)</f>
        <v>1379.385403</v>
      </c>
      <c r="Q34">
        <f>_xlfn.IFNA(_xlfn.XLOOKUP(_xlfn.TEXTJOIN("",TRUE,'Table1 Input'!Q$1,'Table1 Input'!$B34),'Joint tables'!$E$1:$E$507,'Joint tables'!$F$1:$F$507),0)</f>
        <v>2578.4962889999997</v>
      </c>
      <c r="R34">
        <f>_xlfn.IFNA(_xlfn.XLOOKUP(_xlfn.TEXTJOIN("",TRUE,'Table1 Input'!R$1,'Table1 Input'!$B34),'Joint tables'!$E$1:$E$507,'Joint tables'!$F$1:$F$507),0)</f>
        <v>2936.9050310000002</v>
      </c>
      <c r="S34">
        <f>_xlfn.IFNA(_xlfn.XLOOKUP(_xlfn.TEXTJOIN("",TRUE,'Table1 Input'!S$1,'Table1 Input'!$B34),'Joint tables'!$E$1:$E$507,'Joint tables'!$F$1:$F$507),0)</f>
        <v>1657.7370940000001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79AF-6D12-4E44-9E4F-10A7E828FCAB}">
  <sheetPr>
    <tabColor theme="5" tint="-0.249977111117893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13"/>
  <sheetViews>
    <sheetView topLeftCell="A5" zoomScale="109" workbookViewId="0">
      <selection activeCell="F25" sqref="F25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3" width="10" bestFit="1" customWidth="1"/>
    <col min="4" max="7" width="11.42578125" bestFit="1" customWidth="1"/>
    <col min="8" max="8" width="12.42578125" bestFit="1" customWidth="1"/>
    <col min="9" max="9" width="11.42578125" bestFit="1" customWidth="1"/>
    <col min="10" max="18" width="12.42578125" bestFit="1" customWidth="1"/>
  </cols>
  <sheetData>
    <row r="3" spans="1:18" x14ac:dyDescent="0.25">
      <c r="A3" s="1" t="s">
        <v>73</v>
      </c>
      <c r="B3" s="1" t="s">
        <v>72</v>
      </c>
    </row>
    <row r="4" spans="1:18" x14ac:dyDescent="0.25">
      <c r="A4" s="1" t="s">
        <v>70</v>
      </c>
      <c r="B4" t="s">
        <v>10</v>
      </c>
      <c r="C4" t="s">
        <v>44</v>
      </c>
      <c r="D4" t="s">
        <v>48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71</v>
      </c>
    </row>
    <row r="5" spans="1:18" x14ac:dyDescent="0.25">
      <c r="A5" s="2" t="s">
        <v>11</v>
      </c>
      <c r="B5">
        <v>2912943</v>
      </c>
      <c r="C5">
        <v>3170101</v>
      </c>
      <c r="D5">
        <v>3041553</v>
      </c>
      <c r="E5">
        <v>3154676</v>
      </c>
      <c r="F5">
        <v>3823465</v>
      </c>
      <c r="G5">
        <v>4193827</v>
      </c>
      <c r="H5">
        <v>3502009</v>
      </c>
      <c r="I5">
        <v>3985220</v>
      </c>
      <c r="J5">
        <v>3573635</v>
      </c>
      <c r="K5">
        <v>3859648</v>
      </c>
      <c r="L5">
        <v>4146830</v>
      </c>
      <c r="M5">
        <v>4079926</v>
      </c>
      <c r="N5">
        <v>5507209</v>
      </c>
      <c r="O5">
        <v>6315368</v>
      </c>
      <c r="P5">
        <v>6538689</v>
      </c>
      <c r="Q5">
        <v>6582220</v>
      </c>
      <c r="R5">
        <v>68387319</v>
      </c>
    </row>
    <row r="6" spans="1:18" x14ac:dyDescent="0.25">
      <c r="A6" s="2" t="s">
        <v>20</v>
      </c>
      <c r="B6">
        <v>167617</v>
      </c>
      <c r="C6">
        <v>202013</v>
      </c>
      <c r="D6">
        <v>173569</v>
      </c>
      <c r="E6">
        <v>185900</v>
      </c>
      <c r="F6">
        <v>156117</v>
      </c>
      <c r="G6">
        <v>195501</v>
      </c>
      <c r="H6">
        <v>195028</v>
      </c>
      <c r="I6">
        <v>166994</v>
      </c>
      <c r="J6">
        <v>163757</v>
      </c>
      <c r="K6">
        <v>196250</v>
      </c>
      <c r="L6">
        <v>181754</v>
      </c>
      <c r="M6">
        <v>142554</v>
      </c>
      <c r="N6">
        <v>218376</v>
      </c>
      <c r="O6">
        <v>180268</v>
      </c>
      <c r="P6">
        <v>296804</v>
      </c>
      <c r="Q6">
        <v>334640</v>
      </c>
      <c r="R6">
        <v>3157142</v>
      </c>
    </row>
    <row r="7" spans="1:18" x14ac:dyDescent="0.25">
      <c r="A7" s="2" t="s">
        <v>23</v>
      </c>
      <c r="B7">
        <v>843763</v>
      </c>
      <c r="C7">
        <v>1024315</v>
      </c>
      <c r="D7">
        <v>1059995.48</v>
      </c>
      <c r="E7">
        <v>895750.08</v>
      </c>
      <c r="F7">
        <v>1052436.32</v>
      </c>
      <c r="G7">
        <v>1020532.3200000001</v>
      </c>
      <c r="H7">
        <v>1053435.2</v>
      </c>
      <c r="I7">
        <v>980111.44</v>
      </c>
      <c r="J7">
        <v>1014043.44</v>
      </c>
      <c r="K7">
        <v>928629.98</v>
      </c>
      <c r="L7">
        <v>1066443.08</v>
      </c>
      <c r="M7">
        <v>1274911.52</v>
      </c>
      <c r="N7">
        <v>966433</v>
      </c>
      <c r="O7">
        <v>985817</v>
      </c>
      <c r="P7">
        <v>952139</v>
      </c>
      <c r="Q7">
        <v>962754</v>
      </c>
      <c r="R7">
        <v>16081509.859999999</v>
      </c>
    </row>
    <row r="8" spans="1:18" x14ac:dyDescent="0.25">
      <c r="A8" s="2" t="s">
        <v>27</v>
      </c>
      <c r="B8">
        <v>414687</v>
      </c>
      <c r="C8">
        <v>567353</v>
      </c>
      <c r="D8">
        <v>469193.9</v>
      </c>
      <c r="E8">
        <v>541547.9</v>
      </c>
      <c r="F8">
        <v>666665.6</v>
      </c>
      <c r="G8">
        <v>578221.6</v>
      </c>
      <c r="H8">
        <v>828022</v>
      </c>
      <c r="I8">
        <v>701281.7</v>
      </c>
      <c r="J8">
        <v>684484.7</v>
      </c>
      <c r="K8">
        <v>767352.65</v>
      </c>
      <c r="L8">
        <v>818001.4</v>
      </c>
      <c r="M8">
        <v>877482.6</v>
      </c>
      <c r="N8">
        <v>887551</v>
      </c>
      <c r="O8">
        <v>877216</v>
      </c>
      <c r="P8">
        <v>1125234.8</v>
      </c>
      <c r="Q8">
        <v>1491555.1839999999</v>
      </c>
      <c r="R8">
        <v>12295851.034000002</v>
      </c>
    </row>
    <row r="9" spans="1:18" x14ac:dyDescent="0.25">
      <c r="A9" s="2" t="s">
        <v>32</v>
      </c>
      <c r="B9">
        <v>819355</v>
      </c>
      <c r="C9">
        <v>654642</v>
      </c>
      <c r="D9">
        <v>719682.38</v>
      </c>
      <c r="E9">
        <v>863720.98</v>
      </c>
      <c r="F9">
        <v>803893.91999999993</v>
      </c>
      <c r="G9">
        <v>836737.91999999993</v>
      </c>
      <c r="H9">
        <v>1019300.2</v>
      </c>
      <c r="I9">
        <v>783643.14</v>
      </c>
      <c r="J9">
        <v>767920.14</v>
      </c>
      <c r="K9">
        <v>877456.13</v>
      </c>
      <c r="L9">
        <v>857383.48</v>
      </c>
      <c r="M9">
        <v>784945.12</v>
      </c>
      <c r="N9">
        <v>848728</v>
      </c>
      <c r="O9">
        <v>765409</v>
      </c>
      <c r="P9">
        <v>699152</v>
      </c>
      <c r="Q9">
        <v>617546</v>
      </c>
      <c r="R9">
        <v>12719515.409999998</v>
      </c>
    </row>
    <row r="10" spans="1:18" x14ac:dyDescent="0.25">
      <c r="A10" s="2" t="s">
        <v>49</v>
      </c>
      <c r="D10">
        <v>0</v>
      </c>
      <c r="E10">
        <v>0</v>
      </c>
      <c r="F10">
        <v>0</v>
      </c>
      <c r="G10">
        <v>0</v>
      </c>
      <c r="H10">
        <v>149455.58400000003</v>
      </c>
      <c r="I10">
        <v>152000.20000000007</v>
      </c>
      <c r="J10">
        <v>64103.209576000001</v>
      </c>
      <c r="K10">
        <v>48310.946997999999</v>
      </c>
      <c r="L10">
        <v>43335.957589999998</v>
      </c>
      <c r="M10">
        <v>73101.63859800002</v>
      </c>
      <c r="N10">
        <v>52280.581118000009</v>
      </c>
      <c r="O10">
        <v>68588.189078000025</v>
      </c>
      <c r="P10">
        <v>87740.842130999998</v>
      </c>
      <c r="Q10">
        <v>87684.01072999998</v>
      </c>
      <c r="R10">
        <v>826601.15981900017</v>
      </c>
    </row>
    <row r="11" spans="1:18" x14ac:dyDescent="0.25">
      <c r="A11" s="2" t="s">
        <v>37</v>
      </c>
      <c r="B11">
        <v>5900</v>
      </c>
      <c r="C11">
        <v>2320</v>
      </c>
      <c r="D11">
        <v>507.6</v>
      </c>
      <c r="E11">
        <v>1209.5999999999999</v>
      </c>
      <c r="F11">
        <v>1178.4000000000001</v>
      </c>
      <c r="G11">
        <v>1178.4000000000001</v>
      </c>
      <c r="H11">
        <v>1184</v>
      </c>
      <c r="I11">
        <v>822.8</v>
      </c>
      <c r="J11">
        <v>1742.8</v>
      </c>
      <c r="K11">
        <v>302.60000000000002</v>
      </c>
      <c r="L11">
        <v>369.6</v>
      </c>
      <c r="M11">
        <v>682.4</v>
      </c>
      <c r="N11">
        <v>0</v>
      </c>
      <c r="O11">
        <v>500</v>
      </c>
      <c r="P11">
        <v>32000</v>
      </c>
      <c r="Q11">
        <v>33184</v>
      </c>
      <c r="R11">
        <v>83082.2</v>
      </c>
    </row>
    <row r="12" spans="1:18" x14ac:dyDescent="0.25">
      <c r="A12" s="2" t="s">
        <v>40</v>
      </c>
      <c r="B12">
        <v>26333</v>
      </c>
      <c r="C12">
        <v>26033</v>
      </c>
      <c r="D12">
        <v>24753</v>
      </c>
      <c r="E12">
        <v>31552</v>
      </c>
      <c r="F12">
        <v>35750</v>
      </c>
      <c r="G12">
        <v>37822</v>
      </c>
      <c r="H12">
        <v>35641</v>
      </c>
      <c r="I12">
        <v>41166</v>
      </c>
      <c r="J12">
        <v>27705</v>
      </c>
      <c r="K12">
        <v>28694</v>
      </c>
      <c r="L12">
        <v>42227</v>
      </c>
      <c r="M12">
        <v>39430</v>
      </c>
      <c r="N12">
        <v>42170</v>
      </c>
      <c r="O12">
        <v>30040</v>
      </c>
      <c r="P12">
        <v>32558</v>
      </c>
      <c r="Q12">
        <v>43001</v>
      </c>
      <c r="R12">
        <v>544875</v>
      </c>
    </row>
    <row r="13" spans="1:18" x14ac:dyDescent="0.25">
      <c r="A13" s="2" t="s">
        <v>71</v>
      </c>
      <c r="B13">
        <v>5190598</v>
      </c>
      <c r="C13">
        <v>5646777</v>
      </c>
      <c r="D13">
        <v>5489254.3600000003</v>
      </c>
      <c r="E13">
        <v>5674356.5600000005</v>
      </c>
      <c r="F13">
        <v>6539506.2400000002</v>
      </c>
      <c r="G13">
        <v>6863820.2400000002</v>
      </c>
      <c r="H13">
        <v>6784074.9840000002</v>
      </c>
      <c r="I13">
        <v>6811239.2799999993</v>
      </c>
      <c r="J13">
        <v>6297391.2895759996</v>
      </c>
      <c r="K13">
        <v>6706644.3069980005</v>
      </c>
      <c r="L13">
        <v>7156344.5175900003</v>
      </c>
      <c r="M13">
        <v>7273033.2785979994</v>
      </c>
      <c r="N13">
        <v>8522747.5811180007</v>
      </c>
      <c r="O13">
        <v>9223206.1890779994</v>
      </c>
      <c r="P13">
        <v>9764317.6421310008</v>
      </c>
      <c r="Q13">
        <v>10152584.194730001</v>
      </c>
      <c r="R13">
        <v>114095895.663819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AI7"/>
  <sheetViews>
    <sheetView workbookViewId="0"/>
  </sheetViews>
  <sheetFormatPr defaultRowHeight="15" x14ac:dyDescent="0.25"/>
  <cols>
    <col min="1" max="1" width="27" bestFit="1" customWidth="1"/>
    <col min="2" max="34" width="24.42578125" bestFit="1" customWidth="1"/>
    <col min="35" max="35" width="12" bestFit="1" customWidth="1"/>
  </cols>
  <sheetData>
    <row r="2" spans="1:35" x14ac:dyDescent="0.25">
      <c r="A2" s="1" t="s">
        <v>74</v>
      </c>
      <c r="B2" s="1" t="s">
        <v>2</v>
      </c>
    </row>
    <row r="3" spans="1:35" x14ac:dyDescent="0.25">
      <c r="A3" s="1" t="s">
        <v>3</v>
      </c>
      <c r="B3" t="s">
        <v>28</v>
      </c>
      <c r="C3" t="s">
        <v>19</v>
      </c>
      <c r="D3" t="s">
        <v>31</v>
      </c>
      <c r="E3" t="s">
        <v>35</v>
      </c>
      <c r="F3" t="s">
        <v>29</v>
      </c>
      <c r="G3" t="s">
        <v>36</v>
      </c>
      <c r="H3" t="s">
        <v>50</v>
      </c>
      <c r="I3" t="s">
        <v>30</v>
      </c>
      <c r="J3" t="s">
        <v>33</v>
      </c>
      <c r="K3" t="s">
        <v>52</v>
      </c>
      <c r="L3" t="s">
        <v>25</v>
      </c>
      <c r="M3" t="s">
        <v>38</v>
      </c>
      <c r="N3" t="s">
        <v>16</v>
      </c>
      <c r="O3" t="s">
        <v>39</v>
      </c>
      <c r="P3" t="s">
        <v>54</v>
      </c>
      <c r="Q3" t="s">
        <v>51</v>
      </c>
      <c r="R3" t="s">
        <v>53</v>
      </c>
      <c r="S3" t="s">
        <v>21</v>
      </c>
      <c r="T3" t="s">
        <v>46</v>
      </c>
      <c r="U3" t="s">
        <v>17</v>
      </c>
      <c r="V3" t="s">
        <v>56</v>
      </c>
      <c r="W3" t="s">
        <v>22</v>
      </c>
      <c r="X3" t="s">
        <v>24</v>
      </c>
      <c r="Y3" t="s">
        <v>18</v>
      </c>
      <c r="Z3" t="s">
        <v>45</v>
      </c>
      <c r="AA3" t="s">
        <v>55</v>
      </c>
      <c r="AB3" t="s">
        <v>41</v>
      </c>
      <c r="AC3" t="s">
        <v>12</v>
      </c>
      <c r="AD3" t="s">
        <v>42</v>
      </c>
      <c r="AE3" t="s">
        <v>47</v>
      </c>
      <c r="AF3" t="s">
        <v>43</v>
      </c>
      <c r="AG3" t="s">
        <v>34</v>
      </c>
      <c r="AH3" t="s">
        <v>26</v>
      </c>
      <c r="AI3" t="s">
        <v>71</v>
      </c>
    </row>
    <row r="4" spans="1:35" x14ac:dyDescent="0.25">
      <c r="A4" t="s">
        <v>15</v>
      </c>
      <c r="B4">
        <v>9106242.548494</v>
      </c>
      <c r="C4">
        <v>220766.40917999999</v>
      </c>
      <c r="D4">
        <v>402732.99627099995</v>
      </c>
      <c r="E4">
        <v>1807276.5214209997</v>
      </c>
      <c r="F4">
        <v>1442948.5535240001</v>
      </c>
      <c r="G4">
        <v>1206504.2195210001</v>
      </c>
      <c r="H4">
        <v>1028121.3149460001</v>
      </c>
      <c r="I4">
        <v>1439266.3642539999</v>
      </c>
      <c r="J4">
        <v>528968.42529399996</v>
      </c>
      <c r="K4">
        <v>1212463.002599</v>
      </c>
      <c r="L4">
        <v>503360.83227699995</v>
      </c>
      <c r="M4">
        <v>895889.0233740001</v>
      </c>
      <c r="N4">
        <v>695504.28323100007</v>
      </c>
      <c r="O4">
        <v>293360.96476199996</v>
      </c>
      <c r="P4">
        <v>526005.68560700002</v>
      </c>
      <c r="Q4">
        <v>490390.71730799996</v>
      </c>
      <c r="R4">
        <v>669870.24062299996</v>
      </c>
      <c r="S4">
        <v>555085.00142500002</v>
      </c>
      <c r="T4">
        <v>401631.366255</v>
      </c>
      <c r="U4">
        <v>5646.7678140000007</v>
      </c>
      <c r="V4">
        <v>345191.23117700004</v>
      </c>
      <c r="W4">
        <v>549664.425009</v>
      </c>
      <c r="X4">
        <v>299655.553525</v>
      </c>
      <c r="Y4">
        <v>62718.494518</v>
      </c>
      <c r="Z4">
        <v>42365.762691999997</v>
      </c>
      <c r="AA4">
        <v>136980.64729899997</v>
      </c>
      <c r="AB4">
        <v>35196.772841999998</v>
      </c>
      <c r="AC4">
        <v>10588.704167999998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24914396.829410002</v>
      </c>
    </row>
    <row r="5" spans="1:35" x14ac:dyDescent="0.25">
      <c r="A5" t="s">
        <v>13</v>
      </c>
      <c r="B5">
        <v>3670396.9960080003</v>
      </c>
      <c r="C5">
        <v>1587711.8403139999</v>
      </c>
      <c r="D5">
        <v>3567523.3760519996</v>
      </c>
      <c r="E5">
        <v>1283135.448846</v>
      </c>
      <c r="F5">
        <v>925124.24837399996</v>
      </c>
      <c r="G5">
        <v>1233648.377113</v>
      </c>
      <c r="H5">
        <v>817945.4724219999</v>
      </c>
      <c r="I5">
        <v>456671.44740999991</v>
      </c>
      <c r="J5">
        <v>1189901.7320109997</v>
      </c>
      <c r="K5">
        <v>459329.87532400002</v>
      </c>
      <c r="L5">
        <v>840521.69899200008</v>
      </c>
      <c r="M5">
        <v>574239.51631800015</v>
      </c>
      <c r="N5">
        <v>400087.84146799997</v>
      </c>
      <c r="O5">
        <v>882020.42300099984</v>
      </c>
      <c r="P5">
        <v>657094.27073600003</v>
      </c>
      <c r="Q5">
        <v>612603.51281600003</v>
      </c>
      <c r="R5">
        <v>337429.50151899992</v>
      </c>
      <c r="S5">
        <v>416589.63710699999</v>
      </c>
      <c r="T5">
        <v>429816.01278099988</v>
      </c>
      <c r="U5">
        <v>472733.800093</v>
      </c>
      <c r="V5">
        <v>431218.11516700004</v>
      </c>
      <c r="W5">
        <v>204461.11363000001</v>
      </c>
      <c r="X5">
        <v>258604.44281199999</v>
      </c>
      <c r="Y5">
        <v>329999.16404000006</v>
      </c>
      <c r="Z5">
        <v>208746.73555299998</v>
      </c>
      <c r="AA5">
        <v>171118.29967100002</v>
      </c>
      <c r="AB5">
        <v>123491.46023700001</v>
      </c>
      <c r="AC5">
        <v>46718.260840000003</v>
      </c>
      <c r="AD5">
        <v>13442.262868999998</v>
      </c>
      <c r="AE5">
        <v>0</v>
      </c>
      <c r="AF5">
        <v>0</v>
      </c>
      <c r="AG5">
        <v>0</v>
      </c>
      <c r="AH5">
        <v>0</v>
      </c>
      <c r="AI5">
        <v>22602324.883524001</v>
      </c>
    </row>
    <row r="6" spans="1:35" x14ac:dyDescent="0.25">
      <c r="A6" t="s">
        <v>14</v>
      </c>
      <c r="B6">
        <v>40446.176190999991</v>
      </c>
      <c r="C6">
        <v>9796246.6221629996</v>
      </c>
      <c r="D6">
        <v>1590011.7573820001</v>
      </c>
      <c r="E6">
        <v>22049.508696999997</v>
      </c>
      <c r="F6">
        <v>291557.43891299999</v>
      </c>
      <c r="G6">
        <v>22530.05791</v>
      </c>
      <c r="H6">
        <v>58928.987942000007</v>
      </c>
      <c r="I6">
        <v>7080.9090029999998</v>
      </c>
      <c r="J6">
        <v>58222.920179000001</v>
      </c>
      <c r="K6">
        <v>31597.096610000001</v>
      </c>
      <c r="L6">
        <v>224248.46716800003</v>
      </c>
      <c r="M6">
        <v>49911.704140000002</v>
      </c>
      <c r="N6">
        <v>382005.38353299996</v>
      </c>
      <c r="O6">
        <v>88966.103945999988</v>
      </c>
      <c r="P6">
        <v>47340.442195999996</v>
      </c>
      <c r="Q6">
        <v>44135.099757000004</v>
      </c>
      <c r="R6">
        <v>24409.915510000006</v>
      </c>
      <c r="S6">
        <v>9086.3781660000004</v>
      </c>
      <c r="T6">
        <v>7228.8128209999995</v>
      </c>
      <c r="U6">
        <v>347491.36387300002</v>
      </c>
      <c r="V6">
        <v>31067.165196999998</v>
      </c>
      <c r="W6">
        <v>44330.901640999997</v>
      </c>
      <c r="X6">
        <v>52368.371824000002</v>
      </c>
      <c r="Y6">
        <v>206547.16091100001</v>
      </c>
      <c r="Z6">
        <v>131483.74071500002</v>
      </c>
      <c r="AA6">
        <v>12328.240158000002</v>
      </c>
      <c r="AB6">
        <v>2416.492956</v>
      </c>
      <c r="AC6">
        <v>13512.313403</v>
      </c>
      <c r="AD6">
        <v>1733.127045</v>
      </c>
      <c r="AE6">
        <v>0</v>
      </c>
      <c r="AF6">
        <v>0</v>
      </c>
      <c r="AG6">
        <v>0</v>
      </c>
      <c r="AH6">
        <v>0</v>
      </c>
      <c r="AI6">
        <v>13639282.659949999</v>
      </c>
    </row>
    <row r="7" spans="1:35" x14ac:dyDescent="0.25">
      <c r="A7" t="s">
        <v>71</v>
      </c>
      <c r="B7">
        <v>12817085.720693</v>
      </c>
      <c r="C7">
        <v>11604724.871656999</v>
      </c>
      <c r="D7">
        <v>5560268.1297049997</v>
      </c>
      <c r="E7">
        <v>3112461.478964</v>
      </c>
      <c r="F7">
        <v>2659630.2408110001</v>
      </c>
      <c r="G7">
        <v>2462682.654544</v>
      </c>
      <c r="H7">
        <v>1904995.7753099999</v>
      </c>
      <c r="I7">
        <v>1903018.7206669999</v>
      </c>
      <c r="J7">
        <v>1777093.0774839995</v>
      </c>
      <c r="K7">
        <v>1703389.974533</v>
      </c>
      <c r="L7">
        <v>1568130.998437</v>
      </c>
      <c r="M7">
        <v>1520040.2438320003</v>
      </c>
      <c r="N7">
        <v>1477597.5082319998</v>
      </c>
      <c r="O7">
        <v>1264347.4917089997</v>
      </c>
      <c r="P7">
        <v>1230440.3985390002</v>
      </c>
      <c r="Q7">
        <v>1147129.3298809999</v>
      </c>
      <c r="R7">
        <v>1031709.657652</v>
      </c>
      <c r="S7">
        <v>980761.01669800002</v>
      </c>
      <c r="T7">
        <v>838676.19185699988</v>
      </c>
      <c r="U7">
        <v>825871.9317800001</v>
      </c>
      <c r="V7">
        <v>807476.5115410001</v>
      </c>
      <c r="W7">
        <v>798456.44027999998</v>
      </c>
      <c r="X7">
        <v>610628.36816099996</v>
      </c>
      <c r="Y7">
        <v>599264.8194690001</v>
      </c>
      <c r="Z7">
        <v>382596.23895999999</v>
      </c>
      <c r="AA7">
        <v>320427.18712799996</v>
      </c>
      <c r="AB7">
        <v>161104.726035</v>
      </c>
      <c r="AC7">
        <v>70819.278411000007</v>
      </c>
      <c r="AD7">
        <v>15175.389913999998</v>
      </c>
      <c r="AE7">
        <v>0</v>
      </c>
      <c r="AF7">
        <v>0</v>
      </c>
      <c r="AG7">
        <v>0</v>
      </c>
      <c r="AH7">
        <v>0</v>
      </c>
      <c r="AI7">
        <v>61156004.372884005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E12"/>
  <sheetViews>
    <sheetView topLeftCell="F1" workbookViewId="0"/>
  </sheetViews>
  <sheetFormatPr defaultRowHeight="15" x14ac:dyDescent="0.25"/>
  <cols>
    <col min="1" max="1" width="27.28515625" bestFit="1" customWidth="1"/>
    <col min="2" max="4" width="27" bestFit="1" customWidth="1"/>
    <col min="5" max="5" width="11.28515625" bestFit="1" customWidth="1"/>
  </cols>
  <sheetData>
    <row r="2" spans="1:5" x14ac:dyDescent="0.25">
      <c r="A2" s="1" t="s">
        <v>75</v>
      </c>
      <c r="B2" s="1" t="s">
        <v>3</v>
      </c>
    </row>
    <row r="3" spans="1:5" x14ac:dyDescent="0.25">
      <c r="A3" s="1" t="s">
        <v>1</v>
      </c>
      <c r="B3" t="s">
        <v>13</v>
      </c>
      <c r="C3" t="s">
        <v>14</v>
      </c>
      <c r="D3" t="s">
        <v>15</v>
      </c>
      <c r="E3" t="s">
        <v>71</v>
      </c>
    </row>
    <row r="4" spans="1:5" x14ac:dyDescent="0.25">
      <c r="A4" t="s">
        <v>11</v>
      </c>
      <c r="B4">
        <v>33.586247000000014</v>
      </c>
      <c r="C4">
        <v>76.686082999999954</v>
      </c>
      <c r="D4">
        <v>36.482859000000019</v>
      </c>
      <c r="E4">
        <v>146.75518899999997</v>
      </c>
    </row>
    <row r="5" spans="1:5" x14ac:dyDescent="0.25">
      <c r="A5" t="s">
        <v>20</v>
      </c>
      <c r="B5">
        <v>12.819052999999998</v>
      </c>
      <c r="C5">
        <v>5.8382240000000003</v>
      </c>
      <c r="D5">
        <v>14.242709999999999</v>
      </c>
      <c r="E5">
        <v>32.899986999999996</v>
      </c>
    </row>
    <row r="6" spans="1:5" x14ac:dyDescent="0.25">
      <c r="A6" t="s">
        <v>23</v>
      </c>
      <c r="B6">
        <v>40.886833000000003</v>
      </c>
      <c r="C6">
        <v>35.197117999999989</v>
      </c>
      <c r="D6">
        <v>34.730308999999998</v>
      </c>
      <c r="E6">
        <v>110.81425999999999</v>
      </c>
    </row>
    <row r="7" spans="1:5" x14ac:dyDescent="0.25">
      <c r="A7" t="s">
        <v>27</v>
      </c>
      <c r="B7">
        <v>28.020916999999997</v>
      </c>
      <c r="C7">
        <v>15.466920000000002</v>
      </c>
      <c r="D7">
        <v>26.538671999999988</v>
      </c>
      <c r="E7">
        <v>70.02650899999999</v>
      </c>
    </row>
    <row r="8" spans="1:5" x14ac:dyDescent="0.25">
      <c r="A8" t="s">
        <v>32</v>
      </c>
      <c r="B8">
        <v>44.74249300000001</v>
      </c>
      <c r="C8">
        <v>21.393243999999996</v>
      </c>
      <c r="D8">
        <v>33.936316000000005</v>
      </c>
      <c r="E8">
        <v>100.07205300000001</v>
      </c>
    </row>
    <row r="9" spans="1:5" x14ac:dyDescent="0.25">
      <c r="A9" t="s">
        <v>49</v>
      </c>
      <c r="B9">
        <v>12.482426999999998</v>
      </c>
      <c r="C9">
        <v>9.8662600000000005</v>
      </c>
      <c r="D9">
        <v>15.136761999999996</v>
      </c>
      <c r="E9">
        <v>37.485448999999996</v>
      </c>
    </row>
    <row r="10" spans="1:5" x14ac:dyDescent="0.25">
      <c r="A10" t="s">
        <v>37</v>
      </c>
      <c r="B10">
        <v>2.6605579999999995</v>
      </c>
      <c r="C10">
        <v>4.37E-4</v>
      </c>
      <c r="D10">
        <v>2.3319169999999994</v>
      </c>
      <c r="E10">
        <v>4.9929119999999987</v>
      </c>
    </row>
    <row r="11" spans="1:5" x14ac:dyDescent="0.25">
      <c r="A11" t="s">
        <v>40</v>
      </c>
      <c r="B11">
        <v>48.539614999999998</v>
      </c>
      <c r="C11">
        <v>11.564311999999999</v>
      </c>
      <c r="D11">
        <v>35.790553000000003</v>
      </c>
      <c r="E11">
        <v>95.894480000000001</v>
      </c>
    </row>
    <row r="12" spans="1:5" x14ac:dyDescent="0.25">
      <c r="A12" t="s">
        <v>71</v>
      </c>
      <c r="B12">
        <v>223.73814300000001</v>
      </c>
      <c r="C12">
        <v>176.01259799999997</v>
      </c>
      <c r="D12">
        <v>199.19009800000003</v>
      </c>
      <c r="E12">
        <v>598.94083899999998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B36"/>
  <sheetViews>
    <sheetView workbookViewId="0"/>
  </sheetViews>
  <sheetFormatPr defaultRowHeight="15" x14ac:dyDescent="0.25"/>
  <cols>
    <col min="1" max="1" width="24.42578125" bestFit="1" customWidth="1"/>
    <col min="2" max="2" width="15.140625" bestFit="1" customWidth="1"/>
  </cols>
  <sheetData>
    <row r="2" spans="1:2" x14ac:dyDescent="0.25">
      <c r="A2" s="1" t="s">
        <v>2</v>
      </c>
      <c r="B2" t="s">
        <v>73</v>
      </c>
    </row>
    <row r="3" spans="1:2" x14ac:dyDescent="0.25">
      <c r="A3" t="s">
        <v>17</v>
      </c>
      <c r="B3">
        <v>34815984</v>
      </c>
    </row>
    <row r="4" spans="1:2" x14ac:dyDescent="0.25">
      <c r="A4" t="s">
        <v>25</v>
      </c>
      <c r="B4">
        <v>12379601.860000001</v>
      </c>
    </row>
    <row r="5" spans="1:2" x14ac:dyDescent="0.25">
      <c r="A5" t="s">
        <v>19</v>
      </c>
      <c r="B5">
        <v>12312183</v>
      </c>
    </row>
    <row r="6" spans="1:2" x14ac:dyDescent="0.25">
      <c r="A6" t="s">
        <v>16</v>
      </c>
      <c r="B6">
        <v>8726048</v>
      </c>
    </row>
    <row r="7" spans="1:2" x14ac:dyDescent="0.25">
      <c r="A7" t="s">
        <v>29</v>
      </c>
      <c r="B7">
        <v>6996821.1199999982</v>
      </c>
    </row>
    <row r="8" spans="1:2" x14ac:dyDescent="0.25">
      <c r="A8" t="s">
        <v>33</v>
      </c>
      <c r="B8">
        <v>6526862.4100000001</v>
      </c>
    </row>
    <row r="9" spans="1:2" x14ac:dyDescent="0.25">
      <c r="A9" t="s">
        <v>12</v>
      </c>
      <c r="B9">
        <v>6257544</v>
      </c>
    </row>
    <row r="10" spans="1:2" x14ac:dyDescent="0.25">
      <c r="A10" t="s">
        <v>45</v>
      </c>
      <c r="B10">
        <v>5748680</v>
      </c>
    </row>
    <row r="11" spans="1:2" x14ac:dyDescent="0.25">
      <c r="A11" t="s">
        <v>35</v>
      </c>
      <c r="B11">
        <v>3709092</v>
      </c>
    </row>
    <row r="12" spans="1:2" x14ac:dyDescent="0.25">
      <c r="A12" t="s">
        <v>26</v>
      </c>
      <c r="B12">
        <v>3317072</v>
      </c>
    </row>
    <row r="13" spans="1:2" x14ac:dyDescent="0.25">
      <c r="A13" t="s">
        <v>21</v>
      </c>
      <c r="B13">
        <v>2990672</v>
      </c>
    </row>
    <row r="14" spans="1:2" x14ac:dyDescent="0.25">
      <c r="A14" t="s">
        <v>31</v>
      </c>
      <c r="B14">
        <v>2669393.0499999998</v>
      </c>
    </row>
    <row r="15" spans="1:2" x14ac:dyDescent="0.25">
      <c r="A15" t="s">
        <v>30</v>
      </c>
      <c r="B15">
        <v>1882631</v>
      </c>
    </row>
    <row r="16" spans="1:2" x14ac:dyDescent="0.25">
      <c r="A16" t="s">
        <v>34</v>
      </c>
      <c r="B16">
        <v>1249757</v>
      </c>
    </row>
    <row r="17" spans="1:2" x14ac:dyDescent="0.25">
      <c r="A17" t="s">
        <v>36</v>
      </c>
      <c r="B17">
        <v>1191051</v>
      </c>
    </row>
    <row r="18" spans="1:2" x14ac:dyDescent="0.25">
      <c r="A18" t="s">
        <v>28</v>
      </c>
      <c r="B18">
        <v>747005.86399999994</v>
      </c>
    </row>
    <row r="19" spans="1:2" x14ac:dyDescent="0.25">
      <c r="A19" t="s">
        <v>18</v>
      </c>
      <c r="B19">
        <v>526880</v>
      </c>
    </row>
    <row r="20" spans="1:2" x14ac:dyDescent="0.25">
      <c r="A20" t="s">
        <v>24</v>
      </c>
      <c r="B20">
        <v>384836</v>
      </c>
    </row>
    <row r="21" spans="1:2" x14ac:dyDescent="0.25">
      <c r="A21" t="s">
        <v>42</v>
      </c>
      <c r="B21">
        <v>277244</v>
      </c>
    </row>
    <row r="22" spans="1:2" x14ac:dyDescent="0.25">
      <c r="A22" t="s">
        <v>51</v>
      </c>
      <c r="B22">
        <v>251813.88952499998</v>
      </c>
    </row>
    <row r="23" spans="1:2" x14ac:dyDescent="0.25">
      <c r="A23" t="s">
        <v>54</v>
      </c>
      <c r="B23">
        <v>180778.54244599998</v>
      </c>
    </row>
    <row r="24" spans="1:2" x14ac:dyDescent="0.25">
      <c r="A24" t="s">
        <v>50</v>
      </c>
      <c r="B24">
        <v>177604.02675948496</v>
      </c>
    </row>
    <row r="25" spans="1:2" x14ac:dyDescent="0.25">
      <c r="A25" t="s">
        <v>22</v>
      </c>
      <c r="B25">
        <v>166470</v>
      </c>
    </row>
    <row r="26" spans="1:2" x14ac:dyDescent="0.25">
      <c r="A26" t="s">
        <v>43</v>
      </c>
      <c r="B26">
        <v>157909</v>
      </c>
    </row>
    <row r="27" spans="1:2" x14ac:dyDescent="0.25">
      <c r="A27" t="s">
        <v>53</v>
      </c>
      <c r="B27">
        <v>82779.283634999985</v>
      </c>
    </row>
    <row r="28" spans="1:2" x14ac:dyDescent="0.25">
      <c r="A28" t="s">
        <v>47</v>
      </c>
      <c r="B28">
        <v>82589</v>
      </c>
    </row>
    <row r="29" spans="1:2" x14ac:dyDescent="0.25">
      <c r="A29" t="s">
        <v>39</v>
      </c>
      <c r="B29">
        <v>76832.2</v>
      </c>
    </row>
    <row r="30" spans="1:2" x14ac:dyDescent="0.25">
      <c r="A30" t="s">
        <v>52</v>
      </c>
      <c r="B30">
        <v>65569.11243400001</v>
      </c>
    </row>
    <row r="31" spans="1:2" x14ac:dyDescent="0.25">
      <c r="A31" t="s">
        <v>55</v>
      </c>
      <c r="B31">
        <v>46149.411133000001</v>
      </c>
    </row>
    <row r="32" spans="1:2" x14ac:dyDescent="0.25">
      <c r="A32" t="s">
        <v>46</v>
      </c>
      <c r="B32">
        <v>42753</v>
      </c>
    </row>
    <row r="33" spans="1:2" x14ac:dyDescent="0.25">
      <c r="A33" t="s">
        <v>41</v>
      </c>
      <c r="B33">
        <v>27133</v>
      </c>
    </row>
    <row r="34" spans="1:2" x14ac:dyDescent="0.25">
      <c r="A34" t="s">
        <v>56</v>
      </c>
      <c r="B34">
        <v>21906.893886515089</v>
      </c>
    </row>
    <row r="35" spans="1:2" x14ac:dyDescent="0.25">
      <c r="A35" t="s">
        <v>38</v>
      </c>
      <c r="B35">
        <v>6250</v>
      </c>
    </row>
    <row r="36" spans="1:2" x14ac:dyDescent="0.25">
      <c r="A36" t="s">
        <v>71</v>
      </c>
      <c r="B36">
        <v>114095895.66381902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36"/>
  <sheetViews>
    <sheetView workbookViewId="0"/>
  </sheetViews>
  <sheetFormatPr defaultRowHeight="15" x14ac:dyDescent="0.25"/>
  <cols>
    <col min="1" max="1" width="24.42578125" bestFit="1" customWidth="1"/>
    <col min="2" max="2" width="15" bestFit="1" customWidth="1"/>
  </cols>
  <sheetData>
    <row r="2" spans="1:2" x14ac:dyDescent="0.25">
      <c r="A2" s="1" t="s">
        <v>2</v>
      </c>
      <c r="B2" t="s">
        <v>74</v>
      </c>
    </row>
    <row r="3" spans="1:2" x14ac:dyDescent="0.25">
      <c r="A3" t="s">
        <v>28</v>
      </c>
      <c r="B3">
        <v>12817085.720693002</v>
      </c>
    </row>
    <row r="4" spans="1:2" x14ac:dyDescent="0.25">
      <c r="A4" t="s">
        <v>19</v>
      </c>
      <c r="B4">
        <v>11604724.871656997</v>
      </c>
    </row>
    <row r="5" spans="1:2" x14ac:dyDescent="0.25">
      <c r="A5" t="s">
        <v>31</v>
      </c>
      <c r="B5">
        <v>5560268.1297050007</v>
      </c>
    </row>
    <row r="6" spans="1:2" x14ac:dyDescent="0.25">
      <c r="A6" t="s">
        <v>35</v>
      </c>
      <c r="B6">
        <v>3112461.4789640005</v>
      </c>
    </row>
    <row r="7" spans="1:2" x14ac:dyDescent="0.25">
      <c r="A7" t="s">
        <v>29</v>
      </c>
      <c r="B7">
        <v>2659630.2408110001</v>
      </c>
    </row>
    <row r="8" spans="1:2" x14ac:dyDescent="0.25">
      <c r="A8" t="s">
        <v>36</v>
      </c>
      <c r="B8">
        <v>2462682.654544001</v>
      </c>
    </row>
    <row r="9" spans="1:2" x14ac:dyDescent="0.25">
      <c r="A9" t="s">
        <v>50</v>
      </c>
      <c r="B9">
        <v>1904995.7753100002</v>
      </c>
    </row>
    <row r="10" spans="1:2" x14ac:dyDescent="0.25">
      <c r="A10" t="s">
        <v>30</v>
      </c>
      <c r="B10">
        <v>1903018.7206669997</v>
      </c>
    </row>
    <row r="11" spans="1:2" x14ac:dyDescent="0.25">
      <c r="A11" t="s">
        <v>33</v>
      </c>
      <c r="B11">
        <v>1777093.0774840002</v>
      </c>
    </row>
    <row r="12" spans="1:2" x14ac:dyDescent="0.25">
      <c r="A12" t="s">
        <v>52</v>
      </c>
      <c r="B12">
        <v>1703389.974533</v>
      </c>
    </row>
    <row r="13" spans="1:2" x14ac:dyDescent="0.25">
      <c r="A13" t="s">
        <v>25</v>
      </c>
      <c r="B13">
        <v>1568130.9984369997</v>
      </c>
    </row>
    <row r="14" spans="1:2" x14ac:dyDescent="0.25">
      <c r="A14" t="s">
        <v>38</v>
      </c>
      <c r="B14">
        <v>1520040.2438319991</v>
      </c>
    </row>
    <row r="15" spans="1:2" x14ac:dyDescent="0.25">
      <c r="A15" t="s">
        <v>16</v>
      </c>
      <c r="B15">
        <v>1477597.5082320001</v>
      </c>
    </row>
    <row r="16" spans="1:2" x14ac:dyDescent="0.25">
      <c r="A16" t="s">
        <v>39</v>
      </c>
      <c r="B16">
        <v>1264347.4917090002</v>
      </c>
    </row>
    <row r="17" spans="1:2" x14ac:dyDescent="0.25">
      <c r="A17" t="s">
        <v>54</v>
      </c>
      <c r="B17">
        <v>1230440.398539</v>
      </c>
    </row>
    <row r="18" spans="1:2" x14ac:dyDescent="0.25">
      <c r="A18" t="s">
        <v>51</v>
      </c>
      <c r="B18">
        <v>1147129.3298810001</v>
      </c>
    </row>
    <row r="19" spans="1:2" x14ac:dyDescent="0.25">
      <c r="A19" t="s">
        <v>53</v>
      </c>
      <c r="B19">
        <v>1031709.6576519998</v>
      </c>
    </row>
    <row r="20" spans="1:2" x14ac:dyDescent="0.25">
      <c r="A20" t="s">
        <v>21</v>
      </c>
      <c r="B20">
        <v>980761.01669799967</v>
      </c>
    </row>
    <row r="21" spans="1:2" x14ac:dyDescent="0.25">
      <c r="A21" t="s">
        <v>46</v>
      </c>
      <c r="B21">
        <v>838676.191857</v>
      </c>
    </row>
    <row r="22" spans="1:2" x14ac:dyDescent="0.25">
      <c r="A22" t="s">
        <v>17</v>
      </c>
      <c r="B22">
        <v>825871.93177999975</v>
      </c>
    </row>
    <row r="23" spans="1:2" x14ac:dyDescent="0.25">
      <c r="A23" t="s">
        <v>56</v>
      </c>
      <c r="B23">
        <v>807476.5115410001</v>
      </c>
    </row>
    <row r="24" spans="1:2" x14ac:dyDescent="0.25">
      <c r="A24" t="s">
        <v>22</v>
      </c>
      <c r="B24">
        <v>798456.44028000021</v>
      </c>
    </row>
    <row r="25" spans="1:2" x14ac:dyDescent="0.25">
      <c r="A25" t="s">
        <v>24</v>
      </c>
      <c r="B25">
        <v>610628.36816099996</v>
      </c>
    </row>
    <row r="26" spans="1:2" x14ac:dyDescent="0.25">
      <c r="A26" t="s">
        <v>18</v>
      </c>
      <c r="B26">
        <v>599264.81946899998</v>
      </c>
    </row>
    <row r="27" spans="1:2" x14ac:dyDescent="0.25">
      <c r="A27" t="s">
        <v>45</v>
      </c>
      <c r="B27">
        <v>382596.23896000005</v>
      </c>
    </row>
    <row r="28" spans="1:2" x14ac:dyDescent="0.25">
      <c r="A28" t="s">
        <v>55</v>
      </c>
      <c r="B28">
        <v>320427.18712799996</v>
      </c>
    </row>
    <row r="29" spans="1:2" x14ac:dyDescent="0.25">
      <c r="A29" t="s">
        <v>41</v>
      </c>
      <c r="B29">
        <v>161104.72603500009</v>
      </c>
    </row>
    <row r="30" spans="1:2" x14ac:dyDescent="0.25">
      <c r="A30" t="s">
        <v>12</v>
      </c>
      <c r="B30">
        <v>70819.278411000007</v>
      </c>
    </row>
    <row r="31" spans="1:2" x14ac:dyDescent="0.25">
      <c r="A31" t="s">
        <v>42</v>
      </c>
      <c r="B31">
        <v>15175.389913999998</v>
      </c>
    </row>
    <row r="32" spans="1:2" x14ac:dyDescent="0.25">
      <c r="A32" t="s">
        <v>47</v>
      </c>
      <c r="B32">
        <v>0</v>
      </c>
    </row>
    <row r="33" spans="1:2" x14ac:dyDescent="0.25">
      <c r="A33" t="s">
        <v>43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26</v>
      </c>
      <c r="B35">
        <v>0</v>
      </c>
    </row>
    <row r="36" spans="1:2" x14ac:dyDescent="0.25">
      <c r="A36" t="s">
        <v>71</v>
      </c>
      <c r="B36">
        <v>61156004.37288399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697558-88F0-4C4E-85CB-377805060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OUTPUT =&gt;</vt:lpstr>
      <vt:lpstr>MODELS</vt:lpstr>
      <vt:lpstr>Predictions</vt:lpstr>
      <vt:lpstr>VALUE PROJECTION</vt:lpstr>
      <vt:lpstr>ANALYSIS</vt:lpstr>
      <vt:lpstr>Projection (PYTHON)=&gt; </vt:lpstr>
      <vt:lpstr>COMBINED PREDICTIONS</vt:lpstr>
      <vt:lpstr>output_predictions</vt:lpstr>
      <vt:lpstr>SARIMA_TOTAL</vt:lpstr>
      <vt:lpstr>DATA_YEARWISE</vt:lpstr>
      <vt:lpstr>DATA =&gt; </vt:lpstr>
      <vt:lpstr>wasteprojectionmodel_actuals_20</vt:lpstr>
      <vt:lpstr>Joint tables</vt:lpstr>
      <vt:lpstr>Table1 Input</vt:lpstr>
      <vt:lpstr>DATA ANALYSIS =&gt; </vt:lpstr>
      <vt:lpstr>Sheet1</vt:lpstr>
      <vt:lpstr>Suggestion1</vt:lpstr>
      <vt:lpstr>Suggestion2</vt:lpstr>
      <vt:lpstr>Suggestion3</vt:lpstr>
      <vt:lpstr>Suggestion4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61480</dc:creator>
  <cp:lastModifiedBy>61480</cp:lastModifiedBy>
  <dcterms:created xsi:type="dcterms:W3CDTF">2023-08-19T00:23:37Z</dcterms:created>
  <dcterms:modified xsi:type="dcterms:W3CDTF">2023-08-19T09:00:49Z</dcterms:modified>
</cp:coreProperties>
</file>