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pramodkondur/Desktop/"/>
    </mc:Choice>
  </mc:AlternateContent>
  <xr:revisionPtr revIDLastSave="0" documentId="13_ncr:1_{4A5B80C9-7FD6-D846-9402-CCA2B035F71A}" xr6:coauthVersionLast="47" xr6:coauthVersionMax="47" xr10:uidLastSave="{00000000-0000-0000-0000-000000000000}"/>
  <bookViews>
    <workbookView xWindow="1940" yWindow="500" windowWidth="23780" windowHeight="16480" activeTab="1" xr2:uid="{00000000-000D-0000-FFFF-FFFF00000000}"/>
  </bookViews>
  <sheets>
    <sheet name="Datatable" sheetId="1" r:id="rId1"/>
    <sheet name="Pivottables" sheetId="2" r:id="rId2"/>
    <sheet name="Dashboard" sheetId="3" r:id="rId3"/>
  </sheets>
  <externalReferences>
    <externalReference r:id="rId4"/>
  </externalReferences>
  <definedNames>
    <definedName name="_xlchart.v5.0" hidden="1">Pivottables!$AM$21</definedName>
    <definedName name="_xlchart.v5.1" hidden="1">Pivottables!$AM$22:$AM$28</definedName>
    <definedName name="_xlchart.v5.2" hidden="1">Pivottables!$AN$21</definedName>
    <definedName name="_xlchart.v5.3" hidden="1">Pivottables!$AN$22:$AN$28</definedName>
    <definedName name="_xlchart.v5.4" hidden="1">Pivottables!$AM$21</definedName>
    <definedName name="_xlchart.v5.5" hidden="1">Pivottables!$AM$22:$AM$28</definedName>
    <definedName name="_xlchart.v5.6" hidden="1">Pivottables!$AN$21</definedName>
    <definedName name="_xlchart.v5.7" hidden="1">Pivottables!$AN$22:$AN$28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MBhgEudn3DOpUhyPEmVsqcuIFKlkTiKUdZG5ZDcen6g="/>
    </ext>
  </extLst>
</workbook>
</file>

<file path=xl/calcChain.xml><?xml version="1.0" encoding="utf-8"?>
<calcChain xmlns="http://schemas.openxmlformats.org/spreadsheetml/2006/main">
  <c r="BF6" i="2" l="1"/>
  <c r="BE6" i="2"/>
  <c r="BD6" i="2"/>
  <c r="BC6" i="2"/>
  <c r="BB6" i="2"/>
  <c r="AU7" i="2"/>
  <c r="AT7" i="2"/>
  <c r="AS7" i="2"/>
  <c r="AW7" i="2"/>
  <c r="AV6" i="2"/>
  <c r="AU6" i="2"/>
  <c r="AT6" i="2"/>
  <c r="AS6" i="2"/>
  <c r="AK20" i="2" l="1"/>
  <c r="C32" i="2"/>
  <c r="AK6" i="2"/>
  <c r="AJ6" i="2"/>
  <c r="AI6" i="2"/>
  <c r="AH6" i="2"/>
  <c r="AG6" i="2"/>
  <c r="AF6" i="2"/>
  <c r="D6" i="2"/>
  <c r="AC6" i="2"/>
  <c r="AB6" i="2"/>
  <c r="AA6" i="2"/>
  <c r="Z6" i="2"/>
  <c r="X6" i="2"/>
  <c r="W6" i="2"/>
  <c r="V6" i="2"/>
  <c r="U6" i="2"/>
  <c r="P6" i="2"/>
  <c r="O6" i="2"/>
  <c r="I6" i="2"/>
  <c r="C6" i="2"/>
  <c r="E6" i="2"/>
  <c r="D7" i="2" l="1"/>
  <c r="C7" i="2"/>
</calcChain>
</file>

<file path=xl/sharedStrings.xml><?xml version="1.0" encoding="utf-8"?>
<sst xmlns="http://schemas.openxmlformats.org/spreadsheetml/2006/main" count="560" uniqueCount="113">
  <si>
    <t>Month</t>
  </si>
  <si>
    <t>Day</t>
  </si>
  <si>
    <t>Load</t>
  </si>
  <si>
    <t>Tonnage</t>
  </si>
  <si>
    <t>Customer Type</t>
  </si>
  <si>
    <t>Destination</t>
  </si>
  <si>
    <t>Rate</t>
  </si>
  <si>
    <t>Truck</t>
  </si>
  <si>
    <t>Insurance</t>
  </si>
  <si>
    <t>Fuel</t>
  </si>
  <si>
    <t>Diesel Exhaust Fluid</t>
  </si>
  <si>
    <t>Advance</t>
  </si>
  <si>
    <t>Warehouse</t>
  </si>
  <si>
    <t>Repairs</t>
  </si>
  <si>
    <t>Tolls</t>
  </si>
  <si>
    <t>Fundings</t>
  </si>
  <si>
    <t>Driver Name</t>
  </si>
  <si>
    <t>Odometer</t>
  </si>
  <si>
    <t>Miles</t>
  </si>
  <si>
    <t>Rate Per Miles</t>
  </si>
  <si>
    <t>Extra Stops</t>
  </si>
  <si>
    <t>Extra Pay</t>
  </si>
  <si>
    <t>Costs Driver Paid</t>
  </si>
  <si>
    <t>Total Expenses</t>
  </si>
  <si>
    <t>First condition type</t>
  </si>
  <si>
    <t>Shipment cost sub-items</t>
  </si>
  <si>
    <t>ERE Stage</t>
  </si>
  <si>
    <t>Basic freight</t>
  </si>
  <si>
    <t>Final Amount</t>
  </si>
  <si>
    <t>Jan</t>
  </si>
  <si>
    <t>Wood</t>
  </si>
  <si>
    <t>Retaining Customer</t>
  </si>
  <si>
    <t>Freightliner Sprinter</t>
  </si>
  <si>
    <t>Alessandro Smith</t>
  </si>
  <si>
    <t>British Columbia</t>
  </si>
  <si>
    <t>Beauregard Mike</t>
  </si>
  <si>
    <t>Manitoba</t>
  </si>
  <si>
    <t>Jean Bartholomew</t>
  </si>
  <si>
    <t>Feb</t>
  </si>
  <si>
    <t>Sand</t>
  </si>
  <si>
    <t>New Brunswick</t>
  </si>
  <si>
    <t>Nunavut</t>
  </si>
  <si>
    <t>Jaison Augustine</t>
  </si>
  <si>
    <t>Mar</t>
  </si>
  <si>
    <t>Iron</t>
  </si>
  <si>
    <t>New Customer</t>
  </si>
  <si>
    <t>Alberta</t>
  </si>
  <si>
    <t>Apr</t>
  </si>
  <si>
    <t>Yukon</t>
  </si>
  <si>
    <t>Chevrolet Express</t>
  </si>
  <si>
    <t>Nova Scotia</t>
  </si>
  <si>
    <t>May</t>
  </si>
  <si>
    <t>Jun</t>
  </si>
  <si>
    <t>Jul</t>
  </si>
  <si>
    <t>RAM ProMaster</t>
  </si>
  <si>
    <t>Aug</t>
  </si>
  <si>
    <t>Sep</t>
  </si>
  <si>
    <t>Oct</t>
  </si>
  <si>
    <t>Nissan NV2500</t>
  </si>
  <si>
    <t>Nov</t>
  </si>
  <si>
    <t>Dec</t>
  </si>
  <si>
    <t>Sum of Rate</t>
  </si>
  <si>
    <t>Sum of Total Expenses</t>
  </si>
  <si>
    <t>Sum of Balance</t>
  </si>
  <si>
    <t xml:space="preserve"> </t>
  </si>
  <si>
    <t>Expenses</t>
  </si>
  <si>
    <t>Balance</t>
  </si>
  <si>
    <t>Row Labels</t>
  </si>
  <si>
    <t>Grand Total</t>
  </si>
  <si>
    <t xml:space="preserve">Monthly Balance </t>
  </si>
  <si>
    <t>Year To Date - Total Balance</t>
  </si>
  <si>
    <t>Count of Customer Type</t>
  </si>
  <si>
    <t>Truck Expense</t>
  </si>
  <si>
    <t>Sum of Diesel Exhaust Fluid</t>
  </si>
  <si>
    <t>Sum of Fuel</t>
  </si>
  <si>
    <t>Sum of Insurance</t>
  </si>
  <si>
    <t>Sum of Advance</t>
  </si>
  <si>
    <t>Sum of Warehouse</t>
  </si>
  <si>
    <t>Sum of Repairs</t>
  </si>
  <si>
    <t>Sum of Tolls</t>
  </si>
  <si>
    <t>Sum of Fundings</t>
  </si>
  <si>
    <t>Repairs &amp; Costs</t>
  </si>
  <si>
    <t>Average Monthly Balance</t>
  </si>
  <si>
    <t>Sum of Final Amount</t>
  </si>
  <si>
    <t>Sum of Basic freight</t>
  </si>
  <si>
    <t>Driver Expense</t>
  </si>
  <si>
    <t>Sum of Costs Driver Paid</t>
  </si>
  <si>
    <t>Sum of Extra Pay</t>
  </si>
  <si>
    <t>Sum of Extra Stops</t>
  </si>
  <si>
    <t>Sum of Rate Per Miles</t>
  </si>
  <si>
    <t>Sum of Miles</t>
  </si>
  <si>
    <t>Sum of Odometer</t>
  </si>
  <si>
    <t>Driver Payroll</t>
  </si>
  <si>
    <t xml:space="preserve">Monthly Rate </t>
  </si>
  <si>
    <t xml:space="preserve">Monthly Income vs Expenses </t>
  </si>
  <si>
    <t>Average Paid to Driver</t>
  </si>
  <si>
    <t>Sum of ERE Stage</t>
  </si>
  <si>
    <t>Count of Destination</t>
  </si>
  <si>
    <t>Count</t>
  </si>
  <si>
    <t>Freight</t>
  </si>
  <si>
    <t>Total Ton</t>
  </si>
  <si>
    <t>Count of Load</t>
  </si>
  <si>
    <t>Sum of Tonnage</t>
  </si>
  <si>
    <t>Loads</t>
  </si>
  <si>
    <t>Tons</t>
  </si>
  <si>
    <t>Shipment Procedure, Cost settlemement</t>
  </si>
  <si>
    <t>Sum of First condition type</t>
  </si>
  <si>
    <t>Sum of Shipment cost sub-items</t>
  </si>
  <si>
    <t>Example Value</t>
  </si>
  <si>
    <t>Basic Freight</t>
  </si>
  <si>
    <t xml:space="preserve">ERE Stage </t>
  </si>
  <si>
    <t>Shipment Cost sub-items</t>
  </si>
  <si>
    <t>First Condition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</si>
</sst>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"/>
    <numFmt numFmtId="165" formatCode="0.0"/>
    <numFmt numFmtId="166" formatCode="&quot;$&quot;#,##0"/>
    <numFmt numFmtId="167" formatCode="[$-409]d\-mmm\-yy"/>
  </numFmts>
  <fonts count="20" x14ac:knownFonts="1">
    <font>
      <sz val="11"/>
      <color theme="1"/>
      <name val="Calibri"/>
      <scheme val="minor"/>
    </font>
    <font>
      <b/>
      <sz val="11"/>
      <color theme="0"/>
      <name val="Arial"/>
      <family val="2"/>
    </font>
    <font>
      <sz val="12"/>
      <color rgb="FF0C0C0C"/>
      <name val="Arial"/>
      <family val="2"/>
    </font>
    <font>
      <b/>
      <sz val="12"/>
      <color rgb="FF0C0C0C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 tint="0.499984740745262"/>
      <name val="Arial"/>
      <family val="2"/>
    </font>
    <font>
      <b/>
      <sz val="12"/>
      <color rgb="FFC00000"/>
      <name val="Calibri (Body)"/>
    </font>
    <font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 tint="0.499984740745262"/>
      <name val="Arial"/>
      <family val="2"/>
    </font>
    <font>
      <b/>
      <sz val="11"/>
      <color rgb="FFC00000"/>
      <name val="Arial"/>
      <family val="2"/>
    </font>
    <font>
      <sz val="12"/>
      <color rgb="FF0C0C0C"/>
      <name val="Arial"/>
      <family val="2"/>
    </font>
    <font>
      <b/>
      <sz val="16"/>
      <color rgb="FFFF0000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dotted">
        <color rgb="FFBFBFBF"/>
      </left>
      <right/>
      <top/>
      <bottom/>
      <diagonal/>
    </border>
    <border>
      <left style="dotted">
        <color rgb="FFBFBFBF"/>
      </left>
      <right style="dotted">
        <color rgb="FFBFBFBF"/>
      </right>
      <top/>
      <bottom/>
      <diagonal/>
    </border>
    <border>
      <left/>
      <right style="dashed">
        <color theme="0" tint="-0.249977111117893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6" fontId="2" fillId="0" borderId="0" xfId="0" applyNumberFormat="1" applyFont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6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9" fillId="0" borderId="4" xfId="0" applyFont="1" applyBorder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19" fillId="0" borderId="0" xfId="0" applyNumberFormat="1" applyFont="1"/>
    <xf numFmtId="0" fontId="9" fillId="0" borderId="1" xfId="0" applyFont="1" applyBorder="1"/>
    <xf numFmtId="0" fontId="18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3"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border>
        <right style="dashed">
          <color theme="0" tint="-0.249977111117893"/>
        </right>
      </border>
    </dxf>
    <dxf>
      <border>
        <right style="dashed">
          <color theme="0" tint="-0.249977111117893"/>
        </right>
      </border>
    </dxf>
    <dxf>
      <alignment horizontal="center"/>
    </dxf>
    <dxf>
      <alignment vertical="center"/>
    </dxf>
    <dxf>
      <numFmt numFmtId="3" formatCode="#,##0"/>
    </dxf>
    <dxf>
      <border>
        <right style="dashed">
          <color theme="0" tint="-0.249977111117893"/>
        </right>
      </border>
    </dxf>
    <dxf>
      <border>
        <right style="dashed">
          <color theme="0" tint="-0.249977111117893"/>
        </right>
      </border>
    </dxf>
    <dxf>
      <alignment horizontal="center"/>
    </dxf>
    <dxf>
      <alignment vertical="center"/>
    </dxf>
    <dxf>
      <numFmt numFmtId="3" formatCode="#,##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wrapText="1"/>
    </dxf>
    <dxf>
      <alignment vertical="center"/>
    </dxf>
    <dxf>
      <border>
        <right style="dashed">
          <color theme="0" tint="-0.249977111117893"/>
        </right>
      </border>
    </dxf>
    <dxf>
      <border>
        <right style="dashed">
          <color theme="0" tint="-0.249977111117893"/>
        </right>
      </border>
    </dxf>
    <dxf>
      <alignment horizontal="center"/>
    </dxf>
    <dxf>
      <alignment vertical="center"/>
    </dxf>
    <dxf>
      <numFmt numFmtId="3" formatCode="#,##0"/>
    </dxf>
  </dxfs>
  <tableStyles count="0" defaultTableStyle="TableStyleMedium2" defaultPivotStyle="PivotStyleLight16"/>
  <colors>
    <mruColors>
      <color rgb="FFF5F5F5"/>
      <color rgb="FFF9D7A8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[Result_data.xlsx]Pivottables!PivotTable2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 cmpd="sng">
            <a:solidFill>
              <a:schemeClr val="accent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Pivottables!$J$10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Pivottables!$I$11:$I$23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Pivottables!$J$11:$J$23</c:f>
              <c:numCache>
                <c:formatCode>#,##0</c:formatCode>
                <c:ptCount val="12"/>
                <c:pt idx="0">
                  <c:v>11948.7</c:v>
                </c:pt>
                <c:pt idx="1">
                  <c:v>12138.8</c:v>
                </c:pt>
                <c:pt idx="2">
                  <c:v>9471.5</c:v>
                </c:pt>
                <c:pt idx="3">
                  <c:v>14518.7</c:v>
                </c:pt>
                <c:pt idx="4">
                  <c:v>28743.599999999999</c:v>
                </c:pt>
                <c:pt idx="5">
                  <c:v>16091.6</c:v>
                </c:pt>
                <c:pt idx="6">
                  <c:v>61991.199999999997</c:v>
                </c:pt>
                <c:pt idx="7">
                  <c:v>20036.8</c:v>
                </c:pt>
                <c:pt idx="8">
                  <c:v>28740.799999999999</c:v>
                </c:pt>
                <c:pt idx="9">
                  <c:v>33422</c:v>
                </c:pt>
                <c:pt idx="10">
                  <c:v>15818.5</c:v>
                </c:pt>
                <c:pt idx="11">
                  <c:v>11270.7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49-764A-8C3A-46E1E5628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44079"/>
        <c:axId val="96445791"/>
      </c:lineChart>
      <c:catAx>
        <c:axId val="96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791"/>
        <c:crosses val="autoZero"/>
        <c:auto val="1"/>
        <c:lblAlgn val="ctr"/>
        <c:lblOffset val="100"/>
        <c:noMultiLvlLbl val="0"/>
      </c:catAx>
      <c:valAx>
        <c:axId val="964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[Result_data.xlsx]Pivottables!PivotTable8</c:name>
    <c:fmtId val="7"/>
  </c:pivotSource>
  <c:chart>
    <c:autoTitleDeleted val="0"/>
    <c:pivotFmts>
      <c:pivotFmt>
        <c:idx val="0"/>
        <c:spPr>
          <a:solidFill>
            <a:schemeClr val="accent6">
              <a:alpha val="3379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35533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3379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alpha val="35533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3379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alpha val="35533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Pivottables!$D$37</c:f>
              <c:strCache>
                <c:ptCount val="1"/>
                <c:pt idx="0">
                  <c:v>Sum of Rate</c:v>
                </c:pt>
              </c:strCache>
            </c:strRef>
          </c:tx>
          <c:spPr>
            <a:solidFill>
              <a:schemeClr val="accent6">
                <a:alpha val="33797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Pivottables!$C$38:$C$50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Pivottables!$D$38:$D$50</c:f>
              <c:numCache>
                <c:formatCode>#,##0</c:formatCode>
                <c:ptCount val="12"/>
                <c:pt idx="0">
                  <c:v>16668</c:v>
                </c:pt>
                <c:pt idx="1">
                  <c:v>18268</c:v>
                </c:pt>
                <c:pt idx="2">
                  <c:v>17290</c:v>
                </c:pt>
                <c:pt idx="3">
                  <c:v>19299</c:v>
                </c:pt>
                <c:pt idx="4">
                  <c:v>35060</c:v>
                </c:pt>
                <c:pt idx="5">
                  <c:v>21728</c:v>
                </c:pt>
                <c:pt idx="6">
                  <c:v>81336</c:v>
                </c:pt>
                <c:pt idx="7">
                  <c:v>26172</c:v>
                </c:pt>
                <c:pt idx="8">
                  <c:v>34532</c:v>
                </c:pt>
                <c:pt idx="9">
                  <c:v>48914</c:v>
                </c:pt>
                <c:pt idx="10">
                  <c:v>23910</c:v>
                </c:pt>
                <c:pt idx="11">
                  <c:v>15861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374A-9A6A-143714D943FD}"/>
            </c:ext>
          </c:extLst>
        </c:ser>
        <c:ser>
          <c:idx val="1"/>
          <c:order val="1"/>
          <c:tx>
            <c:strRef>
              <c:f>Pivottables!$E$37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solidFill>
              <a:schemeClr val="accent4">
                <a:alpha val="35533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Pivottables!$C$38:$C$50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Pivottables!$E$38:$E$50</c:f>
              <c:numCache>
                <c:formatCode>#,##0</c:formatCode>
                <c:ptCount val="12"/>
                <c:pt idx="0">
                  <c:v>4719.2999999999993</c:v>
                </c:pt>
                <c:pt idx="1">
                  <c:v>6129.2</c:v>
                </c:pt>
                <c:pt idx="2">
                  <c:v>7818.5</c:v>
                </c:pt>
                <c:pt idx="3">
                  <c:v>4780.2999999999993</c:v>
                </c:pt>
                <c:pt idx="4">
                  <c:v>6316.4</c:v>
                </c:pt>
                <c:pt idx="5">
                  <c:v>5636.4</c:v>
                </c:pt>
                <c:pt idx="6">
                  <c:v>19344.8</c:v>
                </c:pt>
                <c:pt idx="7">
                  <c:v>6135.2</c:v>
                </c:pt>
                <c:pt idx="8">
                  <c:v>5791.2</c:v>
                </c:pt>
                <c:pt idx="9">
                  <c:v>15492.000000000002</c:v>
                </c:pt>
                <c:pt idx="10">
                  <c:v>8091.5</c:v>
                </c:pt>
                <c:pt idx="11">
                  <c:v>4590.2999999999993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374A-9A6A-143714D9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207536"/>
        <c:axId val="1863119232"/>
      </c:barChart>
      <c:catAx>
        <c:axId val="18632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19232"/>
        <c:crosses val="autoZero"/>
        <c:auto val="1"/>
        <c:lblAlgn val="ctr"/>
        <c:lblOffset val="100"/>
        <c:noMultiLvlLbl val="0"/>
      </c:catAx>
      <c:valAx>
        <c:axId val="186311923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051D9A51-0DD2-FD45-8EEE-0E0E11FDF472}">
          <cx:tx>
            <cx:txData>
              <cx:f>_xlchart.v5.2</cx:f>
              <cx:v>Count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7Htrb9040uZfCfJ5mSYpXsTB9AAjnYt9fMnFcdLOF8FxHJKSKFJ3Ub9+68Td6didSXdjXyx2gA2C
JD46IotVxaqnnqr88275x119f9s9W1zd9P+4W35+boYh/OOnn/o7c+9u+xfO3nW+95+HF3fe/eQ/
f7Z39z996m5n2+ifKCbspztz2w33y/N//RNW0/f+3N/dDtY3r8f7Lr6578d66H/w7LuPnt35sRmO
r2tY6efn+W1z++n2+bP7ZrBDfBvD/c/PH33l+bOfni70h02f1SDXMH6CdwV9wWWiUoE5/vKLPn9W
+0b/+hgp8ULglOCU06/PH/a+vHXw/p/L80Wa20+fuvu+f/br37+/90j23z+2vc8fDp77o5j5v7+c
66fHiv3XP598ACd98sk3un+qlj97BMI622xsP3T2biA/P78ZK988Vv2jr/xd1ScvRCKl5IyoL7/k
Y9WThL/gJEkpY+K3XR+U/kWQZ2/vu84Ovou/PXzwhscifV/7f1jg0Utw0rfP/5Pj/T9pmQwUYXvz
LPf16D7aJ/fj0eH+ppE4e8EF5U8sQ/kLQgTnjD6xzN8R5Pum+eMKj8T/+XmW/3fZ5tJPt8+u7vzw
P2kWxl9gnBAhfo1KOHlsIQF3CwsJFwsu1bfx6i9K833bPHr5iVkur/7LzDI2t9M4/Kad78WOv5lJ
+AuGE8Zokj5kCvLYJJBJsGCMJyR5eM5+2/shqF3+uUD/wSq/vfjUItf/ZRa5n59l3dj0s72rftPN
/7ldmHjBFUmEEr/q/elVES+ITBMhBX5IQxDsHt2YvyrWf7DO49ef2ij777LRxW0DKffj/2yCUQnm
XD5NMkq+YAnBGNDZw315Ype/Isr3TfL7m0+scfFfZo1/1x/vu+F/0hiQ1wWYQ8pf70L6OIYRAnCA
EKk4fhK9/oIo3zfG1xef2OLf/7dt8Z+B89f6YXM73G6/FB7fYOcfP/1yaKiFnrz6qH55dPLfgs/p
p5+fU6WOAOtrQXNc5FFsurrtq9sBCrT59isw/+bF+9t++Pk5Ipi8SLjiYDQIcpJRqHHm+4dHBD9/
1vhuMFAKYcAUmAhMiaQpJxy27v14fMTSF0qlUqWJxIkgCU2/FnmvfB21b75q4defnzWje+VtM/Q/
P4eLGx6+dZSNpUIxiLQY7jWDiw9RGZ7f3b6BOhK+TP6XJSuuFVnEq6RME51pW7I5S1TtrpRNywQc
46tGvrMbBPMn+6VKMCUolYQRUAKBBPDtfmNZMay10pdFpUdF3hZDl5RvkznqMlu7wsQh70FHl+VS
JGubD5joG6Ji14W8x5G9Wptqcm1euyF8tIU2V5ygwuh8qKtwJdmqdJcP8O6hWgnvyelYFO21ca3v
Xa5cWbx0c9LJJldLKm4Kmbauzju70jcLL/0Scott9bnnTSAkL5uBf8bVisciM2X0Put0Pw1NbnBR
v2trSWidr6J0eIPT2a4qs8kk7xDFUwj5tA6DzlSbNMLlac10moXJLe1OdemwnI6OGusyXYkJtfue
dVVNy80QokLocg0rcyU9FVVgDT8hhHsx5amc/Vi8Xjo+xzTJV0/EGA6dYzPZjG3jee5d4k/LtvDV
VvVUy41Y2l6fU1dFdkLRkvLt2Mh23lBVpGlGknm41lgXaaYXmibboV94ddHWEZygHLDrMoYJFT4z
bUUujefLm2E1ZcgaU9q4kQy2G2c2mRPVVJrk09wMbc7rCd6s9AKrkB5hf11Wqz9NLB/DZgTxC50v
jYcf4PPWHBJc2HLTWGvxrpyViners1POJ9yuGSNlKbYcFkN5aQqvd7MQpd0tEZPLrmpGufOgzyJH
7ToFOAcp+Qm2Sr62CwMZlwUuWYZpEW58GZNkR5uU0IzjAH+mcEeXnJNAwoEW5XC9Uj+VeVl1Ks1k
kyh6OeEhNGecxOVyiA1OMlYpEUH5di5zWDvcsFHCQUU1jWU+g22vgwzrWdUvfTiqr18yEvq1Plk7
Ptn7Kl3ErRZ1utosJWm4Di0am82ii2DuKlo271xb9PYMHS/6eZPU4cYF4V+nsi3DplAhVFswNggv
9UAu1zH2xSsSFrCeqcGcSxGLbt/NlW9364AqCyp1qM50cMP10LTgJWAdvr7FtBzQlYkEy1PDu6LO
2k7qcu9DD4eveKuK91Z4AvqZgyGf1LDUdkcQ4uJD7xOebNd6ARfDRyeqvF/lKeVmviuVQ+6kD8Gx
92hZYp+Xoa3LO7jcdfzEkRwSh3hGYzEwucU9IXTZJnE0vVrzrgrTKM9IG6LuxjwNC0i2PkShX5PG
oyB450PsrDa/kl1ff/zXW+/g9xeG5vcPj1zZ7z9d/Eay/fBb+3t/rBn6p186SvN1rd+5oGPa+EoM
PUlED7Tcf8hSP3z4F1MYkDcQ/78G7D+ksJfNcNtZ/yjtPbzza/aS7EVCIRNiRiRLMRPqa/ZSR7gi
RSqYoAxTKL6+JjMuXqSCcMh2hEsI/Ck8+i2ZkRcSirQ0TZSk8D6UyL+d/5EdIWt/J73AOuH3ZMYh
QkEkBCGUSIHHShLIrd8ml3mtFS+SLjkb6lSLSy/nWlyyL9HoG7V8ZyPIvk824qlKsYBETLhKxFGQ
b7LmEFEysJqPZ22indkgX+CPMmjW7xKEkM+1o674k9z5hz0Z5GfKGRbAJKT4qMRv9zyWTQ3qaXk2
lASC9BhURd+rYurSNXNxnKqTokiaChDqVwf4KyeFMhlgKGRtoP6IfKpSxVCqhoRMhyH0XXWJEhfX
zE6otq9mO9aQf5ek129/vOljUAJ2FIyTFGhsgCSUKPrkqJSwbuBoGA6CRr9mOAn8dlx0d9p0dfnL
j/c6rvXIZwQH/8OYQkkqlHwKgDBTmlZ27Q+q81rvtbPIJJkoR97rP7HgH4/FJecCjpYQuCDiCdYa
WzRB4FTtwcVJiLyhFaCIbp6K3dxPvjz98cG+sxtUD+ArCYBIxo5Fwrf+AkgFgB1n/SGdV/wpTAVd
s3WUbZfVONiw+fFuDG7+Ez0KcBQICUdVCnkErN9uZ9RAi2Ip3GExBpJ75tuu7W9kRQEKNI1Uw2ni
RlVdTLJshzxBtSm3vsbpcEqtJCTzOoz9CZ7SVG0pdrzf+W5UydaWgFz3ozJTY7POJfoDR7FpD4lR
FGVOjaXcpLhvYxZKsrr9OI/UnsimDlZnPSAlt4lMQGpuU1sXeWCLr87SsRzXbFwq19/gxEDK70lr
6nOTDEm/ayYGQte+1OuhY9OiTxdBpvINmxeUHnQkpd9MI69lxl2RFofCooXmYW64eKXmQsU8VCmf
0qyc5NQlWavWMJU7iCTtoLIUr83S/m3XAu0rlhIlBZQWyVPtD8vADMfusMoWDafA47ftxrWAdd8V
FYl/czsm4U4mWGGI15xKfIz13xq7jLIFdBnS04XaaXxJCZ4h/LQdxnlaOJX8iXNBI+Kxd8GGCsPl
ZND+OfoYeRLZO9aMRQcFxakF50O5SxrF3li4ZWWaAUIbSwtaNpydMGNYdQFFzFjsaggiNrOxSsWB
ObJUJ1M9Rmy2WBnUbTvJBErz6IaCqndxEUl10c01K+I2NonD74YQVHdfVTFBY1bMpkRDXtpFpJsq
TeayzPBKUTfsqomCtkuqi33Xonp+F3AtzucZwHzORqLf1vVY9vkAfmJ3kB74zTqQ5A2Vru9zszBx
iAbZus14PzJ24mZD3LiZzULcLkqdsJNxss3IMxlD7d/WxknV5AWd4FxG+tJwKDNQIz4taOxGkg3g
IGw9C1M7sHKP8DrbDKq7rj5ICKIhyR7U413bisvSNQN9GWcFjj8IyO/lZmmxnqusQy5NNzY0pu2z
sp9XDuWMGjSUNtxPkHXE1IDGl6ZD/Je6TXA8006R2zLMszSbRiG4RcKAnG+hDJ77t60PCdqX4yzi
fix1sJt+wbY5HY13y250fswXy2O3n7pOVzk0w+w+YYncdANxL4MXdD4VAS/1zkjZ9eejgioQapMh
SP/Oe0PJGdXBXyIZ5ZRhrluZjc7MmznVfIWaJQ0bY7hXB82nPt2FvpBnvZ882WrfKrcdnJJXphT4
YoR7P+d8TegHyI72UC+8F5kdZXnZQcwBiSx5t7hFZ9XQ3Qpj2neIUMiPLi5my1cc1j3FDYeyNWEt
QH2jZF++cbP0eKcq4yqXQzrS+0GWI9nEXoZbKPmQyqDcEDFjiExtJis8DduZNqPYC4Nl+bJEXXG5
LhNOtoLaITkXrijKXRxSfZMwb+KGzKxoMayY+De6mMwtMcHIEzQSfjKDeHCKtZgPdC0grsUyqebd
WDXpqRpbs7yKVRIu4jyVdNfYgn2YXCUOTRWlAuxYGXJerW5opqwnCQoZB7m3wviQCVqbJus8aW6h
BF0/+1XXLKtEbPN1bJe3JvXTew5n6zPs+fpOlzHYzOG0vat9StcNDZaOe4fLJmaEmmrM7VRBIl5j
IA620wZSylSiCUrktba3ZCQ2fpTTaG/72RX71BfTjdO43TdT18xtNrYDbqcswEFjplIlt61UMVtG
6cSuLJlsdxoPU3ruFLZmB+IO8tPkUbwPTTX6A0dlDUccWkCVuR708rlPymZbaivjTRMBwhxwkgR1
MtQFr7Kqnsb6VK8DFdcLSa3fwinmnmTpEPvpnWGW0z0vei+BqhBAumRuslhvEWR+/V5XrnFyw9au
IdFsl6GHbu3l4mOzZn1Nm+5jilJb7k2sliHjpB3NVoxxfB3TXqynweOhv567JlQXPO0kvkEFiuZs
HQfvL7o4GQ2KdPElBC9ZnaBlmnXmQ9ksByhgY40zRebBvE0LSskbblFbZziCGm54wWeUQzioXw91
v+JtFyaynrGBdlOZ2QF3dQZlfUc2A2RifDkOJUJb0ZlRb/DorpeyVejCWCGTbSUr0e5BYjW9X1GS
9jtwD5Ec1mRYi3rbTaggF3JRs71wE+7UB+80DTtggJZm55zW7lQ2qu32tEDTcqHLEWp3QhENhyI6
azLwlGa5R4Cw+C8YYrPNRyiu3UE7kPwtXoGRu/KBNPq2qQSLLpO1Xoo33mFVnNGptkuGG1yEbZ+K
1ORtVUj9WhMGfJMPbTQnhW1C2AzcpWjKyaCczllrenpdjTw1F3GkDk85oJlK7WJds+Q8bVdUD5ks
eriapnZdcbPMdvq0at3iD0uNp+Q88ujLk8Whil8uS+VjnRsNZdTbYZiV3wEOrpOL1tdNl5nYcZwZ
Jnk4T0IsYc0ZQZzNRNfU6zvUtxosm0DE6N8WwWFSbyjAKIhCFBJFULvAVAUGXa0U02c+T0he1Los
00tagutvlpiU+owCnzEeaLqY5BK4ssFvW9WvywGCVDq5zPqkGbN1CAa9r7iM4weMw9L+MixAaO6B
CGDiQ+3FgDd9p6Tdm6ocRrjgS/JxqrSq7ABpZKVmW0QzeruvYskQ27rS14puugiO/VJJVeh6g7Qh
ibkwERnZ3JIpzIXbtOXqRd6HuYp6O3V9V6fbuS2KaTjxflm7HSOz0xZlgvft0m8MooPNxoiwrLKa
LJiZc1+knE13Na76Kz8lDXK5w2aq9gBeHbYb8JiFvB5rqutLVXTBZJCrcbMdO4C1WZl0FOXt2iN/
GRbV6gx2X7tN07fABFnKux0fZlPv1RCHKhMC8M3OYkOvKoxafNnXsd9MvF2A36TVrmGzOqkGy98N
aahOUjLVd31X6nYjVxy3s+TTORmbLmZJNLB9Lc1wliQKCocOVHI/2WXVJ8Oo/Buwsrh05ZQcBoAX
G8An6lZU3m6rpVzEpzCmXbPphyNFZKZ6uesYJLosXels87kfw8dWB9qdx9E1m2JMl9cL5KpXa435
OfNz0mTrXJq4UzNPLyWaitvo2/blImw9ZrxkZmedS645Rt2p99M0HLBJncqFEPUlFMievjoiWJPX
wQ/vC1LpQ2+Kqe6ywo+Q6HUM/JRYpz4hFpZDorVJc9op3GTaGFBlFXr6Mbq04hcoSdAWNRxoONqQ
8RCSgDaGQybPTMdMt9NSL2B33gpxKk1H2yyKVQvgRGn/kSEb3ptu4jgHgpzdlX1t5jxSyzJa4vai
r10EmlPWtNqUyRDfsdD6U+lssimBNj0vC01+icAzfOiXxNxZyFiHuvfm1VKadNOSpturQHFuDab5
YFmTAwKq0nygSbFkFBfdAYgvf9PMdAAII42+GVbkd0YnJiONu/bI1b9U09LmKMzlqwYrtxvooPau
RvWusin+uPatOkFaVpAT+37bFrzf+oqbN6tFXmdypnW98SNdcgCH7WXDkhW8E5kJaETs2n3ipP20
eESufOJ5AjmMquuqBEY7wzINw2bpLUI5MwiIVR4ms1msWPocatYi62Mbh9MaVeGSARZYAEIFDlSI
IGkNCNROeynkfDs2lOxZf2T8oOWAc8oKCJ3Vws7KgqMLPrX+rFIN2QJrza8YguvAmXebyQZ17/qq
vB2HeS5O4fqNetv5xl+lY9TnoymBUDcwLfY+YFy9nrWdP9EwaHPEqKHOONJN2KS9Sa4SO67sFVpJ
6rJqXclrX5UpzgME/wvYv856Xay7ztFIz6qFtNO2TCeVt/DeLm36ZPxs25Td1lxUxcl6rD3O5FTT
9WRmGLsTX9G2A9dka9m/Gga/tuWuQsC9XlXMR6hCa0OBsKHDCkVtqj2BjwjiTX8TUhvRVWyxKfes
Ux26opwCn6Q1iyMYISkxcO/QZwC2FwJTvbyOagk3feVhp8l6cH0xpvAyjiPQwpWHBu52dJ2tz9cu
EnfWFqQYTqeJGLC8qRcEzjUV1VLZPGAygyBtYQjsMRpXyDu4q8G/nH0EQe2CqNgT1GOoVJYeFmua
MeEo+yLCUqjZl3mcy0jOcZMWjYS4J4FGNy4BoNJLKZIt9Rb+vY49rFcnAU6chq5HV6zAUC5khUwQ
AeIeWEvV5WmSznBoXbTrcZdmSEHYZXQQWTfTCtBmq9J+QldFKiCXlrUw67s6pNidOW/weD+RsSuv
BQrTtHFrWbOPD8xfoyxUhAiShn/p5xYY7ofPH7QlkglWLmMKPHcLblFfPpwP2LB+11Pw2VclYkAQ
+FEtw8VCALBvh7LBaAOKpO6sDhSIgwcyfTIITlqJWSYX8wDtu+3i6BxfJpVO3cEymZITOgPhderY
5NxZBXDc3hiHlljmqZpT/k6KFUq82bvj6QFp+2bjaVlNnwffQM2zMWOV9tC+gAaeyKCN4ABddLhJ
Crsb7ReOR8+uqs816JyeADNe60MHfvpJGbtyl4VeNzNAUK/QSR10n2SWpbPLp0E0yUu7ltjtEe/6
Oid26QCJGDGkO0Jp6SDAYHJVAmej9cUy607vMXTLpn2tWV1+Xgc905drg9cph/st1rcFlVBzBzkV
4rDOA1BA9Vzy9mNfF3HcLMVol72WFH8sqx66bl0BFfQW2iCNa7cVWmwL9MIwQL2atqF+B3BnmK64
GqHmnKFtzm7LqeNJ3joJdTYdZ8NP0hSqn7Nu1GI69yym5hxSuxnQlhhTy9cKQzR8WU4DVNl9sR5r
2KrFg6ohrTUGYD5t+zUXRpTrO7I07XQ1Fh6JQ2g1hPJZNiB2snB4W7Jglj2ZdcDZ4HSrXwXgGeq8
WFUht4m3SG6rEse4KRyfVa5T0umw6YGjmjeBswY6bjJpkrO1WbvpaqEtQhfLSNQxeZmmyEA7NX2P
Bx+6cx5Xu1ybVpYLyyWPU7xDEJDYiXIjhqs89Qi0asvjNMGmYmVULOubckFsp7s5yjNpS2DSmma1
h9nVcJ3qLs6bHtco5omk8jwl5aiyBZe4yXsPnelzaMiCT849qAmOmfBXTefQvkpaTj95YN8hfFYN
cM4As+GiTH21giDIoDq5EQ4oo8PSHBmSEgM7cYIiKZoN7SikojbWqdmkKizVXQV1VchdlxbdNiqp
1zTrERmXyx9zk0+Y0CN5RKAXy2XKsQIu6gnvSvFCAVIt/LSyGngfAsjYbsJaOrfjsqjNA1v1/9tL
353/ehjP+jLokEgBvOPX7sIf2kuXx9mG47DD13Fhe98/ajY9rPB1VAJYvt9mIxIBE0iKU8VIqo6D
e1+7SzJ9ISU0fiQWMAMLrR8YOfi1u8TVcVRCJNCkgYAgYJTi73SXHrsRE2nCaHqclEhSfvSoJxxk
W7XOd0irX8LaKQFcWtsAIgL+eXrjEfvTfg95zKhDMuAqTYEZwyqhMMn4dD8CRDOCISBynZgxLc5W
4hbl826ZU3YKtb5mwJ+U0p1Z0ceuyQoN/aE6V5SH5UOcNQTd0BWCASkhIFdmEUr2YsehM1V+jiWM
PxwkXyEcNo6X9rVdYfCfAPKkern+xsjfaSE90ZtMYfoV2jgCBvcZUNT8id4KQIstNOfpdT8BKXXN
m0VxYLigpuv3YjE23v94P4r/sCODUXUBTRaSQjdSPu0fdSgYBnMO+j3wqBMQAwzIlelNZSswEuYT
RBs+MMBZRCIs9klbY7KZ+2QlGyaTyr725kgiZXZOwk1SzkAiA8CW7NQhAbTy2mpfQaMvAeUBRQXr
NC3wclvHRFPtRJfCdywDkur1ChyQ+6RIjP0lbijgqYbGIxQrhGtv+FhD0eDXEPFuGRHs0nKdjHmn
B5DwobPoiw4+WcDzid1Aw3GFmLowH6rdPJfHE6Qs3BR80eKXGnjDCuoHrwuYpGEQ1krSg9+MENUn
4GoZLAQVHhzSprFbPoiBAi7qlAev8GkrYUBkrEFBEUjBMUe0kMWZttAt2dWQeAsYuIA2y6WGPj87
IYs+Fp/QD7EZ7qA/epLWvKMvVYNBKLs07DTOXaze216Y/hJ6/e36yQRSVDuLnFmuH6ywzoBCN8S1
cJ2qZITF6tKWoB8XGQMZYOYBEMWX9RfhAB43vYXsX0j5BVwHWl1YAxxKVoqwgPci0S/V+3Z2ajpg
7gez5stEe9llXojjQfC4FFA7Hf2gJA38u7EYDtJTvi5sg1fetCRPSkOh9gsWqW5bsgGuW9+XYnoz
8BH2aue6rKDFQ0dQIodZj5JviW4XAPJfNOdSvk7Z3DA+vYm010O6QZ2DUCEilN1bPEaQhI0KOCc8
I9x+xC1k9GGHGjwRaH2FOpW5ayJcShiRAcMudQqeNtZawi1uSQGnjgxeARGLUHCWRVRX/rwXdQnS
A7cAhjMSwz12PVrAYZKRgyli8F/k/hITltFAtwN4c/BVk1Zg2AHJsXoPTRCgg3IJ4JubHPCqa8ct
5dPgdW49dGCK3NZcLbcU+lBm65akmD7A4BQDzhrxQrW3nHqCziMwpMXZRIuheo8m6Lzu01HD6WVs
ZghCX25ZlRqrAtQQMLbyFogib8+9qvV8AUQYCCenVRRnrkzAG/UCjP2b4AJDY+7xBFYeRNHTl4G7
br1TGuHpVcoHNF8jlzjwIJGCNaCEignYGsAt3D0TJURD7iWYhyANjtR2AMVO+DiQ9mNoCpgtyFiP
KHheQcCnQ0OkOGAVoeLOA8Q42Ns0NRh/gGoTurZ+iO3HpQLfC9mvkwAPL8YATlN7C05sIFC0H9OG
gNWHkoabiCnQvBlAzQFclkPLBPZAarTAeM+k+zBXWDQ7hckEXPm8wmVZv4SsovTHMFWpI8nGgYF6
2VdQmbxpvjjJj0PosX/3e1McUs+X0URo7RHIp1w8bSdCZHEAsxd8PY5rP8sMak3mXiZT2lGW/Xir
P8RqGGpQTBKc4JRiIFYftxInF5Zatdi/G52bygOw+1M8VP0ETkwmacn+x9s9nqI4JlUgxqRMAUok
kCCebtcqOznW+fAOj4MG+tAr1wGHYrt2B4VVO+1VYlv56cebkj/oExr/UkFjHP7vWkL+0PmH8GAx
cDfqumMtOV4l1xkNPIhCUMpCA4ThLEDkhiIKt4jGTSVMy+DiVlD+Qg9E2M50eQ996vKzEzaSeYvI
ajTeDZpAnPgTaY94+JH1OYy2UAJjPPDfVqDj98Qk0DNIwH+T9FrXrawPzTgxdo1m7MrsIWN261C1
ehvXalkhYg3FeCK/XD6a+JlMf+Ihx5HYx/IwiWFkggsQCyaPnk7bjB71gUOt8G7RwKSIrJLQSAXW
b+wURESqS0i1YxpRBV2fZoaIm/nKAK7PBjlDiov9AsmwNsfuStZYNvWXDp66TyzKFOIJJLAp2lyX
aVlnsFfsu21fyrG80ZYCwQ1BpOrcmDmYuhQHDkaA+PInKv8Cgh7pXFIAeYBjBUy/UK6eNPBZP/Pq
fzN3JrtxK9uafpV6AV4wGAw2kxqQmUqlJEu2GncTwt6y2QSDff/09THz1MX2Pbi1UUANanCAfWwp
G0bEin/9zXK1uslrM69qdo7tbC+B+3vVVSunO+xwSfk+2COFunUl1bEdiq1/nKEjuA/zbu68yKlg
Wsa7aerS0YpxzFLb6rKu59sEiSX80ZYu5cKttmJ142wSEiJAz/TeL5nECvEUDLgouEsv3iVvm8z2
SWxuUj9Xlxo8jiPMDrU0TLV907pD4Z+k1Xs5ArxoP1LbJv+UWqtcotTIZL5th64tNWKxvaMKOW1A
GHr8S1vYIWj3p3bKgSPXa1VylSb3flHV4m3IZFUcm8nycG8M3ohk/uZOTt6am7TyQRhZWFJOg157
1vqUtJBfN+DnmRtk9lfX8u+atQUlxGO9AMzyzgM79BOcb8THqIrfHphMHK5/gq4k26mLc6ekOY6W
fNMNgonb+mMdVQmseHVKw8D0+ak184ibBjCF/fXTLLEeZuexGjz1dbWVsbq/Wp/lqY+b0twP3gSv
dSxDzSdGuG++IbjpABznhFtg36+mnEDqq+IOln7TFL8xmHDZCW2ztE5pFeZdNYZfvt51CdfMNh9X
U2/0AezQmbNgzRXg8grbXXva+AZcGpL7VvpcFLZfgh1EHQIa3NFCf751mxxRFSmpHoHGZdcn89vo
Vvsbl6Jhn+caRfNrkKwl+7wfN65Obhoub0e7QfjUtpOrwJnTxHJYZmJxA4Sh5B6rglNZ8WJoQ96X
tJj1l01Cz1M1cEWAf/RotQNf5oJTSvKu0MXX+7JIunQ5cGXzLkblfPzrOzZTz7uPlifPbT4WYVxZ
c/8jqAHjt/lq2OBXXNtdzoSN5x4PxmyVlvrk6tSq7jWkTJNATY4rD2ttWOx3ZScAC1cVey2RvanX
+VaFaH53KkhY6EdZy6laTteXnorVxmSA07hpsxvLnn3dn9xL+7AuoZ2scTU32pop5mW5jIctL03m
HP+hPsi95v5ZH/BeuL7iZsY/+W8cxiyc1ct00n1uAtEuL3NROgPmBgsiabZl1f0eLl2DZewawBkG
hQvP5hT7Si/eOCzfN05HrSOhttUrblIrRSs9+K3dL999LOfzW3Upb1Y46+WtqSu2zeSlojQHq2V7
nHspVu/Jt0JczY7nD83ZzSUHqgEK8Rz9yxagkFJXB+wuqP9hW4Ct83DS5r2oWeIjxjiI8NqWLCr9
SMsdUnatmz4aVAHkthEeynqwp2rKvEOVjPtVOSERts6pNEUum0NYtd3onxZfmTmMKreylx5pz9Qg
NEhBvAlvlawtFrGsmky5N0s5J8jKEzIM5rOLQ/ImKV2OnJUMu0chSKDSziKxqT5XxAa1z8lJu5pd
wmNMijXuDE7xuzrJJUS1TefP23Wy7IrxUStnCMpbbCQ0LSBmtzNv9tRPxRKNoxhAF2iQJvAeM7B8
XQKZh0Fa8HN5LtyoUGKrq5NqNMx21gsekjdg3X/KNnQy0JDmYIVbSku/NJbuD8lWd/WdWIsZeF3g
LXi0M9S24zTaqUU5qEo7v7kWNmWy0o3bSlZbFhfQ5liLpn7/lMVc8StbFuri97WBcjgYHeqIGsb6
NksVHIE9yzKJKmcZq4+bq+rVjkZuQ845N0fxu59Drt0l00A3kZdy0nEtMjd79RI08TeSl6o9Kol4
elSdK8Z4KzTLjmd0069lsbXiHBapCj/yFD0D/Z3Wyjkk6JH50eRlv0Ze4/EB0OmogIRBKCehNfIl
Br+hUwmofHTbtiWOXYX+P5xGjAiUP5Fri1t9Ci0plg8qF1M+Rlgh1+0N/4s/R3WC5vHVAqvoQ43A
5g/xMrTOZmJ/Mll6sAZRrVX8fz7Bag+2/O0AB4S4XNgahZghgxAgw9//zTKcp35HF18Ob8HkBZRB
XbY7qMCLsZ+VrUwcjtq1Y1+ywV++o8iM+oOxB67IyiZ0cJcTrpme5YDJIFpzm7W/MkO+P+30Qx2y
Ya0mtBCDSz1T0PlSjJiIirTklI9J0LBty0U6a3mQRBzKX13pqal6lclu5GptozkxRVHSDrVuQodR
NA6vaV9Wzli+w+6XBaXys2cn84iHReBIqKJrozRpbADfw3Jxg2httzQ7iTzb6QZSLOIAR0SSZc+3
T88ZTRq8Sz1yiaddY/dPskrwsVxvA5xwXJtJkXIkrptGE5KDx8oG+WzbYd8m/7A4OCX/XB2wOTCX
0RO0Il6oQve/rM4KXV6NbiFfBbqT8u+XEqvgg60qyx2n92yjv8+xnaWqaF5yB9NBesNXpHBgfCqW
t128ds9O0XvsvOXCJPUb7ujD9YdEs+7rsNn2Wu9Sg6teG9fA2SfSL9RzMTuLfmwnpjPcYhGhDZgR
N3nuSgIzhk1yGpskCK1f9N6FPDf5FM5vdrHx84udZPknu55o97twZdEz2Wjv67XFLoqUo0IkF7ST
9gVSRhv4dJTXP0msXeIrcwaKHETpt8v3fiU2jZOglwDrKk1m0UbuOPvu8zoMm/8DE6I7A6JxjgQ3
GE1BwsdspK++IzGk+B1qV7LOkZMA409JF/Lubefx3+Pm77DTlKaGpBj6wgENtgLjjEcPnO6VuIdQ
ATJcqMkRFMWPJ2vefLtyRXhruPTXyaV7TwRqw6frlUOZ5OY2Lec8qhcBcmocqvC/KBuYIPB6FKTt
vk+tZNJcG4mELDqE+wrUx2QIuKWmrfD1Pa6byvUjBEiwU+x6Jc5pgjMofC81KIFXWBwvH1fkN1pF
TIxZ34NbeuHtHBMmwKpqYhXWawoX1Xd1F4115UzvZVX69cHKSbfdNf0MH+DnpNt+FpuFilNTCbC7
WbpYBPW26MW9PzedyKK2NhXsUr0k3M+iq1m5xCspe6FOuSM8L+ExJJXYG5sra1hfCLLVEWwEy8Es
i4JrobgO+JcWuKEybd6uhFotAm7vLJz3nZnplEaptd2dQQbN7UDYKQXv1KYBf3P90MIZ91s3ZWXI
H9jODsEBE5DHiwDuXtEV2jQlf64dS7tRu477A2+5GFLnNpszQO5u2Mk/eTXpMvEoq4nNzUGCIWpG
f6RM1Z3HDkKi3hFbh4wJqjdTle60YDfjLrgtK5wnN4b8wxjPCYa0PFadNYYQNj0MTzc6CQvb0VON
4XHxe9syX2bdc1qCLNtL3FSA1Y9BveiuPpprY+iQrGRnYsfwCvcnwDNr5qgqw9LGRiNXLMswVTul
2eWLvxYvGFORJOIcjR6U4qfVSLUS487Tcvft0MGZG+fJTUW3frVbtYRnTOEsen/hjjZ3kzgPoMyc
/KYLuoUXEdW0n7sVbTWUZ6QIG/NBhOQ8TM2bNroJxRFwUhQH+wJXGqdmCQZr44GvwWSbp17mvfk4
JaVBTVxE1tr/0Ki6/36NEXzBcCACxDQXouDPawyBMpm7TM5v0pqDbYm0U2XeA4+fztTXGZXEH7yB
XZTXgaV/K4h/k8QQd50YDknb6wRbLXFE+8QlGY6vzR6cfLLaWahTjda7ne1q2KYhQn6lVUIvLZot
DlhL/SVpWtZdmXF73srCcT42lbLqL6NfmuCXM1X+X2NrNokKaw1N8TzmgjeMXH/AC3rT23XnHGS1
5smNX1eDC7LM+vGZoR5dewvI51TiRAD2ltvkgVIvnL6axiT8SxrtF4cxKPf2qug3rJhxnRZp3f/D
4/3T5o59H3mJMBThItLGe1bkz6e74nI0K83aK565sssx2eTEFQ9WttPwXBvcKONOwJ8hiyvP/6d3
3wPHf4AUoubKsV00osDBk+XsktTfQIqdpLqaoZ4+5m4JHrsV9tJ52jn35ThikL3XQxA0uflUs/dX
pyC9V5kVj2+QhjjVkmjsB5klrzkmpDnFv5xk1px+60CojfNx9nEnThJyBo+L81okle68H56B4g2e
89Thm37ziVu0bh+RSpphXuYr6e17VqsJWG2B9TUz1Ltn2equFXcYPiF7j1ILSopZyjJ7WLJ2G+JZ
V458gfy32g+Lbrkh8iDfAc1FZchXeJhTk0prAtSGGHvtaNUblwJE7EzLFGaAksdR4B4/6Hzi4hll
Auuy+CmUbtUTr/wCiqSxWT0kmqPa1clT7Wz7PZDbA6x9024kMuJxLpb6uHQj5pG8sl1zXFg494zR
gJo+Q5fsDnocxBTLS7M7I2e758SS3IV95/FDyzbzJ9VUcEGnmeUBwiD/MO2PFlHYOzHviQf0NX7B
Ljy+hMxWCv92QQ/YPpC+yl7vzf5mbF5jMoJd3mb4Mv535SnShFoqQgO2OxQpBoJzGIKv1zhdNyB/
3W88MNVwnIeD3MaOpC4le9c2Sgyw1gs3OJfTpItuO8tsVuFRELjovhQaxHfq1l7wqcusTbvhkPUo
qS/h6HJIY9z4s/0yrlUz5mSGWkBtrrKiuE1bsY4YK8PE9s5DnhbqdK16CZkw/caN4S/J0Z3zmZuF
zSm4A0VV95SeLSda9rUnASWiNZgnEJCVjX0Qz+W21c8joXjarCWnnYirJuVhpGJUTTwamvcXYXwv
5SHYqfPxyuBov2HrrExhapvYQ+Kuts9XZFx75cCK9+O035gXR8SXpQ7YbksobH0WaT2aGAcbMNgE
PYfYrfTOXcKwEBn/nuf93qHPC6sL3Yv1p/idyv3a3jBQIeOkI7vOatK98GSYV/r8uPa1G36xPZSd
35pIGb/v9yFYuZiHBTYtp/k4Xb9WBcMxPZtWKjbcNgDtan/Z1p9hsCCxk2TuoIXShIN4c/0FbYb9
9cjHgNLxogPsVDuB1dNxXDgQhUfUw5MhPCIplf0727jErRf6tYq7Vjk5e+FK4AAN2bvKLjgw17zN
etGcuovGGagyIREzFEt27rxhJwixCE7Pm+0BbKTq/fKE98W3H5yhZzfaVjont2Pa4FYlp8MuWbEb
94wJqEiMR6ERJv90bTcCN0cdNPSI289uqJoCubXB5/pTu4lT39P5WvJ2HDq+9HUntBdlZ/V2P20w
4i6ewXwL/2et2dp0TIPiORAk2JESlsT9JAUBDnu+mFj3X6rp1SK7IQ0BCuyTXaYPLXe/yyVeE31j
exNP78pw2gGWWGIsyIafyIJn3levzu2dibqc2m4pdm32ogopB432qQrD5WN3ESDHNuRYMLtAUXPy
ykXihw7l8eBZg8W7Irau2Jz251V/bG1JXwBDv3+kfvaQU5EiUjZeoqfO4HfNsHYdpI0oPR8gi7ch
Mh6d/etkFx0mQaXcn8kwm3tmIzQPZUN2Ip0rJ4gMDfxpahv/Zazc7c5MwvmG9Q4HK2p6heeZIWnx
IoNhjpGSxPeFjbP7EP0zmLXQp4GpCfNh2aNAq7djLEQojGMQUVUXV2m682qV3eJXdYMFzGn5S3Fo
nHkY5eecrEpj/wh6f943d+m88LlSeeulRY1xbGX+QJRUaEpn2ihZHiG369jrN2OQ93Zmwe78RkWG
q3B+LPLGJxwoyLjfL02WHd2+6m6yxmvtD7IUaB4wqOQbWlr7R7z7uOSUnYtXgjFBe+MUlv3NCOzR
1ZZ2r1NXtw96XjBqDqO3xX3r7YxdOszvgq7KHLGTwcko0OK9tCfnl93rpjzaFAEZy5nyF2F+Lr4I
vyX7Ndh9BkE1WcQp+9QamGxhVrEcyT0JeTM5y/bQj558aldPf3Sd3nr186AMoi6BXS6B/ymWLorR
bVK784vuxjX7SpDSHXkMm/ccbFvWP2Q5Ntx68ir/k5ttjom7WqIiDJbb3ad1IqwI+qYJDxtHuTvQ
x8xPpncywh8oJdPBmWfVncgL6G+2Z+rvvTVLfUgXuZbfG6/BdjZw9pLHuW5aN04lNrlvlbWprwJT
tXvqh9o4ZzjLJI2Nsss7W4xZ+0wKwbYjMmlvRaeLF7+2kuAg6hmFp9GOn92P8zzruNqG5cVSZUcg
yVvC8NiHS/vDI6xzbN1mgB/E4LbiqiO/5joN0HqVwROOATzZUHp9GVnFYt+to7LOU+r4/a0hc5ac
nH7U31udyzMet/QolNN68aQVHUGQK6+JOprHZ3BgQ4jEawD/BwTlJmOyQuO/LRlu76EcmvyGcigw
bGx58rDYy7rGahU4zIWfJGe3G6b6WYKxp2NKeDDeXCd7tPoqCE6D0ktzt8yJCN/YBD5XV2iWpzRz
F/9MmnBaeVrwDNHWOvahdnv9NRl87XMTVNl9iemuj6dm4soWo/WQOX0Snrqwh2DrlB3y4dR0K8bc
a35obMBPYZr5JeECwgehM3vVZ7Vh1YimeWKQiMBpm9xZYwsXIGusVpxaGJ6wcLf85BNFy56cKdX0
ul1V5LGom/l3mZp2ucHaNMcVm53ISiqGbw3pzjtwePk1WcOftSncCLVuym6KrgjTgxpb+6dOs/y+
TCYvieYkK/u47JbQfHJClX3Fu5196BRzMRi/sXoxeXnvuQ1HMkiBNIuObGOq91JnrTiWxqlv2xDL
cW2EHzO/1PsAFlOIU5vO8iONrlziyW9LmNxiS+/7UmZ1TC9oCVzRcLuvXEXJybbKIo1UWFXpjZ1M
C4ljKY7GCboPG66QTxDXw8bYHGE/eIG1+lh7sF3ywHXcp7N6gDNbbxi01hX3W7DmX8Nx8UqWpTC/
bAur9hEYrsVfohFLpJY1i8WE+zoisoH5vBat81GXYzPHvSuXQ0Em7pHwQ3dYTEimq4YRbCJSbzVG
m2I9TxyR4BNBibw5w+So4aD6LCVoQ5yDl1773MmPyZaHx2ShhSYRWbIbPZVvwVFVbhfPTLe5DbGf
m6hIDEKcUv2p42aCcbDK72D+52AmXHHu/dHOI1f11mftuM3bXHjizq7d3P6oB7lDMaBUdcp9AzNR
TcGXsTZTezcGbDUGZ/JQmO1BKCPeEry/B8zM9hfTkK7eGHhkjkHlkl60xRLc4kxqmUVkKdxsdnmf
LUn3YGdp8osgQ7rBmM4dtQ4B96bvRL3zXgJTfLmwicJliRI19OmhTUPvpXe65NOYV0sdy06u4U0S
jPk3oN8MjJF98rCJ1Yg7RvT4j7v2ww60dHVHJtD+3eikwRk0i+ypy2i+byvfL/8yIil/WyMu2QdF
xOMBcX85Q1MVn1dv5uhMxg9OuWG/RU7fs8o55v94Llz7fvHxj706xIlE1ECJZBE4ldQvoQj209B1
U3dTkfJwPqgQHPx1lL0C6KEQey8b/oUXBvKkmLebcP0q+rz+GbQj9T4py2r82GbcCp1Upr2t0iUc
I6Gdxo+8rZ7daBzwxBw6F0Ga/oruLSKXEj4GLQf8iwcgQGTpzHKo02m+xaFu63iu3YSs/YonO1L+
kn02ng+jPwVpFTQRhNTU3lhzSz0NMSRjWCcxEve+bI9yCfLm6AedUr/GviVGvaeWkR6KYBesAz0+
JmKuqgPeJucBXErutPe39ACS4HzS+2e/J2/E8S4gScTtAFb9y3VmY2L2bp7FfUAgSmCU6EGHXrUc
ncotMAWALOxYDm12C5/b5vRsK6q6L6fBidGLwiOlIVme+qEN1N2y1dlpcsL+dVRqmnAyIag/Ko87
uPa1PrZhoA4+kJX3cxa8z2aQ3jlNMV4e8ItM9cOsliBlkFRYDLchEj4Do+Q63K9WunZ3JPUC+4Pu
s614JQUUPEzJOKe3jAkTZEsnfzFNnMF+zffuYuFeCJPCPG5F0w7PKEdD+DqYMgNldPJ5CJ3Ayphc
gFf6vg9rJnR1MmicL/4UjE0cNva2Hfs2C7q7YB921AcOXIrlWP5TYZqhvZ0YLOYQqcJeFoVV7dzI
Ugcvkxznjy1QaDkxOVrXEfJii9Vh1i/wYWK5y7x9u2yjnNBC4VQxytkHmlZU73e9hqnENxYNklqw
OR9c8nwDvdtFQfl/bav+7+bx/H0cz//8b0f7/P84tUfCyPxNbPp3W/Wv+Tfzqd/LH9X7/9j/9/Dj
Z/fjve7+tFZfXuVf1mrl/IfnQCTYAreYgnTCTv0vp7Xn/wczFpStXIkFaFeq/tNpzVA6XBS7Jchl
5o1ihMl/Oq0Z7OnhrWdyt0JKcWz82f8Xc3z+pMHwajMKQ4W4wZgiFDKA6L8YkIhZcELqTZ1XQj0B
Y792jyeRc+ivJPGhrRkPI15nKPb1H5SgPz3XvLOjiJYKWDCsYnyAXSf6GwGWbaBqxJLu7CFXiTOP
o6tPCBhVG6/4B6PApf5FftpYKu4ZQPR77tuh/AcezvmThsMQRxLZl9jWBUyguCzc3z9FUZVJCaIa
TiU00Bx1xaKPG0nib+S8EMbzID2XvrWdNmllGQ9GrJ/Xzswfh9xiqIrT2Z/K2rYKICCdmKWG9b4I
1/yvddLNB1OopIjR7RhRVqKX3P5t6328Cpp/nye4u9P/IBHxt6Eks2hwiTwN4pzOn8+wrNugCxsl
Tp7cCE7pAgkmhiVjVljFr32qCU8xcAWT3oMzTcz9q31D/3zNvVhSqzzuwlAN4IQ8u7UXt3hqMrPq
2DA2g4x2EiyViRllRirOlNqf7yZg/fMmc3Iz8Pu7bydrC5nn0QwTnTwL5Im/iJo13/Cm9skxcNoc
E8OSD+/4bVBKriJrioAlDo1twQwwlR49CSsZjTYz5kBc9CFlBy3Eg3wUVm6+0DWk5W0hAi2fTDgE
Z9nYxI4jDxXztRxzu7+HIJQNPUbX5jeo5VrdbWE2jp/BiHx2Itv8zGYFS31mBD7v1A8lc/I0YMa8
t6ZykNiwq31059YD1CD8i3h0XX2PZ7EZq/j6JlMt+TY2HOHwAwvh8G7KFMprSHTyK7u4dLkRs5+y
nEfcFG4f/HSHXi83OHGljGfX6t/Hix7SqwK6vLcw/8UbAdBHk+J10oGb7BMt3N4hW1T6BMO8qfkm
AHGvg78rtegf5P7Q4VxzY8Q0gRGc0v2K3OfbCGZd1hO5zcrPOtz6AYXQS+17Qnebd+gT1apDE87Z
cyBtBR/gOq2J7ByK7yy8ku9luEhIPONSa/7lpErmudlnyvMEQ1TH7kZv6ZjfZ20bkqUPatgZ0q36
QQAXxbO0ati0WZHsg5126qNXzOWDnyA/xbO1Fe59U63rl+tK56prp4Pltru3JtFMqJgu7xMEhhdh
2mTWf0xx8Mk7rL1VG1VNgIdjoxltnjURdOxSeR0SksZGlMa22fcpNRgCNQ8HilePm39+ovHdCDMS
QgOY1aoLo9FNtKLPxn5wUDQmWkdzg5jJDMWwyl4ZbmD4IQxXXxg6MKfHzILvgYiZp/UW6thaI0cN
4VdYUGKYSAZGH6/Vcrj4tiyhyYXaS7YsD1cvOJCVj2Nte0hzJP7OgMrUZ+vV9DHIqOD8MabX250H
IA5JbkDsnjOtArZMGkz86KLqvnpZ/b7tT8uFOyNMQWnGB2M3d+1Uwjxi3GnGE/Kw/xeWGr0dyoGB
EG3k+ZkpqpsRa1z9QG4t8x9SQgpWPMz+0H0qWmxc+2gzuCvy6pj7llRPzS2MFDtCBbVH758a0bQK
MQEZI67shhE9Bt3PeRrJhVd3Xl9uLvZGmP7TYBeSzWIC+NerkrSGDbx7ZasMcbJogo3Gr+GRkvcf
MUX6unwlX0xlSJ0QqKnWKu1oGeWYH63B9ptYayftD0Gig+qVJcE6U9LaINY3sEq3A4PonPsBvrqN
7EtaxOCcHmMOLY+6RO8PH4Kqqdwf68CufW2bXaO9HN6SGCWqnW4V1B/sOTsCz8uMsxUpRp7ETnPE
erL7B8GoTiteKWgyLv2x/SFzP2V21ma66ojAncvvSakSRsEknZse8QTOFv3gwAKXgFrzisNikXG2
JQ6oL2Ngw4/AW/v+oDcgon3MmY1ZR0G1jO6H0nUG90MBNxx8baSl7SJyydNu9wEBmCzyizmv40Rf
qMggYEeYTZvuQKCEQuMyY3VSEDcbfxGu6/CuqeOwtp3BwfcJhmU/Ji5Tye7yYuQ+MH2lpvt2GMIm
mriw+3s5TXzsrsDpQ2+0JMmXqSY1eG93mhjF1SuIQ5jfTXKCGXGLrSa5sYcJswB/3n3UYcYMgeta
MMe/+bYJZndFRddlDbn3bHhPrh/Aw0VzV5Kn3YOdBNGzJ+wXw3tg4StnIGzS9KeSbbvQnNXDO/Ij
hoPQYwzUsehSLoisd5PPDB4gU5pMoy4OqTvJ/pwFOCXjrcWAQtNFwjV2mortqP1g56GLgWGbopj4
c0FiuIGn349gO03BYSkSTmA9wKy9lVU7vKcT8lTkMwttjP21Dx9me+jfTQNtF019UjKAlSmCTpSL
ls9MPzmGT3PPTIF4xI/RHdZ0FBL1U7KkbV7sQzQu6aMloYK95XLgJ43r5MsN5mMeDInN6W5i42HK
gWtL4wD42MR2ljCk9RJAumY76j5ovjVVyVNIypwPd71hQnLtOaVyG97HaaPszHAHVDhoV/O1YZbb
gHl7n0Elxmk3I/qNSG/33EN63+QVHlEshXutv9r1lp7M3Lnipm5/ikr2gpRKVnD/kKd3Xom7Q8hH
O5/Nv+mi7bU7DroRuIMvKa6WCefZjadWAuZzz4AbOIOOZ1QPTGiDBvR2gElMp/3JiA2k7N4t5/Yz
hAnLq5yNp74qxilFXElJFxdl06jbCvsxmbDdXncuiqWrXtQIp06ONyic173SeQvBpALx5bJ6Q3Jx
QtoOY2swkQjnmON8x3WWBlZ447lVQh4JZEkBttNyofTVPNDU5tZh5FfA56zxV+IWaBCHd0ZgtZyN
4bfl8O76mHrP17OyufujM2po1Wkkqw+K1P3W39cz2YMDIjNfu0pqzoC+bJN6WThPWoWlAx/AuNwo
MzNnTpqaxs8OMP3FwsaPeFMVKa88XLJQ1TbxEC+bMDS7HUPVNbQ7O4kTZo9S4HVGw9gRHipFq5i0
PEfMOoJJnmRrZU9i0jI9uJI5Jni2HV7sqmItomQDhXXQv6dB1elfqd7jNzMTGNyziy2q2Yk2toWH
QA4XMJPUyyYrbJ4wAlXejcICz+g3h+TxgeG1CKSYOvmTZJgs+eqA0ajn+5ZkOKhFebjIwpXXLRy9
fRszVLn55l1wYid1jVLiCm7PkUliyxuT1Fhy1FpekBAnNxM5jrQ/Km8pWexhCdhH8CtIpkwu4+q9
lrgeI277mQGpfHjmGftTtMDUzw8Bg4Yp4eu6W8iynjJYJnvRFbm367QqmdrPM7OovhEzp4J29cpW
uEYRJ7Un8/AnoX4pYVxxxK3utndZFgAT9Kh5q+snzK6u/ny/wGtvt9aRiGO3JIyGWB5yeKXynX+J
yWpuNY/b+Tat6Tz+gFgr5ge/TyVmLK/ZZHLfMHLBia4FNgsZq8BMIbTe2xDbbn/yMffszIIyxtqZ
MOQt10pYhCtoKEoj7Q9DSgT/eF1FtUmoFKZ9qI8wrTlznUGDcEqLVxjCe8UI2WG5fDu9q+lAQiq6
D7UYYCra0hxXW04BK3yGkx24cPcDbDtje7BM6r7hUXTuGMtWyh+McFhpb3ZRlY2TMUEcL1gIpDD+
G8aqgtgl7idz6tIqfJjAvGx0MuV1xFgmdmJV+31xWw6henO0L+ZoSJml7Ut/4bg7BXGBJtlE1JtK
L4e02n1468XU1DOVDdVX5FV574mSieCQpqyKXaFKfUHk7foTehma35baQ/USSgZDMK1pT/wiLHAC
h23jO1/vq4QkWhJ1l9zlBrpM9plo2XCPO9nqTn0w7Wqkiy8QMLm2wx5zzXFRwKvJyHFRUShFrbtb
8o1X8LkwVSGlkh7txbfrSUr2QrL6BHx+hQnjZJlmASVwsnubSV3ZlKfBYfPFMCMhsYwRXRViN5pt
CJvsMsk6+tcVzhzGhBGakOk/4R6XHMps5qs6GICqG+k28rVKZKtiQlE+xrRWTMF9o5fylqltXRZn
OeMZ8GYjlkdj4+ksHlWnocYMUcDjZDd8dW4hA5YccDjc18JsH/MZ4ps0isfeHxr+kaY44PPSRTFR
m3xKETKNzc7dc90Cqc6LMVrGjQhUHTVbVdI0OkWoKfq++nx1HVuSShxbs+Flr3DYVExBipVcAZTX
t/PtjluPWYXO0yI1zx+hCZSiekGNUIrowpEAVX5SS07NcRpGc36iQ96noxgIlZMtNhaZSSOUNypD
4Edolkt4O20jxcgq/hdh57Fct5Js0S9CBFDwUwDHkjz0EskJgiIpeFMo+K9/C2QPuu+L6J7cUFxR
0jGFqqzMvdeOeTOezTkBZ6LZzqFvj4hU8dYC1X0rfkNJIYQRUBWk66Ht8NGFzI8abW9WiZI3UuUJ
vTm7B+SUKBOxVFCCPEqCth2nOKQFwUu30u2dsq2m9iGrM6oXe5y1JnBnb37upZ4dQMaxJ8VOw3Zr
MZFYgK/3ct65ahQHtFB2drvajWyOji/5EXwl7avnbJqaHpNOCivQS0bEpAndxSXf3o9jl8hozHzm
mrFCQZLHpufopG6pN3vv0HWP6VDq4oUu1biGLRSAG+UvTAJ+Jum5NNkOdS9tXzMBT+YWVPGUfgq6
ssnOtzcljKunfHVwwuSr4Wz399mhamOxoClELzO7V/04+phmU+UlN2rN8hlxoGhfm+/DFfUXX2iK
d48db/ZHKwDLmNVHw0+cp9ZVa7pf6xSix1Joer/rl44vN0vtGRrIdvxSz4kpFH3eOHu1xNyINPpZ
TWSvftnCRdt0D5iFqcng74D0SfSKjsDPxSfGG4yN2KuX+VqbUrb8nyPX4HV3UdPpVAKVvbDhFU7H
f7EW9dYjFrZ0fP4RCKDgosborO8n6dt9+/PrRW64+6TwBx/3trY5yxC48I8NNHatG98vqVVyxtvd
bs60hemMpediV+qaZh2yLmGK2K+SZel8H7LpkPHB8ldyAtZdzUNeffvFC9eihLTwnuDyMPNyfF7i
BXJ+NZTuQiHl8f99hs/x77aeac3US9F8eNrK4sHrzY7RNsJauCRwErvwSTb9kjf3n63XxSZsvJGt
gV4TYpfByfzrnxrSdq3ah+2B0WlXsEzswCj99EOHle+dwVNkhwFaCHqSYiseYMK448P8XV/ObW4V
XJ6Xdg6A5/O7+PWG9lh3+vbZxxo1/7Dq9biLO8NbbtLRtLAkWzmXe6c0VJglq/YV56QYnsW3RB8m
Hi8x7Vq+L8VjZu7UtLDWTeTeya41qqTB62VmcQRmzKIVE+e1e93aK7LCMRvFXpVUQTQikvzERKbE
dCdpvRzdNNVnlm9u9pGlfKeLeksCbukymF6Vq6GNieV0VSGc4s6E3LzelT3T7g25QNUa07PbzzAF
j2tWtb8qMRo9WuFev66sJLuYbo2Ji6NleZcY5Wsm3is61ziOl0/cwAZeia46KbnWKipZpCBxe7eH
nGzaGAE027iCBmS/StPtbzgcrsaaVnKEDWR+nyZDT06xXmUHXx9kmGXTmpxBna+HojLqMxMZndnd
nMKKETK90KWp3vEpyr+cUH4YG64gK0L3SAlIOOcF6RDwI1cMoajjd36as0nQTs0DDVcvnSz+vjAu
Z6BeRprdzOwugZFU3qMP1ekZacBw1dp5t/dSXXKkuJJaqwBLVSh3ubaU679DfmwC+It2F7pZL8pd
req1DhoUsEzTXJe9xVO8Gxo3iuH/KFEIxkl9JWQeMyyvZbY+GebcXOmLkN1JIovXkQ7ZMCQNZR1d
zUBLEGfgLIOBa80N1DH1mLMVnRnmpQVFRZ1fAw1/wJNeOEfm9TrS+kq0AUCyCWBsH5+6wk13ql4M
cRqY2HHEmasWIpZn+OlAxfzcGklzVJZac7CnIbtoczMHtT6k16bf5dDdsnGBEtmY7G6YCq+0bkVq
V6CZRSfTYZhECMo8ulJ3YvTnK9ovPdVqm6U3WD495CFOnJxdk2dg582KPlXnvbhaob3SrlXdnm1J
QARtDfPQFGMN5stMnnn6B9JDDLfg/JGleV3QuXmggVvfIivrbkWl5vSQCM/kyB+RmwdwjnywXkXF
drcUF1vYJvW9izKJIasPKM9IfiUq0V+E1Kf8jLNJvxV0v4qgL2L90fPcaa9JD1NH7rm+g9k7L6c9
V3kTz7/02qshllIEfFSP5TIXLz7GVu/Ae+t0tv5uuXA0LvfQRtsi8Nsuv5v0DCdEWs2sP7uIkXko
rYUUN3bi4KV2y2lAsk6g+m54lqg/KVsBSH1mKG0eGb69mYzJ91WWx3BLl168Z2Nq3sSNv9IOaC3n
HZDVBiSMYaweENDKs1E2069U6OrLjh3nqklEfF775bkbRm8TAYwWoOSsH7kZVlhtmChq6VXPVeVt
QD2/RA2f9z2dZR2lhVXWGJ7BngYDjphHvDfVETvnjHuKmUIW0topYN3S0nrXcm84Qf3Py51L93zX
kA3rhsBVzKc0m8tmN+Zec48PotEjIOTNWyt89jhzRmfFTYXxtjWNr6brN1+wHdytwvYBUcf98MLU
u7oMlVPf6HVifjoxfTfEGN30NA1sYMaKZDFwpNmoUMstF3h7mqfzfWM5H1Yup8vaVUhgfBzxjDG5
K50wD/dVAJen7Q6cI/JBqNq6Aupc3vt5lfzSyKjhNtzPD75WpDecCeqOSim+lKjT7zRvo9mmYyp+
oY40KGWNTIwHr54mgGNL/jfXjfYxh68bemjaWLPN1O4cEypmCijlKp7a7WIg+VfID8jzIsACYrwz
4TJAag8vqbY0S4gAbHpr0T36uxRX27OgndUFWltJhEJMTqqgqWjxpWQ9XKPpz3aN2bWnpFcDVx6u
JBX4E+qSXUXpbdDyNPw70y3Gxywr5i5w6RIe+ILWw+YSfhkKqe5LzosnoSFCGPBNv2GV4Xli8u8h
gcMEZgWuz48FGuqVR5veGq5npg5rmEGGuPVMiGiLVtmnNW7K/TJzJ9gNvL0n6B3aizMUZzSb1bks
vZnTqMurALOg/WTEnrxyysJ8WuGw3bTE2VyjujOHXea5GXLv1n/iZm9/dcBDD7Wvz/QS4/zPEFN1
Ys19YAGOfxnOQGcc3boIc1vBHZ7r+imfrfQ906y+PBcwd1Br86yAGtOc6qIo04N2MuV+bpzqhk8H
pZfheAPYFrMbdsrlimK6mvXBlIxJA8pDDMtxJ6PSZ0cDlVP9tamDPgt7bl7xOKDZ4lLvqAh/EUBh
Zy1QOZh+NYGSdobm1h3R04H6aJb5oW6FBKQ3lE/cb7pDric8/2k69ZHfpv0joTb+PS7N+FciS5Ds
DkTIQ2/G4IWdtGXclDiVzoL3ZkDrOSbwjiqpHd9iVRRPRVsguOliPUdK53W/fDo409F1U42DZpp/
xaM+N1GTMlBDvb6iCwDEuQquC2VThtrSKzqhouv5aaNJ743ck5dxUbj+ZX1euKJbB71xcVyswHD+
aPgu/D0dDMM4WttHyrwPKz+E/toPVlYlHl/lZntGt0u7q5EK/UWtk35htu7T/VIMPo1Be0rCydtS
jTth3KGv6o5NGxtn2DPlAwav8j2lOXoH52W86aq2vBI8mld6KSo0o3Kp/3p9BZO+gwedMQA7CfCK
t8Ck5hc6K/ZNKt0U6iYo5Je1Hm1kj3QaryA2GC1hEpITPrXjo5l6yYs1NvopxpCqbrkWtHTLVhVh
5esuxKegTnPzOP+1khZjnwujx2Xs1vnVaI7mGjKdNV8UiZXDrqc7/jDNvnc1WACNGetRoq2s2iOM
IDk/KLBWEWT8hewrx4ZJrK1CXTnczCUTqWTsOEgG99bbAFD97MZIRxIA+dwxt2mGGqIeRz5tS9Gp
s5NN0wN4AbGExZK9a2hp9pDJcj+w3FwvDqJZ12ccDcatZjao+Ac3QtI5U7fl3S1dAzqbtuiPak2q
S8v9gIU7M0eLtc7eJWnd7m2NsydAHowMZ1iMi1v28qoYG86mfjjA40eAV/TNXycv0qcBO8h1RtRS
WPpt/AlOUNU7k+iyR3irsYMdYel/kyNg3LS2W+1AgGc32Ku1B180Os+6nPYyr9QOAbgTmklt71uG
bFdAK+sD86sQ0cucHaWmd0HC8CdEAq2dJq6X+36mfrwpMcCAta5X9wOhir/HcS/nyBjMhaunVZt3
bm1x3CSwXYwAFx0WIPC9/hjxxYzBmHbuFM4SD1xAzMr45DYKQattZz5KXKs7FMKgK05oQOBMpnfx
KIWKY+6q9MhW3DlRwlX8qzA89++q+dTp2OH/MOwYj0ms4nvN4ZTCRwdMqsoa6Oxd2d/lgNBOJbkn
cB65nbzSmXJRUMWGdW6m2OsDI425M0BbLl40UIRw2xJNhI2tWyWNlKQ7pmIVRWDL1Tyl3KiDuhPy
OYsFRUfi0rCKctakDR0+plOct9zbsM6c8oqZA96kuP7dyiq+mekh76G4XACROvYmkEQqZJbzU28w
IwXA7tT4JZC8c2PXh8kMOOyaa4ZwOITb6kVqm/WlWdbbUXjqVSpnOXG34Fbpx8u+5ctCpamXb8uo
13+nGoliNmRdmDSGc2UZSj+02pTteNAGJ5zg7bh4kTWFl22j7mKgN29nZl+/MB4O1yXd+stmL+I5
ETVqb5UlPe6dJa1fG5HoHzJXvQEtFiBI0Mq6c7mh4VIg+OTBSijJwxGv3QFE+Tg+pLN9t07QfwM5
CBFCOG2fuxEPEY9B/qwze2hQMDtGvM8L6fBTJdx9OjoULxHZEMlj3rnp41jDLF0VAsnQz0QMyRfN
rnYpeJEPi9F0X64yDjBmmiM9i4WxLAqow1D26wUnNbNJD0pUaBm+zmszdO2olMvTEuux/TAC7j5h
jO6BeovFBdRRlM+yWdytW7W2B2vU2Mn1HmNAWU31JpLQ6hThYhYz4Ad3FhZaYQADSXOI1KrVf6MY
pIPTWdpHjly5f91k9ee6ssY+ZNNzZDRgnwpqeHkP7lqKX2AyineyJ0viEYyh2+u5Ns2Ud/lN6kgV
Thzl84my4TR3RZXc4c3RPlrp5O6tE0vvd1mQPlf6Ewh0u2stK+qFy8Y2rZN5agxz3SccGfT3BrNj
rov+b9jZVD13nCHZmxoy3PZ0dU56K7UTn766a0YSQJhGrPkHQ0Kj2eeCbBA0m2kRMTLLtUhmsXsp
8ML+NmUSvwOX9R32clo1F22s5O/Gn90sYlxG4dzO1W1qmPm7XBcOUrnk7hfgaKJjeOEnflH8JYWn
DMbW4E62ZM36WLtbn1Eoj7NFqFIPMcuOh8Em9YGhfLYNgDvm61i9ejeaS7kcgNUVT+R3OGFC9+BG
4tq7U3a6oHIsndtNF0pE0BS/4BbxXv0GKE5QJssoqLrb4Q/weZlHgjrukx0Iob9hpB+Nha8Uo2QH
N1l46R/UKNmFTJ+BGZYaQJgXFArgx1q2O5I3In1BNhCNflu/r7ndvToTnYDKdcWlFr1zX7D69ikY
nvuEfT1M7M4Y9gaPTBjboj1aSTyfuQ/5DIPRKZCRpJcJA2MRP2nC8y5DSuHJHdeN78qlGhHqW1xm
V6VO9O4gfNC//mWNizFtX0NGDeAPL+XY3pZlIbNdazXjicW6vqyjnP7ETE8f4rh1rwnSaapdNtrm
FaQRY9pz6qrHjusizprR7V/tys++0GjJv3HdL0yHkZmjP027T+CLpEdZnviTWqb+4OWjxb+WNikl
tOF0lN96SdrBZCcXY8hl2K053U2tax4d5BLPEubmPUO/7JH997mnZZbQ4NDEdtCISwOWfeIen443
cW/Pu7yfXrQB7yMHg+FTApb6FWVy82zUREBBXxZ2pBpVOtGsdEBdTPAW+PFG2ohdYjtnxNcexh6G
vvuM2kZthF2/iaZu9P4Ic3pG+Zd+WLizAG9m2ngkbY1N2rKm+WwX6brPlp5yqkD9eeV047K3RXpw
qeGPdDaqkEgUVYRu51fMDZ1xuXIE6tYDoxRcasiJBPVacTchVECL7qT9i1/71ZOh+wigseEXmAH8
0XVCv1zeS6xO6TUwA30/JG5scaBpjtxbI+8iZ75zY+kaJh2ZVOV9XsreCFxrQ09bEAapvFBnPMIy
sHbUPcurmq3lWKGf6CJtSMVMxej2FyW75ZSV2fRMBGTPId8v+UdtpO/uAAvoOGMtxe3jErmBW3q9
SOHTFYEKfGiWVtFmQBsV0XZ4FkT8BLKovKNbC1aF3aZAD5xU92jJJPQVksl3o2Vth6te5v4HqUvz
fUkPkzCOeK6v6H/g43LXZW4OsCocBxHZrP7Y3uqH1iKZElFSKYqJ1rqksTL/OkZCx2Va/Pij43O9
g17R3AJZHt6UQxWnsTGf/bFPavApc0XSCkO2P5aVOa+MBoicyGWZ7fq5WYp7Lqw0/eY0ByGE+vI5
Ic0IrvbIDbGehuqK6WvMHcWJKSPmdPjFJUjhgNOO2UAdV0p0+SsD8+tksy6W06g+KoTAh0GV3jUC
mvkR7Yd49tDp3i+F98cTNirdhDJODcOFSRH42LqLVWDbKVjztqh22IO1GyD1IDK9OD2Ndvwp3KwO
rXgArW22yROz9upt7ab1C/Or/4ClETS+3qenJeYWvW8IWULF+Gvm0HgxOzn0l2LNaZuJtbmriynZ
z/P0VNT+csYi0x8sSqE8mERXLAGcl/hu2JwkAQ4471yQmMsOoMzlT+V2yRhNFvmKUdx1EOqn0cVB
ttpvK2pyhB6AA6LGlPF1jW7tWVpioeveIZEoYRTqllbc0y9Lrkc7NT+XZrsCUpuu0ToM8cMwOfYJ
+qYH5KF2fhdCH8k7qXMDMXutbqE7WNeFX7V39pQ+Ab30X6h6GFPNWb3zB8O6Zv9mtt3qOTqQ+pLQ
DDUxGrV0N6rJpvpcfCc7ovwYySE20YZki3pDoRFjf6mNNpobMTNTxt/wZib2tBekIds01QyTexIj
khBNWrZfsrLcD0aLZH10RHFb6i5xLSNckXBUhdrhA1A39prJJwmne0dj7aZwOO7bUiNcI/dfDYxa
FyfxmDoaa8t1dxQDN9kZZlNUxRqxOshVsiLy+RCeatyVgUGHNpxtbi/zInFn+H5+bybTsotdBJt7
zTfK362PFD5stRiDHN3Ok5DTVIZu0ymHNqmQF9GaRRlMEnlW3CbdNe5wFyEUKMNDPy3TCeMi7X2y
kA4jfbERigxulgArZPo6r7H2WYph/N3QVuJ25w0NrPmKNLBulfvFo1UXSNmbX5YoqI/FmtjRVI3D
eSBkg/FBiXsHZ4C9q9NuesvlYB38sSxv1hLUPuLDuB4PFmPu/TiXBTVuTXZyvchnRsOM3lLlyKM3
y+bWG/tKhJPBxE13SMJilIR5mSAN7tqVsZIeOBVipsvmmVejq1QX5FOTPmd95dxM1OOE6CzLfe5k
1uOYgjWgC1EWj2XOD1YJDZcr+DvyLikJgTwOjj1cCEIWz4ZlarzUOruada2Bxd6TeVLZzpoidGvz
37Qr2KW3GGv2Z53FSi+qKNf6qnUm7VXpMj9jUpLQ3abJPbEoi8OopGrI8/D7Y6v04RgnC6lF3qyz
alud2lx9WkVu19QGaRZ6gzMdkwRhTTB73UITKDc33xe+ICxBuAt2rdbGT3gRjL85DcNo8HhUWjrD
kdVJ82hhfrjTM30+MvviOoFtq6XL3p172RGq0tqD2tNQLEvCKjIJ0UOf4s9OodhFTtaenK5/aWGj
RKhZsz7sTVjtdLxHGIdxb6S71YFKSyVsduwSKYzB3OmNe28UJI6BGPiqUKi+DZqw/hIHF4ds16t9
3erdisQIOlKY+mQLrWW5PopldulV19udJ/UZEDNflE3ya171DPZJK5i6+vWCqT/WnB02nazcIWpq
rUioUTugrxuZFpmFd+1Zg6aHdLEbrvFU8a9xzzkcMFGFE2sO+nFd25jedU3hG+UjC/rKFqJ/tHwb
gAINHnIcJv+wdtq442bp70pk8TRNB++G5oXkThsC7bb0urkA2ytvMo6x9NTGZU3ueEXM+fw/EKn/
1MAL1OfUm+jgwXOhAP0HhMIzJ7ZQcEgcvLn5QLPbbXdekRsX25smK+yF6s6JYbBEJmhs79JW1dt/
F5H/v1eACYXqTfgwTpgb/VNBjtpWUSsb3KU6zxBBnnaaFjBBmfff4pyG9JWYZaG6mcpwVbDPN03w
f38NBhYIDjsoL/UGs99E+MTeUm0LVyCf0P/5MeRtSkfFbuZDGbvTh1b6ze9+8c07G8w6RNzK5mw1
BUkXXC4EEG5nXtcjEpbGDqd5yxz/H69nk83/x+tBEG8bWBNcF3wBfGV+/9+sCZqGgqeZhToQp8Us
FHqMZe4rBJDX3FD8ewvJ7V25+uYX27t/qBkO3bhLEx+qSXreLlkkeev//SWJ/4QS8hFxM/D4dEzf
9LCEWP/waUyJh6BLpcVBYfQb97qy1mOzCucRfXJxBlM6O3um31MeCG7JzOWIT5sDRZN1jZZ+cl7h
77jvtp3fMjI2+zCbp+GEO8PEE+esQ4QemrGlXQ+/cRKjjyh1iytbESeMKABbph+aadGy78EP2MQ9
jSDqYB75F7Zj7/a/v9d/0Ph5rz7eFss0LYfKjPXwD2cIU28mCBZp8z9jeM8CynP0GeojZaxn3Xj6
yQDIYmebeps98rFtPnDcEqStI4pWpsijqg111YGAYbTuF+jCzR7Dw42B/xW+GbbFx1SvTIXkcVMB
/Y93wCT0n0vIJz2VueQWZGB67paU8O9LiAYBCI6YyTJZY/EbY4B+PXlrjX06G0Y6nAT3YoGrlP+X
O0dLGBFYtvNsrsj1GLIgRTa9tIB0ud1D9KHJrxGeNq+GcNLqxJja2sJLmC99wNfiKq841b+MCVz3
NqCdUEQRo4LsJp3HKEFryaVnTpUkoNX0Fir4Go+32zXmHVW69xcgjHYsYFBw30w1vuM6o+y3/P4a
b4hZRmpQ9hKQVvXHko08z4wFVVCK1BS72HLnL1OKr4Ibc/Mv+xAcR+weS0fPeODoh61t0eu4x0+E
kLSrmF0kM7wNRdBl7q0JExJo1yBYENPnUQEfqL6zh6T/zIcBsQLOUUR8scPutLS2iSRIFrxPbMho
6tYOrPaZBgFCtm4cEMu36eZNEdrKz5u0KSDujyWLg4hLRH82ITvwTOMOyZMiQwWcmZunOZo3BI3B
jzgXpiDMJFm2soysvFpv2mZcrwl1s2G4mk7jRqvNcCTE1oi7c7Dcs3SnZN1bgEt3GEvrQ52tlkZr
u0exzKnRy18MpTbDS52xNKVU2047xRZnsVXporjRm03/tQDsr8Jcc3lxP/ocb7F4Yyhh0i+PSajC
6sjlKQC1PONmpFfaHvnL+Nvs1kFPYxtFS47kBuJFvaY+9cZB4rFYm9OABYdIMplorUeEKsz6nvqT
T8pPCfo4DysoVRxf289vhVey0+kcvlJIOdY9U/S8+SCtW33OuGrUnV8Xhrp8q26zcnabCucTSjhG
d5vFp0hy/vyP8vEHlab53KsjVy1ILwZpGk+kFjRDoKdlNR5iHgqcmG1WTqQOfJNR0cKwqVOo87rV
N2TlJ76gntC4HkzgrM0+qWbDxxFiNMYncyAkH/WEP+iEqFyPbyrI4qeZrXQ6+mafrWHcwSqIdMcY
PqpBL2mcxqt+bOPqaUlL76YYlqKIpOBuflea3jDsWtN2mj2yOiwffJvaXUJu3XyYkyU9mCgUOIsA
Sd86Mxlfe3NwvOs4xqczKcvLML4vRrKrvx9kZh18zBloYv2QMi4787bWe0gP3Rq07mqKEBwd+sCJ
UZvoRnSX2FyqUkZ6SukTmRg03gpkTMahXVdULhUxqeqKqY3NuolzvvzR06d0J6ZlJLjVqdEKcgDl
YF6WCUdGwprZIFYp0wJJ2lQRzCCE+kiWQrDAReffQ2Xm3Orsma6xL12wMMR+sxK+BUE/niw1TszV
sfoWQ4RncETw9x0a0AJZ/WRcYUG6QALaMcvJpgM5j7wuhm5cBUvQ5qirFILmSFXbw4y7uXEe5prW
V4y65fzzmnkhrHud32R6KhTvggqNZeMvPNFhDeksO3d6svzC2dI3B7GMGAScb2m+1xrqs7UV14pp
qmBpEeO0k3SQPxq8CwGZu907zc91DldPd81IbzvZ7j2yIq3TjwxqACdSHDSvKJqDb2fywYX7Ee/y
el3f84wt6OCAV6K/PuiD2k0GyQ7nkRWILa6wqpcG3oAVeRWd56CUhruvy0wyhNjG9sGwdjL0V0IG
I/SWOmnYhjZ/VhbJ6ChecvPsor5JIrzdyxhCV0GDjDRL+vyZhYTJxZT3hiIRsavS9qKxeGWg49i6
cwVE+ihHCAStxE7VJ7m86bPsRx9VYquZZ3328/RsfashcU+xahbPZD/50WdnA891CO9+mo+6WLIb
hMfTF2QJw4lQBMZamA1Tq3bAuGJc+zOC7JO/dq4ItCE2T4SH8kX1ujnTrybkPtD1poEa6dSqvdW6
Vqt2ZMoO+pPVLTO7OLflK9PQLAzPsDx4xRSTOBtI9Mp//pZ00BC+u1ykkU0nBTWIvsJJP6wwN8bI
yIi83+Uck9ci7bwqqlFHoAn6OQWEw47TEzyG7FAodg3wfnw3y7ef48fE4ThTdvBASrMttOZlSvUm
vU3MnPt1Lohw2X2rSwFJQtoAPwk7QEuce/Qew41tdKiuihUe76qrz+/jTbQxwdsTXSeJViBlx+3H
THCiO4kKMURpoWMstEf7icEJEHI29qHMySLGuF3el77V3mWUP79+3I8+B4gKmWc6Iw0fEce7tbSq
6VSh1WIyx0AEPWtX8XzAbMALNhbcEh8Zh1PdsQMgR/Hcsol+zi+iXrND2VneX7X2Hpobek5XtGS1
I6Rp7uwQZdyIjBP1txNwYtWm+pPgnOMg6eu13JGPXgCbRqyKCis1BHEji2GVkS64TtMQpslC3av/
svup+SKFzcbYtRTTnznTGbyJWEefOX0L8123c95qKiVoH3pSvbP8x7An6OCZ5lKsrgb8Az56hqTa
pcgL776vHILzuNjTM9SqUOmWcUCWa/5GT5Tf0bJ1MEhOuX9dYGpoAu7G45vlArSKCpkMH5SEMeB5
x5rXvaTFiu3IqVCUjm5V+Ow+pkMfgzFodl9NE+UDQT7mia8FcSjwC/a9nkk+q2czHE3NYDyhH3Tf
vYqO4y41ls3h9W1m8sqO9ckyHt8WGGqhpelIU0grd2PCpq0a/gRKquaIXKTGTopyrj1jGRyRsAgO
p84uHpSAqBMYXjfee36MRK+f0+1RYBAiQiAL8wsBWHQ9NDFbr4CsWOxSujwbCJR5uTr02iSEpDoP
AfAsY2dxFX8DfhI/rRlx73a2JUtPkIqvHWee6rAtGsd8UqbOh2JstlJsR7F8X1BYPhPDV67hhL54
voF5aWExLbBXoIyZ2jwyUJAxOB7w5NGmjNG6G+0QixPSF3Ttrb3E977dNZE5O/VlI0FfV5pPYAbd
egyX0vHUskcVqADT8g8Eap7zmzFmVQQ4iKyJmfBmHfk5LBO947n9rmN6InR+03qq/tbYfrI735qa
Mir6BcnxzLC2iZCJIKxZyhzlU0nCBDNmNNRFZOh8a5HgBm/uOXD76Ql/YekeGO34XFukLNUR3FxM
2CJu1eueSG8GPW3adseuMpIIDDcy8sC1YR1enC4DP5IQGHjouhWvqcsF6uvHz6NZrX63qJHuPCPL
JJi0ji8I7yOfFP4hTtOkyYo7tHdU5JOGjRVYU+VFCNUKLSIcwjutExqjqGjrUfxReCeHMKfpyvR8
Soc09KG2dQE3Y9Ywqjy501OX2QakI/trpkQeQg/033XSpPad7fbjw0Cw5rybx9m7/GwGdd+ic4YY
mB4so44P7XZp9hKt+4M/MnUuLtP0g25vQV0/Ou4RiMrRsTY92MQUKYROxn6qMWYjStCazc+aHKsj
J41fHDAkUKd5po15yk06arB/WX9Wkxk9qZDz3U99u/ERkV9+20JNtcX+lGTUkK2m6yNlcY5haudP
7krvzlTqHYsan2APoV7urNkay3Agh/nTa9NV59tFrBI4ycpV4IccmoyKf46rknmyJ0zbNz+uoYFH
4nVkkZah0GYVn1vLL9oIXTy3E1RSyR+JEME/sXmJJ+bZuIfwCW8FujDYBCx7YNSV1XRlDsZA94Tp
8VQkUWp4/cJ1GpUyKq/tfXX1ysdg0rLjg/o2+spv96lWbGZ72U0s75WsSJTIgq9nr28/j51ic69n
+rR88Sin5q5yGRaSxjrVf7i3TcOz7Xa2ZgUl2EmdWjHFHKmZk2F9IHZDtt+2+L8Al5Mf7Xz7gWNr
uz/AL+Vg7rYQDA++gkPw22aHmL4NgeVGMdtZDCRftUXyXlNs0RusfjOGrj7icEeCDI2KzVNAa2T7
g73kq7e8hM97yDadNpS4TWf9bQHaUs64zCQEZu5tZarPH0E2+3BTP/6Aj10APxjMfvw0ZIWwaKux
TXaqzba/8tsc2LSkHV986o0KZ2VMsXhEd8PFJO80fEROSrhoRC4sUeO4mokYsRWH9CPzDv7dlMGt
9VTEM1vbsLT8H7FaFAQ2w64NsjyRFrE3jMKpw1R2tkVAjdCYa3AR086dsFMDMGLK85vi9eh2P/xR
biz8+mfLrXomrUe3T/3rjlVNqA0kexpDi25k2b0/zluEXVNsVEP0a0a+x1ABg2srjX/WEpbUrjwk
IyjCl8pOWCd2l3NvkLUBrA82HMY4NXOt2v9kZv2sKKBJ/B/0nlwdE4cub+iIzaH4s6J+TLg/9kLG
ZnzzULH+j70zWY5b2bLsr5TlHNccDsABDGoSPRlsFKJIkZrALiVd9H2Pr6/lEap6EplPsjSrQQ5y
8Ex6VxIjAgG4Hz9n77V5m5x8xb2t8CriQKKi6P42E1OTEVmNwS95sQr9rwXR1s6zbBzsCaxMOAwm
zBV8Cg4eRVevL8zU9gx+EC39uQ8Xt6/PjBfpwxRTOSclZqoN94umQEhlR9018V2WtcePh8dWnk3t
5dii+wunrkUqphcEj/qOZxuZFR5DC43IdlItP6eSFKdbQj74+SGxB9g1cp08U9V4sq4E2v30iFTO
qD8PaNIxa1pVFm4D9C8M6oq07RjFj6SGLCFx94XOfPqMdsL8FAApZOCfklR743lBRQIEVeEIS85z
76l7kZTRYMo4m2dQVRlNvNgIsm4xonJFz67IHyGENkO8XXg2S015OeyI0hY5PNwi2ww0TL8vysqu
R87kJEX7JbrCQkXFFu+QSQHpge5OMr9jSK/cgSN9gdb1esAKYG4aDsPR/UiQR7SpmV+0R+l8CUFI
El0x5+F3NP/yIWgQim7KaeCRmWM43FvCB9rnS+haWSKe3lpkfpD90BfQ7tE2BacFAimVgjs5/wCU
YYlsS5PbB+k5vxd+wdJVJQvXvi8Hm8Ic68v4fabbBEUXaUR7l+Gi3vRBxUnTYdDDxkzPB1LD2cN8
YSQzp9SFdhzTaBmkbLW+guUnIfY4uscqUUf3pE5ws6SMzD9ygKcl0qHswc7Z2EXyDzEcgMoHTL4k
tEWYuqiglLfgdCMDiw6e23usoSVOOvRDzCSra63inL5cMhm7ShseBXpqzol6zLuCXqsxrzD9KO9Q
pvOPLwZVkkrab0iL8QoxieITRQtGivW5apc9rbIfFzdfBDZ7OcTdg6xpZawuFFWW5iIGAB/xjBvQ
e1ktK3K770KbvGyobyKttoy5i3SDZ6b9Np6DCRIRRfanyqRbcPIapd+LS6iCt8l7t0Il2sY4qla+
zsr9XJL/ZHwKHG7D5zDuMIDZVVLPt6iVwuo086Wm3/OC67TFQq2fEUxo1aodumG6g0gjHkhhLJ4x
Z+rLRQFAs09hUH/AVNmnG9cp3I+eWbXdjoQmlWwDdMXx2orqHBomxpR2DXVN0PHuiwD4aNftLC8o
b8MUcMNOpDNRy5dubMd+muw7s4n6faISSCLMNyiA0mYeXhd41+0xnkvWM3NKuWJ+arG4XHz4l3PS
pZVTUggRfDIN+tsSrY4No3PGd+Z0HUZwi/O+fWudn7mgaOGmnBtUY5Nz57QWtq8LXmE8m+2LAkzF
Vho29eslQRN7Gl9uStMl2lzufXHuHfq5S/FxCf80kQEQWBjoc2TiNrijykwD/yyOQaR0S4PVB/eh
NiNl2u2dnJ3L503ywpigLccDd/k91hGWLCgz+uYvgmn+xGAnFNgE0Hkf4q6zwo9F5DtinQBgju7d
tsMTAqtnxh/cVxEdSsZ/OFFDy+aWvtxifrmwPiSlwfu83CthqEuTdqx7zPL0fvnTxG6/BTnP+8o+
e63PbajIVnyqi+2NVB4+VY2vy74dRzV8Ciftsrw8heK8zi2RYOdg0YzlqiqjpbpMVP4HKPaHnGaL
/j+d/3+f06zpOcX/y2ief8aI/fi3/zehWdp/CYpMzwX0ZLqmHij8wIiRS/wvbpj/l7I10sqlH24J
5mr/8b/asu+i//0fSvxXOGHmrzM61OUS7RSv7nmW6RNM8CaNwJORTUdfWC9dYrJ6XkLxBLKmcGv7
pU8P2EQPF9z4TR18iToHv6iN1qXaO/U0RGSgeczbf7pUOMT1gPBnABahhL9MWWwXbh+fldkYvgLa
8qamm/00qAvairALVpjPCRAXjl3JNuavcw+LFFXjlNjFo9JkvVQz9ugSY4gNqT0jaE+R+Rq1E+yb
olIHE5/Sw1BGHUiWvILdF/SBuRvBhHxcalc8VQRPoXeLYP2hk4rUapmCgXghDQIk3zMeN6Gk10XG
Wtjaa5CJ/i0a7thdEztJpoJbW/b0PZ4mH8kk6nOZV8snrodxwCwIdBDvWFStm9qpvzIBRUKusTgt
L+in3hpZtDMeqxHTP9u1mZxYYlRIi63LgmdSMobwIO0YUZJSC51nRv7+vX3GIMZIE5rrWNMRA1zE
eg3R0MTpDFAk+agrb0LbbeYNjiZ1VQ+FsXJHZXtwDDR/keGZs4lgpG/bWZZkMU99cwemFBmJW0zt
p8yMor2Hgcq5ZomG8DjMwB7xUsQfiy42OSlDqJJbRAZAIRc8HwcIaxoVecZGFgu5CKBV3OKTAjXe
bHHkydtOn30zKATR2jmjJycyeL9iu0ZJRXusuoMfo8hhU73mVJrC/gwDvr5tAL9Aqp2NGccVqHXI
lpW8Mc64y9i0kXy4cxRsqIDproszEdMirbZdN2M73qHb0IolO5phXNYZmg3Ch3TXP0KH3Mu8xgyj
2ZqexQkcAgTETb3hb5YCAfoqNlL/mEo/McAK0/BZd4nhRd+IHoDbqTTCszjTPKcz2ROxPJTPCvvg
AZr/SDVmjPa2aZCFPM7uBAlHE0KnCyyUQpre1RkiyjEWFShCHOCiZahBo0iqVHvAlBLf+ymYIs7o
w/BY1KwGG/9MKJUaVppobGlzJphGk/EZOIh9w1gJtinXDM5p1Yz9vPa5q/MjLaSs3XsCmS/eQs1F
Nc6M1NmsEZLBPTe+MkFAOYr4jJ4LAs/6MzM29cWrhLPAKcZgtnYJN76VcQl+lS/F/BojHAIPp/ms
XSx69mlrKDecxS3QM/50hW4HnKtPWiQSlsF6LHJ4ZyvZ9/k/pSa/pq3Xo2s0upDeSBrG9/UZEDtq
VuykqbHK4/ZYwSImYYjIpS0Zbm6Adn6mNLFgzRJ0Sb9z6OqPBo38F7vRQFq85WgzwRpWRyewp1fD
6YDXRlGNlxM0AJa4AgNupzm3ruomgCMY11eOkXofBttpjskZiZvSOOG5hpNba2Iu+kfnmgFK/eC1
wtguhvKwP4Zp9VHQt83BoIDdLUMAvHUgjjUxQxRf0NTwI/Vxd1sXDvJ1FOJ0kojPWTO2cDnVGXxb
KPQ7AIOt5vvWRoUNbqrzYp/hbNS/Hx1EL0QUbaMGNMmmxJW4m5rlCX1e9eic0cF43FkdIGxg03Qt
L9kU0v4I9CH7QgLVvMOn+8zR2FlbsRKPoKszBFa2t59oNB+UBha7Z3ZxeeYYhwtncM2MMLdR7dPu
tdGsIySgz7riSsuA6tgSX8OK+cYt9sBMrTELoXRHSb+tAaDLNZpP1W0IGgOgPJ5hyn4/GBvbGsVx
DAvjo0fpWW3g1oLkqYl+4v2Sd77EM+eMpaeOyl37ZgaWgQpP2uFLmgkUveUSTmuJv33eKT8XyZaT
MM5qxLPlC/EXOTbtKR4OPU/xXVQ6ZB9oLuKz3+PD2qsBuEvot/ZuJCd95+bx/JwDzjtGKEC+y34k
hKfvEvwWAAmIJq3t7xWHkgOD236foXvfavRfsCHOfPha2XV97cM5eioh8TIlGNPMXAfEznRXaYZJ
j96dQyWOSxH8Ll3KkV2SfJQTMwj5VQ0RlI5ZnhI7iZ+BBuK1tt2SWK8zc7v1Zf6N5neH/HhJHzkm
4pVTGtItNK4bb2N7TZscnnbb+dGtpZneHvlUn1m0x+Q4nXnfzug4PDgaA27WDkDwMxt8OnPCR9q9
+OHVKzke2comS+fOVIsJrD7uX5gRYeXqcwf3WKjx41yoiEjDaNFmljOh3M1aIJQd+M58MzN15y71
UYPRBmV/Mf3If6xrXQAjMBP1qhFICvBrFuo+kEb3tbFofels2/YDL4qzODJyu3iyNTYdxiYE9UwA
UzdNkpFWANF8a5UaVuVTqYNbBzaHKW4cgSf4TepuTPJH/H1GKO3NiAZsz20BtN3T/HaHucCywn0W
fZV+N+7yaYA8n5+x78LyYjxOKaDvNWD06d484+HnMyq+8crM2TSRqiBDE/COlDNJzeuaVIsHoeny
Vvq376cLvXYaPdvQrGG6UF2NqyX08aeJoaxDjk41ZPayzPpjVPTZhj7Tcpo1w16VI9/4iI9iIYJX
BehUQN27iXQfTTdJCEkgfJdMDoljAtLLFYkZYbg2HLv/DnumZ2gF1x2Gh4bnt8jKVovTIgKUjoSv
n0FJ2saOI6+4HdMvDdMcEIVjkX9xi1gIOi9JHq9hXNVbANYZSFNHXOOCrI404XuU5Zrqv6AluR/C
RqMBulLvzzoCIEZYjALW9G5Mls373qlL71BhvLsl8GJ6kD7wjHUvjOluiNKm2Q9pv5D30qYHzpuG
tynaMXmYfOvRlXmxE2KSd8JquwM3ad3swc3k7tqm84I1F9gYplx4e03j9hslOj/b5JnboPfXeQfs
5+o5OqcgTOdEhCy1wUzCx8tokhFZ85RXXBl6F9DytlnfKMhnScUJjerGvVr8yn2xFpp5pg5bGDsv
fbHOCQxxQsOPN6qTGarSh50253finNnAKK5EnmnS1gNKNjTHEmQZBFl6qOumwRy9zlGRIE3W8M5V
DJLjloYoKO24IDhkFdLs/Mi5nmF6kDhltREkyeZXEUgAhBqsruowBTnscRTf4mihHPIA04fGpxje
7AdvHqx7RHHLDRNgUiuieBTTtjunWTBPKjH7zsbwlUFcdCtdnXrBCgYYCYTFjHm2qy1Ac1lNRkah
lgPgnvRW6fSMQDm5vYaW2F7BlBTkUlIeiu0UMMID4TPU7ObVUN22rPDHPvZ1+l3oT6e0rqK7hEyA
0+K1TGKIm6CkDb0XRCXkeaD9MD8REKCOFR3AemOOXU/RlSQaA4tdjTjRFqwM4stkFRXCb0gHiSxz
h7zYfFALCsWsHrv0quzCXTss4dVSyeIbj32GJ3we3PSA+kNjKwcHw+Ki2uazMkyxT89BJe40jqRW
sMI5rD4y21Vs0Wjx+6Swd4THmerK1Rkn8E1ji3GHV8iHOCeSqS6LYZf451iUzGboaD1F58SU5Jye
AnGXx8xq2ujRQbyDV3qqSpa5c+TKPMRmTqMKeFCUpsBsFpqh5Ypw2YRpy6AjW8zOew7sQn7h6SLQ
BRYGiN5zzAtRS2GFwj+Ov2CNKPd5GInrsa7cByi9JtISnRUzJZ3aVTpAxugANtTo7F7Hc76Mqso+
XTXo+aabkdEdstlLFM1yCaZJLjE1A20xtfKACYhbM9KEtJKwBqLvzsqN+dwsaSxBj52RMW11wKGy
fpUdAJe1SMkK+27ZgK73kNb4t5eQS2zWtE9CJoNE9DIUoUe/yiJLjxmqgnOiCb7hbuxF8tCixQeX
azMn3uXRMMt1qwc/HA+m4kNTmTjoC6LmvppmF3l7mIme86q9WuVWTlmLO0ZOVfHJztFTHExEz8W2
CtA68X0ZSMPacyx5pTTn6TxinIpSnDo4fd43Rh8QGatz1Hvg5p71yQ0V4dqQQzP3kY5ZHxz7Jg+B
jZDK7reQjII4z5emf5Dk8urzyaDYuO2NRvol13hAc3XXUcNkah9Jxo0eBrJImMmBI23y4rQN9og1
ouq5/n4+Fv//brb8WzD7L/j2f8d4/29Ib7cBZKPU/ffNlru++Hvou5+bLD/+zY8mizL/Io1O0d9w
de/Ec51/NVmk+Iv+A30Gk249jw2thgKKEY0Vz/rLtMgcBsONko6aDTnxj56LY/5FwJ+yhQk0UtC3
kf+VHoy0fhUmQ5E3Xez/1A8uSlb5Tpic1KVJOzq1HrpEn8Z3CCfJSjuaBvWrs10IV2hfKHHm/jvG
LjM/wvnkxL0ti9Gl1sKx0hIsXuF4nE42GeduvQv8zDNc9h+peEaH1A3T9DCidS6Mw6hK8siowNPp
1LcjjUqLHvN0ctn/W0jAZVulW5AXQcf8bOYvTdGgg7usGJvzE0M2+kQdJ0366WCTiBlFCSHghlFq
SH72yojjfHkyE3TM/xikGxJs49pVBxdIh0mhFU29eIo2HVYYPkoX0F1lNU+cOqEwoJaHICJCs/9u
Nn7CH7FexgxQpwoYG111p+6bK0F8N6N8v6LUP9boJCbGfhbuUd2MXXTuK3V2FmC16PkUC0OI/OjC
SHfvENzPyx7fIcDMXUTCVPlMuJQ5clRqTFwrYIDQK/6Ife6ToSjvU8tz2p1CMpneNl2FoQlVg0aw
EKq8GH8XE9MxEDR9wnVh+ppPJzz8VXmPoxlZ6SqbyUyPEMta2VzvVezM8QdVzWH1zeO2y4+RrLv4
Oe/mzlar3kUyevAbBqDrsZm5jl6eC8LDUkwCu6pSrK4RMcT1SxwIvksvr3VHmJh31+efkXN1D7MB
Wjw0CL7FmnsjWc+J6sfHYCiS+h9ZwELGeD6FslE7iJkOhW0aZ/7XpSQmFTpzHRegX9mr9b80B8Xm
CCeb28Ag14ygOkTGIUX8+T/1JQ3BlzAGqBCv5ZCm+JfjqeuNh4bIEO4cDGF8n523cFX8dmjjiZhe
fHzkzSLGn04B9DFu4V7G+nsnA1MZ7QFVCcKGDQC8gb/fIXynMXkJjwNnOvLfbNLb+QV0sjVH970Y
WtVtKfkj0iHJCF4YrzeUDTwjIgC18AI7S9/Bk4MGq1hZXWfiR5xj+ME0tjyu6ViEfMImrOFicB8H
jKIBPYQRXtJ47KNXMK0qv3I8o4y++A2gWbnuwnn2sg+id/L2RdYkDI4r3JI2X3ld1+ny1FYzD6TZ
2mn74oUIzZ6sTiABXQFWUV2/a2n1ePm6LAq7urK7VCEc9DU84prKVFZXhdM1wUtEYxMiGLHE8TN+
XA+KRuXX5rFbrLlZ16OniteGJq79EsQzPlouHd6gMY74oS5a1/56ZPrmoO4jkn3vd1NbHKY68cgG
lUDNR0K5x0ZEVSc2IMC7bkvWWLlDTTqLfG+3jg85qpcWLBZRZ1dFwgKzwjMoiNAdSCddl23tPcGZ
N9ei7QZBtYBw3zedxNnU04ykozSGOlkj5fyM0rj87GGr/LCYTX9PTnhG1nbvVXtFXBUHJtDR+kxo
BXfwXey/+8kzOHq7jE3DqMa200HW8Uqs9vj6g8VYTrZYasavRzNyEsLGL8njs2AK8+zbCFduCsB+
HfP+PlLdXYBMNDZPHVIhC2tEilUM8WxX+Ph0zYTmpLMq3BL02C4Gss56xQCNK7i6fJF4JKf+O0bH
ufg0LnlrGmQZ9FFx+Gnv+k+63+fm9r9cKrbHDW877Fb4huAauO8sBtgyMWvbycMCxag4oAkR5t3M
cIe1MKYuTW/nlGUth1SCtVwCwONH7mWQ6NhF+oiUcasGpx1hyp2MwvsLcdrgMJqLD4DHWU3iEVE9
iQQFPMHt798+W+lPHhudvytsFwc0LA9p4f55M0/A3wV/q0myx8mvGzc4wEeyzYGjoXRC+SCzZsb8
+vuX1Ladny8Yq6QQvCYELGid4pwF8tO0wK4cRTxqEz/2dIoXPGXKCwp4nbBv4YemKTYZOgaxvzz9
/nVhTr99ZQ5+FjWCyafFUubrP//plVGt01FQbffJ9pJ+3tUBC9tz2AS9ImPTS9riJRoNV2fWNQtD
QS8eePbIvgJ9ZNc2D2XUssUjF27CKbipvdkB3BV0QYySgqlz8KLkyD8hZk8YYOaLsr6jvZ0QI2FM
JiAGNbrlyarc2brzMQuDXyHKz4DDarfAlv/O+w56ClJWlovccZf8Q0KyWUG0WG4xMFwVBoXumuqI
FRDJssXaMuE8pUthYlF8iaac/6IYOrBAV11U7xYvWdyPsKXyCKyNV9d3VVFMpASEdBJSb+OJcGns
60EYTnmChZaWT6mBIHrruW5RPmEpUOUp82IJXq/2+HzwIViUjNzjJS7vprGqIeJzNH1MPsdAc2L5
J6almlEVFEVfHIqF19+0kuBh6DS4JR1UzEyb3XSb0nkwj8vAMr7rBSSFbVgMUXGaskYNSFEnOvxC
w+82wWR1wUsfWh2vdXlhkZt1fy3Tgs+ZS2ux6rXkfN9ft3FNhsAK3JBMbgUILPMWMERC3DAZ6bwG
u85YHFyHxvU6j/rQOY083+WJLDs+VZZY4zewer73d1Sxnj24IQzKvdVOTndTFwSNP6CNisR+wEqC
CCONUiWOstCHu5WV+G5452DqqqGXdHMPenAayhnqPrTdpymcsByZWcSrsTFMxT51+qq/Zrqt5y1z
bRopTU3F20hYIG30dn6kv1JQgZi+h66FCtYbZDwiCqdBIzd279EX7mAJF4cEVqH7scQba2Y7lWMk
+Qev0Tyd6FvU5Fv+4WF6M/PDhchjZNtCONTiJmSKX58lpokDj5OqH0pnyJpig3lk8ec9zuIGcawd
t156pDauRbWpepCvbNM5h/KFqdai91wYhQEV7+/flfVrEg/LmcQt6JiKaZevLGG+ecIR087wss3x
oS50CGMZNbQ/0GwjeD+1wcxNBNMVpt4aM5JVXSVzxvVXFvLpD/ASRoPxyvlmiBHo13f2IgbnRoDn
1+dNii5W4aaE+RjiZkKZ9o8YmgaqGLdP8JLgkhgpf63Zpd9oJWoiesiDGwt7su7heq8KMxfmk8Ay
0ryaokiIy6FaKx9dYpTLK9dsZ/eldrBoXHGw5/kLIjLa5z9YGLXj7ZfVl13K8ySnf8+RJjPqX7+3
dOwpsvPF+DgZi/7Cckis5Ek3OQ0ZFwyiD50MloStf7F1/d9RX5UckP/wVZnvtgFm8pYniI/yGGio
t5FXk1kXPLVj+ZCPUcXTGXdRBUF7ggI5fzDMyEa1DM3SKulbFVyNinkea2/FF+ySClR3qOq0OM3N
b8Q8kWBb1moyC5q1dlJ+6vrR4W8DpCv4tn9/l/0a1sVNRhgIwis2TFvi1n1rAsWW1Auk2+HHOYW7
i5YPOi0Vcg3/3Od4ly2ad9YQFMLBbihtCsnfv/6vZmH9+q7kHMvhWHA+9sWbPXvukrgp+M5Pi0wQ
oFoMEDnJAE3Pj2NjcT60SVjifUF+pnnoeAlDvQ0zaOre378R9/078RER2iS2sgI4ztl++dOGOlcx
Sv3BCD4SzBRM0ScSM2R+5PTGKQPxpy7olxi7FJlcNA3x70cLpI+rGbEWQzJoRfWrixsiPzJ3GLjF
LofVH/+yr8OCBwonFnUbpgj47q+A4zmsGFQOyP3nmuiN+BW4AomWBCDM0fLEuNFuiRfRB8FLmj3p
A/o810+qc++RZcXugKFI1K4C6EZ+fYg/KOQ7oxjjp/I35fl6ktaNyW0a6sl4QMUW8l02DHb4c7vI
qNdoz0r+gk/SKYmr7AL1K/1hg6PWguBwOo2OnY7+imvBoYLoZH1P4C2evZulK4aSnPYRL7q7zosF
uAoTz5nzHWwFLgwkfIP/0zDURx+nJ/TDtW8GLo9poGOb8nWck+qz4xNlPLME/sywNR2AieMnbBBI
41LBceoYTANGI+bUNrli3/y4Lyk17X7WKB3otiO3SNSX+tYdOxvVJrysVDcoJoTp+oq508ACQb+4
oWw1SK/lI9S9u/TfeySM/EWJpYSlf7Qz/cvv7y2tnvl1odILuMUSQY/FYcV6e5cjyw9shAgfae7r
xaiLOVMZr7RqjfFLYDVJzLCnsbn1x6oJ4TVnHAG2vvSNGVY/Mgw+ghVnmmwxl/o6hDLU5/toIYev
hsMAtN496iPViLnda039CDPdb7YLZO8KFYJK2qiRiDHmcToyH8f3se58zsZwh1Dj8hXWiZR7WKSx
PjEFTE6TNUg0o/qQo+QCXhdRWX+COQkzfUPIxLnfk6TjsslbWtv7qaDWBT5K9V87e3KU9BJcdchF
4UjYjm60THQoxoesXao/rSKmfFv7S/zSlPwOzTY6Z++uMNsvrTYePGYd+F2yatPjwpWnATZuA7jJ
B9LATCmlqTHTW+MeUAza2h0t04zugohYXJLJW9xmDay9h2JaoxyfvnNYXMD2OEVlIT4I55wnVhCM
NJ0UbkHjYQ5zforPDA26l1kpUtGB/hZAN+zE4cQJiTfJb6C8lUu5RZuuO1E5pqGWzZeyMdIgFp/v
mMdfP9g2QhMsmAKPxinvetc9TmXcDAZOBN0liy2oEe1Klik36yqv+ohjoz4k6Ds8n/TBrI9FOhwW
lQR+fYPPcyz+Tlv6f2qFyIImnm+N+j2wY5l0wy4tL4p4TnF9j62bpgXfKZcnKhm3vuQIIfihwMPO
LQ9vNlrjgNOkmZ5EkyTlDjanYxQAcpX+FIgVFt7Yj6dztEnAOUlcYDyOnl26rCeFR1enQwvcc551
xlzfJG4v9C8YpPRDSeg4c3691rDuXtbg0A71x04izh83AmF6Ml455hwm0V5Z1GUfphRYXbrJBnle
pnpL3221HWvHoE5PB9LiSxAMuIN0iwzuNZ+tMysaHSZpb0yDOrWo3Di49Pn6qyb23X6+s9BWqKt+
DAoB3biG4vzByhtugHhuvM7dL+k8VY95HGT9zmBY138PIoKqwaWPZGGcYq/Ez7ox5lx/WaaMuHgH
hKHcgpe/wJag+zaBJzvdVoJezjKU13k5X80hFLK/69LO23hf1jHBCXs8LgYFjB8jLDXvEpeECkyZ
PpXguOoBFrNqJZLM7Zcgs2M+/4hzm18ylet9HQsDTTzw+GxZvjkBQWFIOVVXv1/ozjXpzxUZxQQo
fE+HkxLg4XlvKmncgxHRa0n4Mc79hG2mlb1LZcyaXNIEvmxiS+UbxdVgVrP10aMLkBHFRhQC7xUv
Z8IHNmDTcJP4XYT75A+l2tt6Rwp68DA4bEGHwFHOm6Kazi3FPtOW0zARo1bSHkSHxejf8ZxDWTV5
/BgXve9uw7BFMP77q/OfvDYrFFWOqZvt7lu9I51zot7jxTspvx3969jPi/YU9r79OIpwsp6r2ahp
t9TCd1a/f2UCXH/dgKiwAGAIhuiskhYBYr9WynR48cj3jXtqB981MBIEDdo/kTrZU9zOZCKbRsdv
Vc5qOXSeeBU9skGkj6TY78x8UB6aYRTRh8vvZVJZ85EA4kR+trxMCpDicdXcXBILx4CooRedA5se
phQhIEKWYBo38Wj0oAZwCqnoWqI/ya5LpEzWd3QtldoHnSgFru6W9+CQ7NSsZAtq/g978dtSXXJW
gI1jI3dFIIXj/tcrEbnl1LaVUqcMfWWIk7sn2gSKkITJVEL788tKQJ41q/Lz77+Dd9++KRwktB6I
ThprHBZ+feGumyAz2kF3CiGATwCzeqk+RynedEIURT4RCuWq9EhjZYj+8Fi++8yMiSg/QOFwzpXO
2xuPxKION6nts6fgWzqhydGn1ssSD7SYfj9CXV1q/P4Tm2/PZ9K0WAl8PjCBuAiI3zxsI6zNpCXV
+gSYyjO/9TZN5HFrx7UoNxlICvYZKBNKQAMmzqulsw+8jiGOgciG6AATir82F/dMitObGEFD/90I
Fl2J29S5rdoNma1XQYXUbyjRg8V10LMnSaf5UzKu+bZHIBnSOYiVWd/o870rMMp2qgNFtNdJnvcA
PPusp7nnTuZrYTp1cIvLxWjXUWvO0C3pWZiHsbHdnvH6LL0/rCSmvll+WWf1YJJ2p9RNT30j/3oz
cbaIiVjz4lPRmwaJH7CgMIW7adDhTrPgg7FwOi5bOXqW0e9QFJF9ZyVfQGkCqdhKy0RCuHOQwfAd
gL8v0789CA964yczmZ/x+zvh7dlKSunRHNWKamRd75TeMldZm/MtnhKT4IUn8kAxFLXEYbIzxWGW
BM+R48v+NjhPpdq8YoRV2Ckzjj88/e7bpoqUlkKvfe6p6Ev45imsRiduiR0pToYPP+fDzDiBmFxm
VMp+9uK07Pdml8NEXfWtrSvsuFGLuyZrIQmvpgnH/yHHDobZDjoKjPXzYI6DLXxRlTRqW8vB8Ljk
WcRUEJFqhmlYBDL/YtmJNe+BkoXQoF0TfsW3sKsGsrwiyp38ezZTR+gWIWwScJULcNHthC1xsg6h
E9Yz8M6iAd0QTRyWYtZ6jLleN6RfkLLTNexpSuGrGgiFPsGgMUBFGt4SvAzGgr2HYabPEI7Frdmy
+YUVqklXiLU9VJhkOht4xNcmC+Z+QzxPQza2AbZll5nk7K6sqA3T66qivt5ctooQxhrljTNDlyar
kc1jSobzeUpkGD8HMCf2geRXVVwFPtkp+5rwinYHXpMjIKMsdot8cWAzzzLlb6reMZLryXbPzhlt
u6LWombAw8aOAqCA/wItrRkevK4vi/lPi9S7rVFy52NtYEvgOXq3Lotp5ijQ2O0JFDAv2JKORQyY
mzlUYyISXGi/CHi3BCZwWQVNUEFqN52/dhvZcZJsoiqL28ffPzDvVmzLVTajf25Rn/bM22bElNqB
RxA05DsjwH68pr7WYhSZDSHSamHXbXOSbu50z79/XVMHxP+6svCIcmQwLVpCOMfeNoRqIxnpbYr+
JCYj6d19cTnu95HBeochU5dkP8bKOWIzNg3a+Ryjl6nKOQz2qlk4fHoJUrwHmz6k2FRjaPSfGZNB
DV2nosULBCvMTs0n3/Fk8VKPSdHdO9TOLPZ553d+tXYKbePEvAXkE8n56BSbIM08HSUz+vpeY3jh
KU7I8HR3wm5CvM7AJ1FCAfMM7+hxeuYOXj3jT0ULH0pRDAaNUxJ+c7MCiDF18R19dN0buPRhLoN6
mefZ8kQZpUfPbUXM4AKmNNZ9Cl6DifmwSD3vLTkicKrpWmiR8xXbhn5PZgl5/xQ3LXdsOre6CKe5
lfEniduxogmkaRxDp/P1ol+ox87Uu1BfN2RWTY69lZVO9P6AvVnvjUHJ4R7C0AL59Gg4YUCLhd0v
EZ+NWCR1eNNHiz5bhT4NqeGaCr9Wh3bWVKfd5UvJDDgq2q62xPE3nkIIjavcNltc6MvlOhrEWfM2
xrHOOVVchuUm6lDGkkZoUqCuffaZqb3C298ZzxTmEv69XFSffunQb3BourQFL80EWOfnoftFohHN
uE1cHBCK7pKrGOg2a0i8Fh7EwM2q0r0CQzZWu5DOfHLd22qIb2c1JtQjgezTfUU40ERKKqMF46Hz
Bn2QmmNfLXcuui9JgNhQ8eNNJaqHPzwH71YFW9AHoJfg0gykQ/qmTOTsVJJl1LcndA1V8GpXpRF+
sSw1Dduy9uNlp8ok6b9OIIC+BZHdFk8O9v32BUamqF8NAxRM9IeV6l0BaTsOQiJHD2aBpL1tlfZE
JzcOitdT7aZoNpHcSngdoomJf96EIXFU+yE0yKBSkelWf9jB39c/ti5bbeiFrJfvh6ulWGwMMHV1
IhXPjOGXj4QHY5CxEG18K0mVqvEtYpT1HhYAB5TS2dDqX7B1wqvcjSOCmT9U1OrdZu7YugqiyDSp
L723XxIna8fAp9h/cK2SZwEBba2MY3kWEc0WttcfGqPcdPWx3iu5jSpO8EJugD6C3qIRsHTLWszC
GD7Q96WHe2m3ymbmX7BzL/bfyklH5qU+oy3u3zYwaZrxsOpWw8LUX68gpsfFJzeWqsZKQQA8FHFT
I8kGJMK0aYWRpxlvfRMv14vDfM0V6zCxhacl1JK1U6jJ6K4YVvrM/6uU6gUF51I5LD5hdW5Veuhc
ptM89rrRCfqXnRRSFD1i+yyMqoOUMm/FkY0Rfd1Fgh/gJtXM+/3RPSSRaO4Ppj/DOVpm1yx1tp3j
kCzuCDkfh8sD+2O5usijZAGO6qSomJanfqz1m3JEaNevBZRm0WsZO+M7ln+MLng/bUrJbkuzaqjN
P7jy3t35LrMdjwGF53FiF2+/566bs1niW713oYk7+9IcyfGF0KOLoInh2XUkulA9lxzmy+PvFwLn
XcWoKZmKcyL/o4f7TlXQz7EOTl2Wu8LyOxlepQtAgu6aSrY3Eprqvc1+l+WZ/uVHA2iapN4P4NJZ
fKGgEQEPbeMUQRzPwyR1cW51bGZwMKmAWMGxueumG/FiE/2jGAOUAwAYJTFrchmEgfMMHs3+P4Sd
15LcRraunwgR8Oa2XHuWRIpUUzcItSTCAwlvnv58C1n77GHPjlZMhHooNatgMlcu85uoPTlAZBuo
HVmHrtxhHmb5SBBMKGKfmPNHeXFfVoF8gcoK+ZA8tpjZ1D6OdNiNuFvfku97sMhPPqkmaxepEjQU
KwMd/OCBeq3lJAFoG2ft73i+yzUO25J1w8l0t47KyzHCgS+rh4p8gN76ClsoRt/Wcy+Vv+GadD9W
VTNkX/ysLpR1rkfE9erDMlhpm93NZjoUmK018AO/rHOpQNc5IWPXz1k8V655Kq18BdKbud5ghM8A
ndESuZgtQJ304lQGwFr0LDxk8e6cdhGmEsj4hSw6CwGzfw4XjI5odg9NtnxVlsFp/xlsLJ2crYhw
YB9r/k76GeW7hk7vptCpeO5BdeGPvEUcc/PvCwIrVXGu6R7zBvG1xxP8MKy21YplVhzSxFqA490H
QMPKPy3kWeUQZ0LRvsV8m/+tTJDSRCmokIYomhfj3DxVU46WgZ2wVukvgzTyH2egEln6wPBIbneY
6H1gzY4sfYAWNU4tFaxDJO+Wf+JEBVBGYU5EzgMCN0CK4Q3s6Yb+PCb9MujgsmfsRmhUcymrVcwl
gv/I33D5TWLIjz7uTX5YNRfyNR8bKweAgRglhBxylYWSB9J7+sNjRNJ+7VLA4hnzoYpv70HxFT74
xyAuiuNSqJUnjhvo/ohqiHrYnOzBM3IWsKuHpehJ7FvPHvmDlbk8f6vlBT32OEnmP5bQzJG8S910
sq8bpHEeRO5kXFVUAOp720KVNMZxYWhYXZZtNAD++70stM1BqQu4ZchuuRa5MclNQs3zH3F+biD/
Y+0g6RaKUpRwAI1SKYfJ4eNLOcU8OobB2zCBxkfXMzmuYpPw5mRMW81zbWU9v22msOle28HD6cIx
0rmt75bMnr3wXpmQdfsHKkI/nP8I+raLXdnAmwfQrM1ZwwlKbFylKgdKiDG3+cJiGC3+VWgF/GF0
hoKl5vqO6KLkoNEQCx0i+QOYm5ULS6jcvddeKWOaEIZJWbMhmRD3pF9sxUNp36CVOsPXyQpL8yvw
wrDEOMR311+9aWj8r0luy933eDljQL7iTfWMc1cepUfev7yRAGtFUe/BPJwl3mMtbD1DXsRa9Bj0
Vss66yZacm+dsWAudSALQlcB3T/qvWRf6YOZZPxVuxjYc7x9WbSV37FS7MSruMN+a+sify2wdFi+
6iKqRorAe9X3N+IDzT13tE9QWmVcz4ct6ea69yZ0GCajWR/PzRneQJ5fGg9ZteKQ0VMkXHktHDh1
QrnZav9sgyWb/godVEf/1MNJncU7nOv9d7fEdOLb5DEVeNEAW7LsqPucbl7W/Y15BKdbUUFx/nVx
WjsdwHvYTvpb6ZK7uScYU2ixseabMCSw47ag/rmtq3ZxJanvm5KVcluZKge3B7uqhprRnDEXWZLf
Jx8bOlzUGFjkP+wKrznz5GNVxK378HnC+r5dmYEWeFytAyvQylOeOtjlbJ6ek2KTPozR2EiatLg/
0BiPhiwekE9E7IioAliYVFOlJq4HB4UZaoLvRW8T+TDgmfliROEqfp1+oJwLhlFzErQGZFVAekNR
kjCoCBnhlxkAHwDRGLYZCnz0Iq+GuzEqhl/JHGNGeW182CbsGa8ahu2SwnAuRKEhpRCOPCa2Vki1
Vc1lncaIMY9ZgaokeelFAhaNYtlfnI29Gf6Je7ygrasa/9jwuQldL/qtmeE0f6riwau/TRxB6d2M
jYLT4vOB//F3aLhJ8+L4dVa+ZXllWX+ZxN1pfoTRt3T90VJp6b8Yqct6e7gVbfXY7dnPnrDgDVw2
UPskSxuizVPFUx8otzOfR4TB1zf4KV36KSr8eHxzgqrFPCYEVge13mTamT6N82K26RE6e0QhmqMp
T3UIRIED6X5xRvTnD0NJF0PEwyLUTMcYMBrRfx6anim11aP3TlRwA/XiQfWOvobpGPk/aCSsnB60
GqSwmYKGVNAtWxmhhQiAG19yupvUfNCt9ll+0a8kCbcSy4sNwYcC8+a95EnFbM/WePapzKSkW91Q
PomJbtc9b2W2qqcsn9f0GWNbP3mhE9iM1wR03/Bg7S3NFaloqjUQrrLRQPPxwRgTcpw4QWaEf7de
lvh/9otDM6eHgdtco3lmcMiMWDpljL6Bd5rEOePLDVnPREswx80+II6QekA/vEXUai2w7MIYg98b
8aR4Zmoi4x+FFWTLYYRHNpnRPp9tkVdiuaIEJ4/cGkPsvE7Djojgv7j8OzfFRLlFuxcq+hedrG6w
gZioLUHLBQ1NZNFr3FuKcB+lKF+XpZYf3C59pikHxYafYMhax9VaRu3GInPeESg4pTmqZ3K+Ao2j
hN/AEQJduGEgOjsQmHYZoYRUHUELSzEQqYHgowChA2cxYpnLYZENi0JSTBD0fr0lp7FXNLNvr8gv
FnlTXpP13GvszZ39DX39fijv231s15HKz6/52G7nDW0Y7NWrqPT/ouzE1MIvTMIcIrQMFuk9oGKA
rD6uzo8V1HZcj0lUpFrooXE/3SakEF0zMzsymjbD6aF2sBRkpj+mULcPQ0vs+nUuEKg5rWvPdfNV
k4torFLuFVk8weRAZ+i/U/k1tGm9QVbb1AChu2v8jEhSgiBk+VuZJ2C6hpkDOaXf5vAScXJoiYf3
kU267z97k8Xh8gBqig1xZ5LySd5rjBm+JYhXkeLeprh9hCldc+j8qOYRDQj1NtuhyVenaf+YkJrx
LvUYGrzNnjzA8Z9d8KMEIIqbhDe9Lf0MyuU2V8SQDQXmJwOhiLB4UJHP1nHR6svOHaSKHN1OB04i
DtQdrn/VeXZmB2+cwKsMJCWBACzmCzcIpIBuUgC57KirIsOGJ93eeTEJbHmIDE7St60R0voho8/L
zkLpX1ArddTKOgkDtaNW4HwFI1wU9mmGY3CMhjB3RnF1B+2ZhIJYnXbVuXeNmiMgyPwMd9Aspk0J
KX8HvsxYffJwzNRruGxQQ352XTZEHt7oxVIQ5kYhiOy91CythtVJbiAT9Rrqz1NrlkV9N5gZjj3N
zuNhbqH6f8zJjvo3NigBQkMekOhnCwTFKu2+/dM0daGaqGVeOv2ZWzmykdALZCtHZNvsI8dhUVQD
1XV+SUt6V5xTPsrynzYGjvWXTe9DoriMskM1NZxMngW2sHnwgSvG9pPa4tbBfBNOhzu8JXHE673j
/AMOcdbFamGOEoRU5xPjQdmAysCQdn/OXiOsJCCKAny44YjswQvYFEO9Qx5iTrjgLu7DJl2e6zrE
WuK+WEG/PAx66L50OXNzFcRyqm1OLxCh1suztngKETED2YTcIpEg0GSkYpgkhOUWdiTL0VDtLCee
2QwswrAyKhhTQRdCTbjE05piPYWLcFXdOWDildsfgrUPFhC9dDzycgqPU9Am88SMEkjytIzoSClY
vc6pwFbPRIMF2eNqXaEDN2MLLBPPqmEzC3d48kMYD2N/vyZrFI3Rv7EF9lnp/06hqMR9BjtgBn3H
8RhuRu+aZEDyJhTVk/AXPwqrEFexpEhwtK0yauIXc7JkvOFnAUki7TypGQiNJU7MToCjLb0PUM8v
RjhHK4ZEfT/6rwCx0IAmctdJc29UkEIBseJDja0Xgp7Z16miG35Pi3TgP+AgO/YRpqa13VpHpSy7
UU/bWlCL/gnyRII2hkEGtfrGiLGNrkyDoNodHHuGqSB4WimpEIuYSbxVWpQkroir+Hl574O4AMZa
Aj8lQUXSIt/u3LEfAOyEW5MJTktrG6IuR15v6UoMibWBtMsxcTJP7uGWkRCnBg7QZEelYVjuS5cG
WC0fmgEBUeoQxIKOm9/lIlRgZQllkHKzCJmCguayITea8uwCCCtZ/j2r+rCcH/IKCORnVLNNI3jM
sW21r/na0g7lrPBNfuhEHWsLBoIK22SSyG2Z5jE6oxLIGKgpa67fVdVovpAuu9HVYr332x0mWUAf
0GfeiFytUdGhOpHor9RYWVHSg3Ck0/uii90aXB+nL0wXt+u+eSgD5z+KoUJNHZr3gH4oOhh9QNGE
FzhqSIzC1gHlJDeTDecAKOAvD3mCUB+U8pQnr+wcaZEXMHwUUqmDNEtPQkxl0T/4ftJ51m9pa0jx
h5V77r8CchnRg51NCk0n66RLoGjGg8HMfJeBqGPVRetgJx5P1GJJh4snoKyqXKkSKyp9bsqYSV+n
C04+ctW1bW0E7L3+uNXNg7NAbjuWdkUsQ/cg81/rKlZ7bZUUPB19A340SzUzOSWW5CeNrOqiNeGS
ZlEgMsgAixIxZ2/wpA4PsGaSInl2N360a0n8sKPU4n1CX1N1f6dvC75Q5eUvHdgOgwSTAy7ILzMl
yvLVgWbGTS7FLC8+aNo0K651nEC9eoDML9qhJQ1QrsChw8lLDdOqWLiQNrWG6NTBOB8+5dloJxvb
sOAJ6aldhSC89QymPbwhcRfa2LIMmkkqjmR1wcmVWCLbV8H3MOybGLr0OMhgQmZ/+rj19vPQWKKL
hxwssxbPoucHbPLnGTdKBPa8RK37C1ZLzvYbAjN9iGmPlxtuxMBimMM3pDMj0T40sAStzh0TCiM9
WhVklI8vBVnLn8ZiXEzAdMRhIACYDi2W9833cLaCKhra+EqFnxs14ATawi/oPsfJp7HcOoUuu1Mj
oX2K4UoQXuwtZWtCV4x4Uf2MPvZn3cqJCoq0K3QGnjpCCR5LUHco4mjil+bI4e/hzUe1bA947cwH
o59t1iFubshPtDAIWYFTuRhsjYh13drYxYdydqoxk1aW7oiwAaXdRC4o5fUcjSTyTdkQripecINk
rr0F83ZOS6wbmO0CG2XLwZyaaZoVnCMY22NWPv0N8BTsYb2la9GeaheLV/FRSGjkEA4kxHdZOAlt
d06k6uGI8u3k0AEutLrL6GFPQK8DobLpM74yEv4DJIb6h2ZhrEd/ms4WSmMr/8s5OSzUe76sGFLw
CH0Klco7oLIfB9FfuLiM4D7aOjTQ9C/srBqe8B8L8wd3SAca9Ai30k29MOvljFiyfG+2BXZKABzg
AOU/1Diy/Q/jiq/uIx31hm2ve8lG7fFOHBreFOqQk4lRiNlG3qu1GPyTy3IKh2C3lREaZPuJ5qDD
LWHLQBrg0II5IKbqJz4k7bQi7g7le3xtqF2je4VFqn2NE8ynSkioDMWdU4/+TOxepsCmOxWAIykb
3AxCTPkO22DhinrXqlYM7KCxxem9CvDLfq1g+I93KmwYUkO3dPnWscdmcrgMvYPu5MVhJmvySnAg
yddjHW/SIrOSXtpdFmIlRBeMNwdeSTXELVeDAjIifJ8Zj9OkqCaIXtmzMaqJZ8PBJH26cOvkWMuZ
R/CWmVlzF8dby0I/OA/mzvZi9sgcWQ8eDaTiRUcVL3Uk1E20ylmKsd4MrQXc9rXQqyXlGySYzMhh
H9RSIjN+DBQg7SvMCDmt68Shr3+qwmRvM04lVrV3QeXnPPx8akTpdQccIFpd8Xu07NhEq91yXuEr
xmqnDU3Mn4JediXlIx2JoWv5JY4IadncmlHu3oUGMZkH13bEm/VM8dTxV9xo5IwxaC7Q3tpVXcFl
BCiC5BV1X3f27UXOr1x3KKdd2lZ3cpi4bHwADq6EijgNpN2mhpDzbatzuqHk/YaN+7DAdgAkF0jl
+oaP2tPjtLiyy8bOkn1gpyD3SFiAJ9Lc1rOOxULo4xrUiuUJzMflzejTKG4iDgjcSgbn88dB0BWl
x//ABhAEgQ6S66ERFzGCdN134JmotDBHIUm+5irk2ZyKoJywtfb7CdfcQ9sNM06QIHLL2WJqj4IX
JlGeiW0YtfaUYxGWGlnto94ld4/EtjS4wCvLPSJqSVce/n6Bx8VRJ17KDaQju7atPDmjRhLwq28V
CEzNOVPrH6gSAUTOjU0tv9WueA6VSy7rDQMnASag1LSwk0P0z+NLOLZ7UYo9hJXTOUIvyD3GEQ5g
L0w2+f2rM6UL85bWdLAJgODYK87WHmFn3sQKC9S995DaabyvCKy3yXbFQ8KoouO4bA4Cqv48lPM/
HqoJ0xdTocgtUkuFLLCm6Am9ZRDJXayLz+64XUyRTXxqjNo/X0juTHZFfpG1Fb5NyB0jc8XwhFzH
7jK0vXorLpftQaGIZVNM1iijGEd/323itPY/R3KdwWsAxZnneDiSJMPQ/AzgVe46rGbptSOxWZD5
ukseNOoc5VZa/IF+0tD+E+WxrDsLacL8R786kqXF+kTomcHzxBIMxqjfOaNmHu0IgoIHvcRoRbzq
wYKDtZuce7OTrXdLqar1WSGKD/hpXGDSvcEFbZLwKYMfKkLF+3CG5r+ckhbgaxOx2wpiNY+K2ena
QD+vlICCcZCSEwKBNbTvk6M3K0yWDzwMXrsh2HL3YheNnRbXeanlVGoNOkxXL29KEk9UYBbnV+ir
hv09HGeGH0+3Q0Yt4ySxEYYKsZEsTDZzGfrogp2b0VknYMmEIsXwYm9X334xp93QEYh8yKXZM95f
GROLGAepmVY95Vx0xTqot7A3pYssWcHkSz4NXDvhXUeAaclbdJjI0A/lN26zqzBRti0NFdDBKKmR
OpIVz3Ff8PlO7cgBUnQwOtyjyZSIkK3zPF1mpWGY8yCgMspJaOSm1B4StxEVDpNy8IpPcZqu5XbX
ARpJ7iD+lfZrA02rMB58+vndj7lv6deczNwKGMCNk9X33bfb6IjseJ+rRIpmZX9wmjkpUdiwAvb1
9m0ZJi/dvls9oRl5xb4O07o60eTE9eZ+9dgU9QPznzH+hKKSzEFMVHFW/5BPUxovD9OYyUWH2BTh
J8ZejOsviagbdfcLWHV+P2xcebGDlctRkKla1jlidr1avnByguE76COckdhsX2kkSNiMFRc3H4KF
Eo9t7SxSHqBMtWzLLx3QLu91SbI+j445XBBqJTgv1sO8w9HA0decg7AtvCz6DvKLfgxSzIW7GPT5
Mias1ae5dew6uZ/bHu1UpPRpmJzLZYC89lALsah7CRSmR5065oD0yNwypA+yEYk3SrjQ/q1AT9Iu
0XntG4/hzjmYQwk4nYVC2uuytRlGsla4ok15LKygnezHirkpDTUXmppjnpIyEVhCpiCpWheqUbDe
36ygk6LWiPfxrA05WXaQizsivQAMixAkpUEuCVKRQENFf8us0Tp5iG3UoLPvjTKqKvtlmNE83b6w
r2V3RnMv2cBKQpXnr/1GJOjuU05iYoQTN9IWxetVqjxURF3CZImpXn/y03UJws9mOLh81u3ulqKl
sKZqdWRrIB7P+1zjxmLPwaJEmxvQzVD9StG6IWF3Sw57QcypE3vMc6eDE4cYhsCUyuTsm/OKYxUh
DLmnWx3u4zzHbrH38R8dXSI9zWYCmz5/mP62BDl3pgbBOGWKWCQZ/Dtms/SPuOGwLwgguN6uqEOF
ICv785iU02pcFAJOUfIy+PDqrlaNtyEUeVMxrKOUGQDllJERJPPvehWBN18oX0OjhNvy0HQ5zZrH
2vZU9Y/uZ6T+mgIpdWact5+miGLGOiQeGAKkvqYtHnOsmxPPdlaHZogpB5w/DlsuiUxh89q7Uz5P
lWxTQp0Brn+zDClcqTeAJ00HejghLykvy8Fcf0fMLAjUfWlAqP8M+wChrScNH3ZokLJ6l6RbRnTv
Yd9R95KRkr3Uq5L/pJcQVtgcaGZVY7+OCzsVGfvARVCCYMNun9h0ODTJ4Z60mZTLTUAi2327Fb4m
ng39oI6rcGGttxnjmgKxNNerzebvMVjD6bMPGWf+qlfJFjeV8i5uh3wqglvsxNn6BtYQd48zBOhh
CdvzPFPKwrfd6wvNeXSnga1t0zpgByMeU1Eh61QQbNa+8oPcIEXW7RI+TMKz7hYwS5UgLSN0os5t
socMAJNJ4O6FjN7Q7EQqD2NF0hH3cusASM+Nd1aNygsZ+BgF7cD6jGu1AjiJah/kMLrlAy/9QDFu
s8TAW5TLW9SCOUcomIfOE7y1GJLG69hL7qYYUaNBGfEG6xnxv0GAAZLAR7qcSMuh41BneGOxmTyD
7mBxdtdUcs6SUxYUUrRI6IMYYRRIBHo80eaEs4dykf9FMtu8U2XPAY6uIIdpeBvoK6R4h1PGjGGq
GCattKGpLKnzjSMwXGaQnyzsLP3mF3c1hvHvJoq95kW5s+HXl0kfwX6duoShqTFIJtGFonadLgAx
5SlJnc1evZUT654S5qiCcA8NIjzsKDB+LLPcRsPz1w4z5xWghdFAISFBGOYFxSac+ZRxF9HbbL0z
GHNmWg8sCKbLAGVwf/zSZCbFFb5VsbLJPwQq1DkMmK6tPcgB3EMpYxLeNXbxAkVC0rAVry2WLONa
CWwRkA/vFWOzPfdpSom4PEeELo4GowDG4qk7cskl+y6+6OQ+Nj1pL41ZiGUjVmnyJmgN9OUDPgdq
fcj2ub8LggSgYJJTR+sSQweqorFqXmcoMkyoc8SpHHmN33o891uXqNRQDxzmBJDjMqTJfzg5o8fr
EGByUJ8rVGPwnmFtOnX/eawBjYYXDeXQsW/xQmFRJN0kq77sxn5kDhlvW49OEBbjD+OC22sAm3hW
Lfadq9s7wyGnke3kl0i5YxSheFOr5Gmb0HL6Fu1T6hxTAa7yloDqJta2wynYXuBkcVhyGrQ/xjal
zfUYW7aEilsh2FuBrA5MKcb5X0D/7+j5nm3RQ3IjsM5m4IURRP2fO0kjhTHenJnzqaFRZz6a3pAZ
J4tvzP+I8kEesOad1+gIEDcd6CNc2GyD6XpJvWx054PHRLy8n8DLJBc4DkvzRxtFiX1pLb/nd2nB
cXB8XG+9g1xy2TYIbDdwTY8DE/bWuwYYp5e3IZsaf9LtI6AXGW7ZJchF+Nm2kiqlLsKWyy/3Zhy+
nOziG+IE8DAtj4+vyH7fBQMoHwgeNvAdUOn/hYUjdem3PJmLT8FQkU8hdIgcR3aXF6M0jRCBlu5N
vOAkah1Cv3M4Mti+kl/fQEO3nKzfYkH7TBFjr99gvDN2fZxxUArni2UOQHy/JzqxYN3gwXlaGHNQ
Ly/TnpN2gZzrPpNYjuzEXSVmqCFWfNvH9/u+3rUYbZAT0fmDvARI+d0LWEKfK1T5/KIE6h48GjwV
EBcQ9Cjhccnmyeu+ydBWe93p1KlNa32J/d8+vpJ3VCrWgkc71DHB5gsIF1Xfn5ewRctuDJt8egn9
dGbBObEIDsD3lsT4VrY1O5qDMo0TY7KnyDttocXBc7vI3uw7smIrCQDKpTX/3yKtcO/zvKThX+/4
nWhDIfBRn3Uf38HPBG25AdpuNoKGiEshOfhezSQaO9XFzqBe1I70qgYTGA0WXhFBVKXo4P0b0e8d
F9WzZduD/eEYgfJj+sG76RQqBCjgIz//MteT6v6Z5xqh8YO1A9GKcKGwtveBRpEaoxccQY4VICtb
gzkUwZHLyqEM0w9Exo/l/PHT+BnRul9bxLKKWF7QUOFf//w6qy7s1DiE6mVJPCkKbJCl83rs2nKZ
M7D5DWdUGSJt9BrCi/7Xr/+viGiju+ECbieosq6C9/wxzm1hrAfjM/td2sNJDG9AWkhixAGsjCXC
ASXpj14d7HqppdbRBrh4nDaHB+NWPvmhpqzr8xv43YIJMz6ocfSldz0+5ePHFr5fRb7tYPtl+qht
ebb/X3pbsRv1ZmVO84tVu0yb7m8YQM9Xk1xXNZE2wsFmbSfTLO3NjMyd+4umQZqJuuB2V3J1msJt
zBYyd3hiWbZ79rq3e3X/PBvo8JJXpRm086NDaxJA9y3/y81Yyv6ZEoJKTPeeIsOiewYxxTQ358FY
Q2U5p5lMaPxzZahJFKNGE+xDDPLTfx2yTl68uDNxfbe+A8wcznI0ctM9q+wVBVe5ZYHdvtx67d5+
2uP+KNM3kjA5BNQ2UNgNyjZUddHt1xzIAIPhfbSz6DaUxTWzmnfMntIH3ep4+0QNYwlGOTpn6/bQ
rDurhseAiJ7VTHJOba3bkFudKOxP0hEAi4YBxTf4Tuk621nZ/tzOl8yHDtHe04cEj8aYmqZXCviY
NYTSsMQsoAQcAXEcu/7VhFiJ8DPpIljhK9MpGNgnZGNiD5Bnm1t/ex5YM7wGanrRgOeWRjIr1KwE
SgfdExO0y63/WtQxaT+ijEKERMobNMa/MSEk1P7n1Nt3UPNwAl6mGyKZ+j6uAMLybewy8xeDmMem
wWlJOov+mgVkP4yYaQxcdYBpNCpwTElXQT1Hq9SqXYH6Iz7Tt/JU4wJHbICHAM/PqaohGeisYrOK
NUf81ILC6R21a9rHG+qd4h97iA6Vxf/IM3wi0vuwDOrea9Ky6J9VTGLOOMbsF4TZXKTl8h4zyv3C
gWYO/inOlmXbDl1vSpLU7qmzx9rjVcxbI4VGiqsq7cAYWMn0uZpG/jktjBfAHrtQWl5nT7G8P74D
ieI/vY0AiRNMS1DhQ3GAE/LnSGoYLjVJqIpncLK9156iyWI4AEI+gD12iGwcC+j67N3hj7/4v0KR
8HAgyhE+bT+E4PrzF8MwxQawc+2nNkTv4422Ffdmx6MAoJGFJRB9/H3vFP94VXKOseJICGkM+ZH9
8xcWXodmVBN4z24+SFNualPZ/axx5L+P1oJfxnCkK+mAWnVj+hw35HDXdSnlVBNncsje3li6rrpz
29f/RCoINtxx3En+1ZB70sMyZjOgaKKUGarL4M+csgcrScz5H2XWbnUH7DRg2318j+9fJsuQJMeP
LLJ1Tu/3W2txgTD5Vdc/g7WQsAi9p3PonNHbL+/y0pRo1TqbEAU+/uL3exp1hABisgnZkiSFnf3z
szVQM8FkxiifnYEjgKkpbDOZGdjyyBCpkCnthhQ4a93BXIXLWDT8/ePLeJ9wBhzGXsCC4mz8P2if
mGmiujRk7bMu0/j/Jq8CZob0o4CaVciAp/ucAENJubQZuHbzhuXC3L99fCnvM5SA08olSRDaDRLV
74nSDjs/Q17WfCraUg5SMJHSdEaUg2We9VjEv+o+kKsCwTF8/O3/9T5IjUKELREQoN6I3qs0JLE/
WmbX9I9rkUK4vx+3kWQiSuk9Qu8Q6s/rLb7AcmbR6jr642tw5KX/Z2gJLUocdjhca1mT72UBE6rn
HI+D6anppt57Xu3ArLMz8omR8Rf+pQ4eQEVbkModcAeeir+yPIr5A/PYIkvP4QKAjTjZL7n3Z5VA
rE0h1+8jxUQtrK7BH6WPjdEwQ3F9T70KgLWc7ITuyBVzB4rTU4+i0vT7oFosvi7L5JjqrzGi6/R7
XkdyyKmdDBHtOVtTodD4XYGWnIPzNtUUTbjbCERizsbJPjXhOgTziQYnZ+/HT+v90iUCcpYA2QAd
B0vw/daNJ3rObVHlTxNeSpnwqDOzbQEy+4sJ/Y9mcbVi7dB7Bv5TRtYmK20KHFj8Z9+uBkyvPr6c
95EkJFE0zSgUVUDYqu9HlXOzJEhhuumTrtk0Lr7RPe9sr0DmJZbp4sdf+/5QCFmsPAhrJ4vBh3kX
oxWoT8MgjD8yp84gTWHmQP6za2rnUCZJb/4tHeGo+3mZQgRlp6BP4xC3sNJ7v0xRAO0gXLb1I85F
QibCRYbvxLSIOZyiiRiUC42uOWmms03bhwykHjdJ7aeolqQ4WEa/nTDUBSBfn40w3oQihTAfAbhL
GmEceG0XkpnBRIHRfVr7VPo8hq36Dp3UVtFoZnrS1/YVfp70iXWuWWw8re5oRCh4f4VzJn0APZ4G
ky3t4UCX8LohRm9PplV938b8JQ2LmCpEthgH19ZIehGaBg3BSONrptgkEGmiChRUuZGU6SU/zDSR
k+kWt+w6K/AsQgvXSGNI3AJVDV2oBFhx9Tixf9fYDF3A2MbCuX3TXdv6XC7IxHbIhu2R2mBJjgAz
ph4QWgRa7TFoKePSX29p+K2G8J1G2lrZTknEXqKsh4MJdqMp0NHaEv8Vi1AAKjWbYAvpK8V18edt
ZdB2Duhl2JZVFohVYRpq4UQ1GYb3e7J6jCqO+YrE8XqIwYLhR2YWUVqe04rh73Duc8zyft3mLXH/
RuqN/AdZKKEghT12Vf1d3dLmy+5uWMWxBlACHSVSewWz1qAbUFuFb//sZ0gCfx1dgFbl0cMEbfl6
aw5IZ2E4LY2FiNghCwxQpYfSYzBrHeqVvcw4WgP8SjsxlnufomuaDpXTZPOXeYPdYdym3BobqQFP
INjkdS2MaHnaul+47nPvNVolgsJStUv4MO0GrKjt3YV3jBCvNKz3XsZUO5VP1qlW127voaZDf8Gv
FhwB00c9TbHpJvG3nH7cWP4MnZIeJVrqYvN0S9FzhPSb5pdN1Yzh/gfE5240Z+2dL6f5bfRBGQnp
oXMVtwwE2JLO8Hs45J3/ywbggD0zpIYcSTcEZr8xuzwOfiVTHabbAhXMnE1+5PYoXaPCsDnb6PdT
808N4xT+lQZFoJXAw988WuqA/SDbggbSDLfJt8g5e8+R4d2kaWW3uTd21x7Sy5sTzPVzqYccupPh
K6dHP6Mzcbtez+NIiPiqEST93hSvbMR5rxEEmfHSZPXan+Z4GjHkyWcM0wvQmB6aCkzf7hnCCK60
CB1pfnp7i7umSuEydZWiRzc3xCYWVeN0tUFceLChUj8xr4jFUrI2NWiDH3aDew1ssn1OBwSjJ7vq
vE7CT7mmzOgYOcr2x32JoWE+DWwLRo0runII2cLTA2Jjs/HtA00gb0JFCGNuBrWTZW3R/S15QzeI
5j8AXT8EyD13c3D16kSKlpmxb/5jjoEX9Gdsr4uRRibeuuUDmNXWQneup72sTr67FMZApjG6pNtr
EmIy8JI0G8XoodMoEbDWssyM0lj4YAMKNz9ubL+h8wktGXaRLIfcjeYsuIASSaf2yGCvHM4VZgyr
C9jAX/AP63g26ldaalX3CF83GJjtVmvLktaDLY5xAhnZobwAzT5EYLmALhC1fuM6gCFAZ38O9JAa
w1QJZWin0gLwEauL1aFmquEiNakRCUbTyee50FbemoFJ8TfUlgahAs6+IAw1f1bjgGtOExbz5hqe
1/+t20D9xBK3TlNjD9TunMstY7K8ABmIKhE4iug8GWMyM2KjMyI5XFLxPlK7WaQidneawpRKsC/8
UEAOepOGqEe5nozUVFn+gimaTMg0KO+G29Lswmwn1Q6YKmBgtI7DzOikJrWdHvWLR+ijp2GTeILi
qnJYt8APytxWzx08qiU+ObzV2L0fwYws6+2CXOSy0pM+Mm7t3kAzdDXoX59ymQH16CsDSbmtxNlx
7noms6XBVtxjDrYWf+pXRKNRQoOFgSqLnNbnAnwCV4O0edM0WQJTw6PlnJcy0i83domew97QX5Nm
ba46WkLZm+rfGprfwV/KWt3prjRbIkJPQTAgh7xDjvQMyxhb6UHcHqHnzxSI8cQ4m2+LfJnIjXvf
rB1re/sblGGj7gynLKPoZLR+sP2WiuIRHNIdVlNFkxRBSTgQQ2AXC8d1cNZ4e10DxICwtdxRc0uC
Y4t/gJdKUyYfnKKHb+NEWXukVS0Nx2JFAZjP2WmvEPOktjBF3MhC04R3NGvYHrC8tfjk2o1pjSzw
vF+wbDRtiJJXSv/ZvTp23phXDYoL4WxzKmvpo6CA1rb8spU0dAAP+7jdwMYNPHn+HRKe/IDjzVLs
9/3ZeM7eO9yfld1PtK30rEK/ayy3aI+zJ+XI0ytP7egusl3elOrgjjy6DJvIuFOIad6rshBw+LGq
HInGA3Lb0ki7zfbSfuJ2dadND2ArJw2KFxoXFde/MsP38NcC0SbXrOUOiGxcq4bH3eCmje1JYqXP
ilijfUGIBJzUow2MR8CS9YByTuq6HZfdNKsQjsccTsL/B9eNbbYT0DVAjOAkJV+EJtX8tU9cib5m
OgssVoMZb8Bz/KgEhtloxFnmMR96sRAKodfXUJm++Zhc1fZr1uRMWVG4GVw/uWVxukfUjoa8iGXP
i4oVR7nsmYltDFYN0CZ/qVpWeKCwJl0MGR/UQvWBmUweRtUBbhWD52NSGWFnHzXsvleTFDtwYcsu
RP9+nmwE6/d561pT/aPopGLR1LxV71Cued1Fb7lwJZphLM9kjVHqfeKAqID4uRumBYBPIxDeAPeZ
Z9EX17DRfIYOYT1ldUeybZol/7Qnn0gAcRPG68XvE2sdnoGpD0BpdOP5dkTSi5B+ghVtUZwdp65y
uO7DDVFD/0OaoAOjVHgsGnDBH8gY8U5lQeF+SAzHeIG5tLPxopl97cuurjCNPd/g4beoXqwy8bwh
UJMY54AD8wVglIk7eCyQBBgxIAl7Ia/GrXR/P+0N9bujX+jhopN4n6EKLucMLBUGdrABpPF0uw2s
gAQklaylUDtqrTVguC6ZbhR0EUMe37VlBfcql24ynhnSu/b3RsK8c8s5vGWJaayDNzGvvdw4LfqR
D40q8RoEYZlP/4+5M1mOG8nS9auU5R5pcAAOwK911QIxDwyOokRuYEpRwjzPePr+EGTXzVS16XZt
2u6mLFUUhQjA4X7Of/5hr9yYsUOVd7Q3H/ssor2+/Kz71HwHi8SqsoeGjlSQYeQwC8UpgBqC0/cD
bDeNaNn23CtTtqrUgkqX6RDr4x1UgqWMlbNYIF2TKKfxU3JFr+egYFrwjmO+F4OEhi61WlbEuRCr
MWp7vME/Tq8+tE0WYg5Tg5vSDyDJX2KMi68r0F5aJDWby4/oEhahUmFrThM9jmzhzBwilBuL0Kb3
Af7FoC9knt4RPCqYm5yoH0S4dwG6aotF7/HxEr5P/z5G8Axw+daLoDnTCR5Ognb78c04+ZZH+P7V
ep/UJIhS74OuZkiN9HnOOkc/GVG7HLjvJFP24ib+8UH5ROqw7IGzmy7zQhoBjrWu5PU8yjBYfvKx
EOOrBUCCwJSJBpMRvlc590ulr78fgoy8XGNc6fCKpz+kHi/s0qkAnPyUq9CvP32wtBvpLlIIPczy
IthW2B2lX3GQWp5jdh3WMXxk+X+ssQ+42ZiXyUBKlCw38INv3FyH5LJr2Z/miJecx9xNBjf1uq5c
vWBdsZvzRmAQvXzQd161lBXPf4rMpcR/9+F4pxPRUXNKOMEcuo9lPeRI0LHe4X76pGVyXQrLBVaN
3+2NuytZXXMZPQYrdjzdvq8xDiUyY6YaLP5wRWlpWO8Ru7qfcM/m9daiVLaBF2IcLt/eSSzvsmyq
+LY9ijEsv9pgBARefmy7eryQiwRSOD5+bfeLUuq9ZvtgsriFSHhneauWkQVyu4Q9UbMqoybkuuv7
Z7itBauTcrFiBCWuteQHUQPCKYvq/TzUpdnymx//Dm31Ikf6oKvT8LK3ZlqyzDw+gK8P7o+o9Ngv
9lOIID958HWKVLaT63yqScMEUmvsLJym96Kp5K3nDf2Q7fXa1f+tet9MEAAtpLp+LDI+ZzEzecDc
wKqwxvTGWlXqIcMZhkWQY5/stBTelL63UWxQ5oYdiTLLSG+kZGL8ZVQFrypuCZxIHyoyGzN9/lQH
EQxyXyoM3lYuftpuTYvY5kg1r0Q1aBNAPvFV0vOhmBLIreFxf7R4qMXi8anSIjXa5NzMXY+fbt6N
7AORVkJz3NjvtM8y0Rcu5PvuJmuQiHrVpgJD6U3SuMCVK6QYenNTwxjTThTdmv/2rkGcMTngpMw0
5mswfyc2LlDL5SV/BwhHhzPshKVMlJe7d0OaqZoX8da7dUpCIpbV7Hjw+CKAAl0XqKWwA+X8QAQD
fw+btHSYj+nMgHbc1GBdmXNLGEIeyA1pvUXfrOvFxv/BsTUe4q+RNfFXRzbGAoDztsTv1GRojo/u
TyPzDrk+sepBeMSuBSPL1YxcHXDDL5Y3qc6NZSuYGp4h0st3PIiwtKXa/vj+71ZC6v2lvH62/7V4
zP8Pky+hhC4pBr9Iviz6r397/IaT09c/p19+/N5H+qVUv9s4LcO4cpb6GrLDP9Mvbft3S8fNjmeq
A/TjF/7P9EvL+R1Kqu4wAhDMWhlB/DP90jJ/t4B0LSZEEKKYD/xb6Zc/TRlAiF2F9SCyX4Qt1r/w
e6D5IoCdLLFLxVg2UBJz8gwtRJ+nBC+HczUohuiomM0/lg+1+9PtunufI/wt77I7oJK2+ftvPw1Y
TKTTSjLaYK4AxZovC6z7p7yRFPeWeiRTadfWg3jiJVRnqP/umU7FvrE0lR30wXb+H5wynuJPaLFh
wMXhUTBi4nHggv3Xy0oSEP2wybudxeEZbGLGTbugtiAekx7+ZcQmBKVl6D9jlRHPkNRjfixDddZC
Ub5oRo0tJ5Z7sP9dx6xhbetMN6yygwqOM9kJfEtc8Hd3xk2G9ZiB3km6Zzco0CWThfMQR+Qq72pX
F09YqxQnu0oRUbQdQzY1yq899POLEfHH6+Wa3h8fUpw+Xzomg+a5kob1QPAoSeBNPaKBRBGzTmM7
mr2yb3t7rfkIwugmpXq2swSSfm91Q7YFMkrnJfM4CTxNqAzvxClJ1p1Orj3KmW7vQI0AR4OYuoeL
Sbr2Iv0RBv4BG5xWWRo49vbTBlcv49l1Cv95LiznSRiNY95PVmyepFPovYfuSD1Tx7OK6PGK04x7
5Us7VnCwm0o1b4XRlC9uhMvGlBjZOXbdAhkKyw0vQn6xFeMDFkM++K6uN81d6Xd8M1fn5kKmLE4h
qzXm+2b6bW00nBmT2Vu0i6JItnrm+PjYlz1fUZRlGR7Nrqi+BW5vIThMq2GN1wf2v07oo7CZwy7a
wc4HrosjcbHo9kJwkxGUZokKWoVBSS2M/B64CU+OxQ4nb2ioULe9lH2kzm7q6pd37SPuEeNDDdG7
8TQnVmeo1sQTTJB9d2jDbQxHIVjhNijz9q1Gy29SbySxQD+BRqPuyhFJmw+CDaQmonAFDKjuKeXq
p2kONNLzwMfrdZujNj44LQuxx/oAXwY6A3hITiu/tcgSLiansbsi+nIioR6SMu4dZXNJrKnYdX5H
VjotDIu2FS4PozNSlibSckwaCGkWT81yO6dIx7zAxzum32n4wAH9FJJU6qLKmnDt9BYM86QO0npt
uBC0qDtx64+V4I4XkB3dVaHUeKcX44QxrY6vuefXiSBrA4/W27YNhLVV+pD5G2IjDGdv0T1XNznR
47ZnSa20z4w30gzvKL1sdsDu3DSyuPTL0PflC77DfGTdr9Qmzigk4EDL8SG3CuMpMllqlEV5sc61
Mj+31tj6nkwaPthkNGmy44RECjaYqQSHQlu7bkgrPTgFxeZK5X13IDiiOGFhka0+Fn0ocl4Ss+G1
mQuHy/mT6O74C9GxqOvxByZN/WcEaYm5zUbe+5B5KJOk2DcPI0ofvHySyHhyp1RcGq6znsBEWVxo
9XocPrTxLpah8dSVvnsm+9J4IpJoFuvruwBziMdlwGIPvFEl/peyy/L4Ui7eBjFFnH3MlxvfJCH/
Fh2wu8b9cq625jSOD/7CxfGMXvIlS20aH4amQWaWYKeWPxp9CeWeKJOdow15stVsdG4eDmlciakN
DzzNp9C/NRpDNGvTcvnN2DHNw8wIAr8Kvx+jfQ7uOq96y+B/a4L7LrNmjndOUhlPIAjiwndUzyjd
BClohlLPCCDk17gf+8+DOyadp2NvlJ4IiZme02LM7wOUkfvOxvBqY8FTZ79JTELn1KwjyvERAzsy
x/ElSTL+b6Lr1bmx0WHjXRCTDso5dax6qsnr7aHs0j9XYqwzWjZ8QGo6/tu4aq1dLv1sl7oJs19h
h5+nnIFf0dnxQxVWCTE9qltpZlBusjKD7Z+5U7n2BewzL1FNvUdE53/DobxadYbpM75AfNzgiQiZ
C2OWfdpDhfYKOU/3xEmFrVdj2OuV5M1d1OjiU+OC89+MqaG2RWoNqVdxMC0eaMadrObmNey68iUS
onmT9EoRMx7cUFa9VuvV9np0AC379ppGnipcGg3aijHHhGttWNXiXy5N62tQzq5/Ikan3vuy42BK
sefDXN6J672Od4Jci6yrXpdkhjOVK1dhHMkbxTZRnAZ94n2OSotBoY/EboX3ktpk1lBr69okvG3V
gZaQnYVjx10E/Yv8mWxSzz16fyJ3KtM9N9l1S1jeBWU1lA1RmLPix1YZ5nYSMzt7XrJPLismgo/a
eCFohLVJ20JCn3ebt06gAtyESRM7J6J1+mqLvThvAtlC40OVWChA7bZn12t8V1xStPSnWKgaPfcg
+TpoMrh05FTNCpwItoxp8MiV6/NZEKLW+yFcRCmJlQQRdhyKl4ew+/Ytr+byxRgQn+dg7T2usFn6
KsQ4ElQp6ai1iO4kZGWivliKol8XQT+N6Sl+JMwtqnnBABsi10+8Gwy6DRO9sr8Dbu5/aOh4brKx
0lZzagz9Bv69//zrC/5U8nFBWAqGQ/gLrDeCKX4a0Ef4rEZOapi7IG/UzqB73LFpkjXiREZ88DGQ
0zF/OjNErA//9pVpZyHUQfJhVP8zgxsLOi3sTdPgbIkMr2oz64BrQ75LmTKeirGCgdyiki3w/Vv/
+sowp36q+vjalPPQaCi2URXAV/tr1Ud+I8EDZm7tdBFnCEmp7XYYZFFDwGD8FnbZDWb0SO+pztwR
MaxevhS6uRy8fTSFm8hPnG3rhg74kaZ+mL1rrCu7GfedHlrnuIOmYjYDmx8et+u6IVCE/jPb2FnD
ao9MXhJyh3B1Nbtw5zJ/vIsCmT+Etd6vGhgS+xahu8vMa5QUjGG6H0dtVTvVfV+N89qtjFcRsS2R
ZRadMjJsdx3z7R9FmywHTWPn33OGtFtMooqjG03awY/6cE8VWG1qcm2+1ISge8g9sk+NKMIby3HH
u1JSqCIASbeJXRxH7DPIVJ21KvAiyAlPeWc1b9DFGaWbk7VWY2AdTCC+NwtRY08wd8W21g+OuLPo
HT5NeftiZYPa9uFQWauwqvRdRvj3GuoUhyNu6l/bzMTKz07JeOScrGrAF406Rsj5lAfDuI0zmwRW
f4pQDoVV8JmkHPyh7aHFbR1nrJvcLnTcz5fCrRzn4GW0Nf+rhKC0xcyOSjfGxYERjj9s59kNKJWm
/N7Pqs/AJcOqSVyxypJmPGutzQfCIfsUU+qtRsNhr+xNwVaIlEA8g4mKbeX2e9cJSEP3rRyEpDAt
b4T2aq01VvDh2g/URR+sbebYDwySx12I7dcfLiSLk56EIYU4QEfS4G9hphYhO5YIX6O8mgDwIqId
EJvvIEa1+yKJ7HOgsukBPfs3pxij1yhOy7t5FDbHRp6d8TLMVklX+GvhNCRJhYl1wKIjPjL/jTcL
0ZfiRNPib7Eruq3pp2LtiFFuRafqdhNXowtgwBPtQ7Z0d6i6QyJjH9Vmo844HOJJkE3xc9y2jHFj
aYLtTXn0IjWTsUQlgEhN6urMkSEuIEFWr2v4RreDWwWnIU/DvakFlceRS55bO24Xk9ZNBRF7BRJx
djp7JN6rmPY+ZlOBR3cH7zk3o3UcFBmpI8WkNrNvUH7kZLQ9oILBlzxPD23fFYccaeC+zU2vcaR2
Hqdh+d6BcyJjA6sMMr5I4VYlpy3rTr7YLbpAIfyXAHPOfakPNDFuYDN/SI0bRUbxC2ilOhNGstwK
udRW+kD1k+gG0lQ/xD4aTO6pyQPOi7SmT/HRRL0FEBLpVvI8aO4UZnfwumXvlcjib6sx1/aD71Tn
wa/Eqx+b2daiCLvVsUb5PlUGsXB+Vb4kIrB3w5yt/Docd4Er2+8WykNaMLNk29Xmz7HdU9BIaT8U
g3tyIOQsznbToaWWqFaASdbkQSixnxPLcp/aSQZvxhhkN/Fiu9+Fatw4RlQ+9GRubXzR55sGcvJd
AYlw1zSayVHvlvbKhsd/L9vEP9aSQMTIal9Kav0HHVnITRB0y+RZbhHGaWemZ91XDMHmVQ4YfjHT
OIGjXrnHCt/ZU14y6MUIyVhCAuf8pix944Y+FjPgsOgPMfOyrTZP1ilQZfDJTbtyA+N9foKvm780
XSvXoT8HfwRGrzcncod5CpFOATDoVhqtRDyWR6ggbr8WI8UKvTin+7UMYuccHxC4TTBQpvkRmnz6
Ba59kKwUse13qNyWxtNYjnYOvlcwhPZ5wjbnLlqKWN/uxwdGrOocVdH0kHU9dtxWQ8JxG3wP6B8e
FQLIG/gn5qad7eF0/WsY2YkL4V0t3R+8wmcdseFO9zMMKLAtOInWHu8Grcp4R/zIuseWsVhhUgv9
An/x4VE5kiRQIYpdPvMSOrFdP5rVYKwdVLGHqXGpE8N0eLDJIDuxz/EFZvydvpbSZonWCZ0P4eDc
gCCRRrdKO5X6nlkG/r0xWybJ4lSOgd/xd+cWMMAzcCSYsW9onVc54VAi8WJcd0ymKk+bDXdn2Zr5
ms7jTG8Vj+1i1BvubXP2b2I0oEzk++DTWI7cE8Lz6Kf9yH/G42AS6yGELQjvSzEzrWOQDJ1QLa/t
kocqIEy90t3Mc6tG4j8U1d8o5/VvVHhsllhDlGzM3XinET2ApXbUzsSy56HEg92gbyaMjau0paAB
iTVHPeeNHO9wGytOLT4LpzFcTladkYJnjCXQCCj6c5g5Rrs1XJs4WXw+1R6KjPli9WFwAS8oLmVv
uXeEyAaXTOG77mu6ttbIrPxDNio+6mXd3zhts/TskyxfmrYdCETEzGWdDJk5cYsLmpoFw8gr2aar
oYiYFhYKRwjuYLEqG3d8lG1l4NqbKMUYK8PwxGei7Hsl+u67yjXYSGa9XhjnHUso7un833fdpcCz
NZv2FWujsxksV1ka2UxMA6XG1AFhYMu8wj00f47r1Cw9Xy2soCpRGOjDA5vwNE+yz66lypeUJPkD
LF3xUpWTfQ6RyK/MiiIhAW2QOMosS+a6TsulUcIXzz4lsek+RozBYz5SpJdeX4fWzmKUQEPUBpt+
AsjJSzs/9m01PTmNir7DyR/WQd1Ya3qBJZ+BZg9eVbke3TB9GhuRvwmyO14jp+n3zjh1B8iPACwo
I/c6s9dNpqdgPPzDrA3zYPVZ9VLY8O7xfm8PjorrwrMGAJQ2LXlgkWI5FxN7dleE1QvevxlZXr0z
3hkyLQ9pEGW4WZI+v7FCU24J1A2++6ZRHNOOygatH9dBEm4Qklt11PITHhnG0B4Kx6lvGiYPu8LV
o1PK9ArRvS0uyBfC10IzjT0mCMlhdrTRm2djoX9ExtaPag1F+3IaOG7jf+tM37lzcUaM3lt9DL/r
fYqxLI1jM1srgXz0S2dq44YkgYciaOMtxURyIIRqfsssCWXb7yEXJfmFlCwBN6Ig5n3D5L49zJAb
Ay9tOrXS0PQeW3PU7wdjkptpCqKzSXHPirDi8qtDmiOgj08eC5II4/m63oy0oThT5H0fFJwt3Hwh
XawGX0vW+BCU5w4vnwe2al96YHH9HgDGP+P5Wu5HCsUfrcMmQuY5qqmtqhjiQkTxv5ZB1rIAJQ57
nt8K8R0no2AT4DL4uZ38GleesYJ34GrnLCe6q0oW0TD6HQiJWYyQoYzNvcOI/BQmHQ4N5pzvhlAJ
PLnSGWdl9uKQ0uXSRAvoQJyKuGS9nCLP0Gx5j1/hAyaRxadI5j1YRS7jy6SwFsXn5b5Ft7114lxb
O0G8wr6FDSUZ8k0CM2J13eXRpqqVSy4mFbfLkJC0+BeevXVYKLmnNjbctd5U412HCPY8CoDKEPfz
Zzre5s0e0+oTvB1+UIf1BZk1EqC5t9SzWeocNEgV8+9zF2rm5wm2bnOplpdsVmx315uHfne8SxV9
gGGwa7bsGw+YFS5bqYQls6q0BTjydX73SOYVmEZaGjWc1RasSjQ0oHqLicW2U3F10C09fO1lNz6M
A05NXYlYfgOgxecYwoLzYYqG5s0l+fowQ8a3PCRV+WeiR9XzUJrArOBEzY5a3123Cx7bji0nhz7w
vqmhto11I8wlFSAF43NaNT6QdwW63c/iaXbMbPRQlAbCa8n46UkzTnSx7og2c1dyCji6w3igVtXz
5b9jPemSz9OEbQdZL/SZxwL1vnNm5x2byxXItMeW8gZskv9VRjJUz5PBJGBYThd3EaN4s6GFJxMy
7JMmRg6KyZnrmkOKPA1kPDNoVwjaboDVNmaGwctypEdpSJdS8nTVUqtjx8smb5asnFVP5t89zn7q
DFdfXOpppt8iWyWvzok9QeRSKufNSaMiyzaODbcvwMnLICITP9MDYzn1POep/BIFVXmDaevyBFxA
DqaowP+daZ1F13Z7otp42knC10JgSbcxLnC8aIHF0mVkgLW0dZACUoSXa7UaVllgNG/YGOVbtfjI
WVAC7rHuWbbtbMGDrnVPO1rUMC4yc6BE0BqDGeRDMMsh2DDGAZGOGm57I9vQh8UJvBlapiaJv8Hy
nLhju65W0/XyldXy6/wmlcOMP4R3nbpchw4dey7vlFO+mI2pLvpkZRf87Fm2Cd9dDymIrZFPEIbE
o69arOohJC9wuIFTtruaSE52V9ejs2Qa8oZDRPsyk9W4850yXmMsFsS7pQPMV+D0qX7Ka6a4nt2K
dmNKP793riDkdSMwcPrYT2agzu8NgkmFdOknFd8GVHnWyshnO32icU9+zGZF6oulpfknUS/gGI1D
O+8w7KT4toeww9Ym0P4wVbyAR1ZfpWw9CxaEXSFvTpbadDjTyMxnSKfmTY1zCV0BfNXHKpC7RANp
m5uugQTvIguYvQFUnbnFAHpOhHF7g+ylOgximQAw6fJPBkanD1DnACwxBuCVMCUUPHPM0+xQLhyx
fFkh9YJB93IZ3mhmBtws4VHgqscY+FGCk7TbXOPw302jznwjm0IKuxAk8qRGjT3SvX74qFWBv4l0
Vt+z1ftiOJSUi2pznTA5es3qkCrjEgNef+N+sGJcyvGf0OUJB9sp2TlFUt5pUFLKR33sq68cewB2
ODfyTwWRrwhYog7LOmCT9ZQQwUiuBoSD6/nKyJrV6UxL+akosCJPkmiZ4dDfFSe/jYIbe2q1HdPR
hZqoAxhrORVU00ApuxbX1zWddABsWIpw94hTW+BLm812KlIsA/X0Fgp4jk2/nL4onTrKrnAeftA4
oi51ZXBglN0E9g0Wc+dXGKdtc/zVku3cBzrdsNHJkOM8SeO1C/WUTjmP5FcjpxI4lJiyjJuIcVJ4
F0hIsBsnbce7Isz1mz6Q9XRHKDoIEAr74gTSCt8+5LhtVrJnkHbEO7+rd12Ibe45R2p+6JZ9mawo
gHU1AhoXOLBwFC2Pui0ZElJqs9PnqQ+LPVsQfJeTwjpUGjPPqa/YvXW4CT5CC6wSzxKnUpSvS72b
O5xXltWr5xrzvmdrWUxOZfjsijKHZ4mTsXi57qi5TxXGpj+4T06nGx5PDSppqNNmY+DZyx+IW8w/
tN6FZOUhbutiDDQ6v9/4ZjjdgXo1yiOss6oOuKPzOOeSlNnNtRzXSK1fNh3uxeSyE8VdzawHA26b
OK1lgQldh47uF0l4pyJ+ZloZvUvjl/mKbcTsvLyHxueNhLM+QJ5hn5+VtPB2FYlz6Zc3ypdzcSKc
mdWURx0vBE0XC33A7hjsKxJDB8nLzQIPp7GQ1Ccmomopxoa9n7EBFmAF3UoWznIatjZPDofp8NmO
+rHy0BHrBy1up4emcbodVrrls2jStEC2nC7YMKjKdRunhfGfyHyI07XBBQ79lA4YcobDjamG/J6Y
tWQHV3R6oqJkZHltWiZLAiqkBUpF0MRsHc/szSsoM+GmA6e+6KJCuuL4Fht66IynZfx36XTGJldU
EP0dqAvbyZs2gZx60qzVFr+z6QsVB0sGRbX2I+wkcfRxMu761HWJaMgi7pA+pxIkPUz1Vc/s/hFn
VetTIOZ+22BxiHsdbpN5G3YnTJXwV8eL5xk1bHsuzbR8cfrJ+jKJFEebQZdPv8ZcfxKCSUbsOknf
hkW/jQrD+ImtMmvQ3XU1GDvbbMUrdaJ7lIBK4r22+/W1xE/aO5w1XLTbyINNaOEkzf90sSGmwx6x
z9vxzs2YKkKHgtUlMCryrCB2Ycw7kuwFJ0YscPI1IzotYcbQHsLENAgbKJzsXsRltrdKGtknK027
Hd4HMfmMAUt1w5os8XgmNGmDk9KH6Pd/jT3zbfw/34pywgMzbP+x+15cvmbfm//4C6fmH3/9Y/P+
5+B7sf7afv3LHzaQQtvpvvteTw/fcT1q//Ef/Psff/N/+sO/fb/+K09T+f3vv319YykSjYsL17f2
r1QZPEP/9KSXz/Lxm8tX+Ptvl+/D37y6ywkg+5b8N7/5QbKxzd8pxhCfGqZJyApckv9LslG/69JA
jMhszHXwruZ6eYFT199/s9zfyRkkEpwkEX0h4uD10xTd9UfW70wK4Fr910/Eb/91Fz54LdzA97vy
P+C5iGXSglIegSgkmX+x8fZ1UTqxcJt91aYS0Y2df7FKYYm1ZjX+0Zis8dPoaAUso3+Skf6bq/40
WKK7BLOmp+GKlmPyHv514EH6R91bYZzvoXP+MMnJeJWuGW1FooefQCbCzb93OW6hS0oPemmH2Et2
rJ8uJ6JKpLmiDpPtElxPrNJ+7pL4zNBUP/pt2r39+oL/wh5ijmPD9zO4IjSin7+fEcU+klo/2cux
HDZTlzaPgtHICjsWP/HwKVR4maLb+fVVf76rzOoME1UriXm6DZz609cs49RsK4nn2qAPdHnagkEv
TQfCdfepITRt++vrOdZP4lYGV2zvjmJWh+YFYfHyif7EkirLvgY4dOL9GJT2C+n15TNJG+Vt2/ly
75duUq4aW++PQdfEDybu2JAM0nKrbHvaW3rHeEYtikVfXZi/xfFuor1cVZAcj4S/iSccpxLpoTjg
uAxFaB2xwkifW78375q2GbS1IUcXQ7qYsi4MK3UODcZzNlOFdZwYGpCfnZW3TWDKvenW6XMaVvIU
kDZELk5OxKAkbPQGNHfemG5mPOkVgEhthWoXZYYaPYbPxlMdYUcOUzu8ZEEw3eU2Hw43vZRMNUSY
p0Wa/kSYUPFiaFOxhs1c3tJDlksCbcbcKBLOPffQgMWFhwpms2pngnofoqipOAr4zEUEmOdLiLoz
udKveClYR0KFzSOelwUmtAvkL3zcbKcR8g4BgS1LSJFhRx57a21H8m0PDi7suzhUJIJncEPj1ahS
RlPjFBSPs+NTpyCmz37MAXXAKkYORyFKmVvlOsc09l02hM0xUTscXPmKBesXP9I2fa4DKabThPr+
cxpBmvikG/gJbBIgoCXzzSnrm7QHr16Tf1w8Bv7yQ7p8HpeN9vdlcBgHYoZFcPGmH1P0efhOD/cg
HvSt2Ai79zP9+T0Jcem4hVbKPU/HbNpUlayelvf4vkZnR7izZttPNYZFC/UibD/hwDV7amjFiRo1
3zbOZN3ncKXaDXRdYa2bIgPvLbXEPHbaIMEjzSa6Z0pq/5BN7tDEW+6tIP/2oQ9Gfx/FYfTYTugg
PL7jEHpRZfsb8rKtS0lt7A1TGqUgH0210Zw8e7ZysjywXCj7EMVW3/Q7F7L/9yGKjMrLcchYwUwq
yrXQLRwaolQtLeW1vWRQqh51IwAm0oai/hIzm7rD8b0gzGmgpC2QGq58mtZ2TYSA+5xHMO2OYojH
4+zT7a3Hrgu+IpzR3gA9jQ3cZPuZ8ia7NG2RP7qO47PolRMXm6igt11DtQG7ilv+bRNv1Ddd9NYX
vaa1UGXk3huQ9B+R3akdC4ZI6zgub31cYNfXwRP89ijYhtiLEIxTMY3YIlMvHuGoaGrfKBygqZdY
fW6WASkPhJJ4dlmDNGsWX6uJRt5ljsZuJTSAU4GS7uLDJLitspQK/91CGbGy3Le2ZR6hy/H+0KLg
JxfLG0FwzKYnT/yWPY+RNRk2zVvlFAMuun3ymMn0R1S77Rl9WHFe/IBf3/2USs2UJ9KpSiIeHefe
bNpEHHFs4mNkpaAnQs5jecGks9j6kne9K5gfbwanpOS6bpdGlEcXhhQLx455riDk74mwMbXLdF5c
4izlvux5ZI41gkS5EwDjZsR6HC5ZMrHSSSNKgwO/W91bZkyX5RPle+JR8zbjb3ZPRJV4imUWiOOQ
NvQD79MTujpzP8rUqDddBJNnNQK5nhVOYHu/L0wvJ4/lNuwM/9VHVvgYuUjyVzqgJqdYySsoZIrQ
n6YEgaTJvgJ8Au5S45Hs9VAh77tYqVcMHtgMYntWr3USF49Y6xE8LJtJnjQSuuoNxvWxzSTDlpcM
u7xDWgf2wR8q/Y+5qevPOKHZhAkTPLHp8GkMPUOg58YSw7E+D23iQO5u+MZWr39TE5anvJuglnoC
ms5uCeQwYe96it22WOMwGsbsODgrYW45uGKnSlWO67ZkQGE5+FSvB9ZETO8wwQmLJN8uA6pLNg2S
R7khAc8fN8ia5V7iwt1sXcgZk6e1fWqt82hizfgdbsortNuY1hMPwQcL6wX6hIL3UlcxHYlU7i5h
sMfax230YmZTcIOpCM+aGFTHs1AFmSuTweE67Bvtdg6m6FMa1LxOdcmavhKRx25B/65pXQ6WvpAp
qX0KL5EQE2ngRH+aw6YC4h1wbhIjU8soPaJLQ008hdG5lND2oABh7B4XtzXso5M9EIQhszraaH3Q
bmjy1AERDNt614QzXs+p2lrYuq57rSoIONe1PSFe3SeDnWHrlnm8jaamWY/VII8+6SOe09sd7bFq
NsjHok1IfsFWpEG8Z1JrEZnouEeUGNoj2UvdJ7zk4/1sLsMcY2YEEw0OOdKIP4GkWuFBhXDYvmqB
HTCygl2O8djKcpbojiRujzjRGJ+1ANpi70/xFvk2+Lfy43OGucprDAluM7vSXutONEAjk5n+IO1m
XhlFUews6Q7WujSJLPYG6fuvyDmSlyDpl+wBnZQukb3O6JQems53j8lk2I+l0YRHEHlS6QkYghzj
KDzPu6bZzYZVrJBf3KRFSgACdqbNrV6LQNtpGvD7IZyM7PMiGhlOPo4ZA7uvaq0bF658tOE0Z8fI
G6Z/qzJJ63ENMTlCkI2LWrnByFo/IHrOj2qyi72NbqH0aiybyUOdLGc7T3l4m8pEl14V5UTB4V/f
bYxg7L6ryuA4sI0+PDIAGs/2DCLvjpp1e11Mqi9zjSceozmKasPY4NnIZCQ2EjCiATlOOuHGki+G
eEwfINw6vSzODBYjRgUdGFccSP0ASxmgR+fRR8fF2vEU1Km1mzUruhspu/O91qgs2FVuh4UFaiPt
7Ou2j5RdKIindfwp4QwKPDyW7ZWGVuzkp3mIckNG4U2SzAepM3GubQJRvTbIwxvha9MB8mG3i1tp
ncyeH0/RFBA8rvV486SzPMObwcA9afGBrzonW1mVbftePTDrpBkGPRTWt4n/WjFo2EdKfx4YZm/d
0YnXsL5LQt0bSHfh/IPx32dE3dOdZYZWd2pk2ln/yd6Z7caNZen6VQrnngnOm7w4N0HGoFmKkCXL
N4SdljluzvPT90e56pQV4VLAN43TQKMbRgGZTgbJzb3X+tc/wIQMyWooI4x1kCxDUxg4SC0TDHSC
1+JEuHPyLTL2b4cIuyTyTVe9bYSc81kEm2hNXJxLQh0esw6D97icr5CszfVdP442ma5qmHZi1c1D
SVmVson0fhj295FVki6OWVSLH/VYjQcsbFSi74hpsuhwvD7LYrmuLGv8hDXMyCYUyJ0qlep2zJ30
mdT31yIZyluntQnfxA8Tf0bRkAnsG7FOzZFkbbRDJ0yQHbXVJf4uBczoLrW+zsk0eXAPLNhPhXXD
wIUFJDEXs0gHZwhGsU2styKLtV2n2XU/9NYuywbmbYyJ1zILzZdQWbdxX19SYoTX2O1mV6FpDJcd
dvvlCg/7yA/5+1/T0rShYLnty6BF+m2ROHa64pzrXqTVFhtDa5OHwgW7W2FMaly2k5Fe1nCS1ppt
MJUcSlu8KhH2VGS66f0NYKa4AGF8bS3qQeDC6AXDugaXulh3H4KiVuHomMr4qlXCcfwMb8ZpZU6D
O5S8fQI3qC2lZkUrGF0OVNCauFKr4HenC7moMarbssjjDfySdl9MfEtwkHGcpqRr1j2f7X45bftV
7sjg+4QbtweKF37L2kl50GJRvBakd4FtK8Y1etAIlFFvMS2YnXjtGJ18LPFgWOG053x1CD5bW8jj
tmmoVs2qQMIyr8JELQ5oEa1NQmYQEo0AkJx9PvieG323xRo7/mY3RnNhBq3YuBmDCgKpVp096/Bm
g5xYp7wf8iXxruLNxDPzF3jJg8WoE8cbdLaGXT0qdXNYlPoUpWrhtVKYRN3rvafPzIKxithlzjx6
AXZwDI6KFX8vupo6t7hC0nNn58rfCekUfwcYBXmK0FAtZJ1xrfGhA81jCemNiuFcdiWoejjkph+L
0aSut+oN7JAQ7xtrqPw2NrVrdxYCno340kkZXJVTZ7GRp4TNM8bNIXXEhR/XZfbZUavwW8wnAjE/
bd1dafb1Y04ChcpAz4pulVAh+T4L1QdlbHI2VGW+UMPa3A6UVzurr5x7QrZ2it6pr3D9lT2LWtDs
1Jr1QASlcSnsbMJ+hY5sWDSPbpnDxHN6/dnsalp+XCMloRDWCFhrzILKeCb+ESi20fXnCrKe/EkC
eRu89lFX3hkd6pAeK7WNUieEQDIEpdwhSNzaFYANj/E40XUqRqd75QCH3o7KcoOMnfKqsYtyMxf0
mkZGtWOkkfOQtFBTSIBMDwV5vTO2EjI/9EShDV18a1WZuJhSZtQfN+jagqP84pG29OfIiVwhEHGb
hnlsZFsZTqZgV5Ts0LcOz9Uw6s997VAw9UL9VtIKLe8yiX2ZYYW1qpuubleLZvQ2J1bgEgQ1Qo7h
DONFPWXF/uMf9zvwwAANNelPbLxuj7VO9TwmMFtS+KVBzFYQSRzzfdhCtBG6m/wQJZRzJKvmpcFR
slanxLwY9Za6vqvKTUb6X+QP3TjdNgS57LTScL8kBXIFXCXz7AmBBsNCuzMudclAU89d43JugRCU
MDQvI5baYonBCBaoBI7UonCJGC78eCs2364lev5Fe06W3mjgrcbIRHM/dEa6hQQbQrZSssLEKi1R
vLy94yKrCn+0J2unDrM44112BO4sr9KwOH9xL1uo0cdOmlKl6Fao7ndZzoSldHkGBM5ZOzAW9PQm
N3kG3TnlYpsAEzTdWD5CiD7GduwakkVo2PEuSHm+b2N5+TY0YrMtN5oTSpAaSEE+QwNx8/Ha+M3N
WoulH/wzwCXrGD9TEoeQr+Xse3v/eajVdOJGdkdLU9wNOMz+/FD+20Dud3D2/yf4NYUh28H/Q2VP
8Ov7Os7/fv3H+vvwtf7+j4sm+5p/fwdj//wP/AvG1v7iTWA4aSAJeNN2/hvGNv9aFopwAXUX92ed
acu/YGwBws0LBAkFYXbQE/wbxrb+AjAUbACuBkIq8Hc8gq0/grGPZiwGvwkkAZgX619TPfHDhPdC
CTy67hbZiniGmdGTiiyD1wn3kNvcciGESAKiSweacQX7c/XLk/sNnn00T/p5eczfdcDXBfU9wkE7
CzaDTcu0xRGKYG6967zUJWvKJZLjzGd5tKUvlxKcYw6ztsUb/FiYOmtYLWPOwaWqKL0gBiJYl2RS
Hf74hrgK0zGXOYPJa30P7EoFV7C6yt2tZcpvABr0MVF3mepqe+bJnSLl3I5uMYSwdEd1j4djduRO
BdGVQK4D3Lly/DSI/GvoWoeqzsnpdsczj+/YW/3n8+NPjkOsXHmK7++sM+JUryR3NtvN5Ku6nmPz
B1bC9JSIHC8Sjh5thims/5ZtCTnZ1eU6HXXngawx5aKTWQOtluJiFDO1str2F/rcT1d/+vgZxeB4
y5+4E5yYRtoSapPBdGibxqnjm0NMpTw2P6BaxWeOldOVyxgGIxQHMwiOlmPpiczQYUAZtbZZV4lt
LcIaYBTCn6q105nxxOnKdUhmXSYi2DHj2XqkcmGfiOsMh8dtGvUTUIZVEiA+ZmdeMMPV90UP79Zx
majx7Bhn6drbCvhlKJF3IS5dGDRjnUB716t9dIFfnYq33SihHIVkPG/ceiq9QC8Wlm9HC+YPyMCh
6I+6nxpS2QsleYEo71qQoKbhejDMlFYgjOxPCyK+beE49etBx7AOWjGdtDv23VqzppLRwRisFHeq
1n03ppeEJxkMfHC36ijwHis1drZ0QIWHfH1y/chVsjUXTHLos71yQXNffLa7UNvVIo5eiqHTfQO1
IcwE27y2B0d6ITa2u16lO1xCwu4sownXGAniJ1Wp0WWJpOwGYyftgfl2Rn+VmPeZlofPdjFi5e5Q
kAOIQ15rCT70YBEBoxhxf58VpXmhRMqrERg9PMWAZPPMbquXRqvtG4uoV8xz5v6K/dS8CojFuZY1
Dhgrukk8MAwgY7p7kN7Ubh9NJoYboiQ1sgcdSqJMbY19Jqb0hjZRrMpEhPdha1ffx7Cx9rI3iC6o
IAtSC6t4g1fRsOobCClePCXpRVJbuBRpscw3Zh60FQzmMd1EZCUjDNfaXSqn7G6iKca0Rp/wVkwr
u7/oY727T0l0/gID5xmz4pkYBaZDoSfBin7YERG7ECUgbVfqd5h27i4GfvuKsyAtM/miAC9sErdB
IQw471X9ogMp+SqJ0c4GlvChwOfMiyBqq/D+HNlfkjZv3pPYZyR+S3s9XFYakFlFW6hogScwMRs8
PAyBRCGHK8ElbRqwBa7+1ZOl4vQCtYohkjZPWQbLRU3QQajqVSnHcC+szPFDtckLr8d0BwwlaS6S
CN3klhFD9ZLT6NynWn41BOquC5Mrqbqln5lQ/Bw3Wge9a++HuSHZXGW9xoC1lzpp9eJlEk0tvMGs
nrohvLHMDDVAaI2f9VnBgbKJ02cn0kY07OljVicOZgud4uPQ8+rGLBI4PO1LV8FbMqtQ3WOEgwls
Uj43ki4CPdSQXpGebc5eI5yw8k38midvdkZ3V9SQWgU2+odC0sxCHr6QYVkQGNl2QMJ5bj6g+0hL
n6ERJBmlTh0enhvfQ+kaLgVkOp+YMNLZa/7oIqclUNMEECvTSZLAMyfE/7SIx0UlrtR+0fqUow4+
5wKMEMzyYiFYbx6lnZJvKHAPQ/JUMhQYxMAUoQzzTRwnhV8sfgqe6kq044ZZfErnlCGbnMq/p5gG
L0nTcKeSDroiNolOAbHDVdmFgliqIEhajxSRbMNsR947WFQSPD1mK6nEJraZ2PYzEykgS9qh+wlI
zI09bIRs+JBzdb2A0Ki33dRdjbGDYqDQjQcg/2pDQmZ+gCbLIMEQ4e0EXlN5vTN2X8xhBgap2Fxn
VOjkIxuI1GzVyLQLLe9RDGh9qDzkbpZvtFaxHoO27CzGikl9bY51omIzzNexlj1hiWGtuxLYQWb8
gMmKlBXDxAx0p2mGbYk66F7rBYNHMEDFd22OpJTZ2NYQ+DU4WSzaa9tJcw3hNyQrjGDiMcK4vTBL
cs7nbDOMUQsZU/DJZI1b+UrLwPCZNVBuMPacV4GEl7cKFs0J2pdZ26QRjGB2M5ZzTEKXn5b03Fmk
PonFoadBy75tGDle66Yq7hy1y69oSwo/akImib3Zf2ZoFt+iCjC/aq1Wtl4dgxAAucp13/DfqylA
/C7kX0zJULiHu6tfTmPg5L7UJ6Y6jhZWL7Oaxrf1WBornWy59QjTaq2Wxrw1J125VabQuND0UVsb
bvdD1kW4ItpGbGGmkiDcmM9Ei81MaGzj09gyzliBFpCCbVojXoxAbXd1NIs1k+boEi7GE6/B3km3
1u+1QscMlL0FzT37w7PqKOpdqyFkKfOBiRa64t4TtWUc8oAYPl03Us9BQOVj+6vsKHasy6avHyJL
Dg+YU1YrW7Xyz5VUmCdpnXEx2YG7dc2s3lJVt6tqDttPSRIHnsLu/UVkDD7gRakXYcKrzKe0vsTO
AJNaQ1rXJX4CfplXiZ/bBNiv6gndadr01XUT5tWLsDXzXsDAvhx7RAVjZdyisWRBkKLzKQTV9mTf
Nxt6hwyGn1MhkgyU6keDi+9VmmK7IGvF+NrAlV61hdp9NyMri1YFasK7fLTFTYALREunXWi7jGyr
Q5q4yrbJTLtdq3FororFrkFIDrzclfYjEU7PqT6Hf0+zla2LUBvvAiWzNnnWt0zgsvByzq2bBJ36
rZn1s0eWFYHmqFSeG5QAjzMjiesZNxLpiSqvbKh8MKLLRld+ZFHeeWYZsOth/Vhdm8Worlw04hvd
VnK/S0r7ToN3vsvcQfgl4QW+gY3uRi8055Oihs2WUht1LzR1diIcnTZulxsPfctNDHXmpl7SmNUF
OO/4ZY56a/N20A96TWrs1JGB+SZI1VoUJwiznipdQBguAu260LDnxY3e3o0kUTOe0VqfEs30+1rg
IlK19jaxB/dqpLlCi5+jl0QmeDkF0PxsBHCHFN+7bQqSR43rjFcRnh/kiOvFXUfA40rNjRcXV1iP
lJhuzQzym6ln1k3b1ChxKqf47LazEW+tQgv5+ozghwmvWrmixST1Vo+jbNUQXf4dfgIC2ZL3vu4r
w7pD+tdvWewkLSF6xKgNffxXLcQOxyfYejyDNJz2H7Sfi+UyVMBFmnLU6LgOiXqYgOvbPHbbVcn/
UEV9aQ0s1iHe4Ad7pt5+oxb+AslRnb6/4FKQ/1KdBl0wt0S06FvQt6dIczf5MH+V1D2uAn0BYDiz
yge1eS0ZtRnqsBvt+asov7d6f01Yi1dP6tbSUc0xEMK15L5Pm/XHvcfSAH30A48apLrRlDx0+IF4
JK5jE7G4oW45SLayMvyPL3WcoffzYUCAW7oPi+Po6FqubjFGHVN9y1vw2Do/LfMADCj6a7zd/DQk
RTI3fFPqKv6Uyk93g/820Od/LLNR1ZYX8Z+RoZuvedwW3947h/38S/9EgxznLywaMAcWmuHwx4Ld
Dq9N+3//j4K9wV8qbTOWXfwLJITzTv+JBtkq/4R/hIvHkktL1OO/0aDlPwgHkuQcoAAcfv8EDILX
/W4NL3xbGJMwrxZ/soVEuXz1v3xkxmDGaVga9rVIhjC8ieOQQpRpnB5mt3mDfP3BYlRPaHvah5oX
EaPQ7ATi5+AhV6MeSx5GOcYaRrbWMFR0FfdGqmlzWBDR2SO1oeMci9hQ2pJw39ztPreNNaQveBwQ
9nMN0UYVKXVezkA2HuZ+bPywU5wwVlZhpav1JnRhVLc7bF8KN1vjf9l8c/SswvGrUlrU0JZda4H0
cf9Z4BBGInY+ruI26fthXdWDel3qQRJlfg59ZrrDILNydR/z30S9T5Nktinf5lAr2HxT1YjWs6sq
Tno9JB1BxNeQz1t5O2OEgluNEjnuVY9bb/dDUPC1m5IWvYTLDdsqWjnqaENMsGDOWzRpTa+2V7IM
Y/tqsivF3EK8mm3mimZlPUlaZPWL01gRAnjbdWJ4OKkSGvo+xfwAalA3B/Mn2Sv68BDH2ezcGZh7
57ex7Uz9NjAJV9ri697Db4qLrr+BRZGkcMOUQGxSJbEMRIdt3EQhnisTxpvqgGnFqmj1gJzPGqzM
x4TcUVbYR+bVfZaPtWC+g9Yh2BhjR2nS6X0zXzi4kCcbUVddt+3p3QXMb/yyLyvTUSNfGxgk78dY
1q8d4+doW4Zl0l+Zb0MQkPl0oLnuchP/eBTUydZI7W7AsCjMyus0MGKMiSCguH5K6Ga+eDoU1nVt
aOHkt67ZZ5u4pVi75ggtwqsJgnPGkdNBdlBg5n+LSths61kaDvutC08hQdre7RA/zY0fQ+LRNoAr
iXpJDFVJk9oUKUcoZKNtNtAebl1sziwfr/galADLRX0nuH7i20I6X3VMowq01+mMqjcbdBrsec3b
rbKkRFs/qFRGFnHm8c4sOhFFXutC7oRxpiqTotzavPsh+V4KuzevuhynFr8JjMb2JEyq2GuD2U1f
ANyUyiuaophvcj1qSSixOz3f27gsdB7PurMRBZR1vUaJrpUMCPMxN3Cs02W06Qd8tYuVHDGFUy9Q
9hdKtdVJ2GbtODC9xosWrXW1EZkZOhQQA8ILr5s5BJd+uS/5Io1e/N1URA65q8nGiI0VwSyFoGs1
yJ56i3WfI/ebGKI2ujp02ADlrfUDp/IUi+BIjdMfA8S9sSSfbNb3UD2kzDyHoNEXGMs5tA0S/YK7
UFZFw9w2CKpPyaxZjXbRjIFxaZuzG9beWAzlwZ0Vm5VKUmJ4SAESv8HHQFLsOcI171V3qkmcb1Qt
fOkrdZ4rHDKL+hbAyB1bTwd9hEyDf17yOI6YEu/quXuYqhof4HjVOIPbSBe6BOS0uPFg/Cu8rbf9
/n+PxjOkf1QaFID/+WRc1fGyxfzDK7JOfnvvrfnz7/7zgNQ0c+H2E6cKAIkd5uKf+a8D0oD2T3YX
LkNC10mcgFT97oAEmKZ9R5XDX/71gIQyv8z/FvD0T8clS1317xoPy04wZRdbCYHxJ6eueSJJMUc1
BH98dAwpcEFpXGgthj1WOQwF+t8V/teGdgb/Pb0oxQBqGDINXZ6KtfzzXw/laoY2aETzI7SS2PDi
1tYbj14phBBkA4ms7HqqPv3yen4zmPnNNZlLUQA4C7xNRfL+mrixu1mRjuPjAP5Jw4SplrU3Yfhh
uNcPSvigEkjYf//4ou97iuXpkkZs4ZmF2Qzj92MvKYeQFE6ccHhMgNZcr9SMGeKyQl7trh1T45uT
hYr2bNB2JM8fX1k7Lny4NO8Ury4UHe7p4CCUetM4ZtM/0m7r6dJjWM+4ZkBHhAk/7UZOoVu3Vub5
pocIFyIpov3e6GWgvOIpDUaKimKEwxFpg735+Ledvgrmg1ibYjbLM8GD+/2rmNRq1NW4aB7pOWFk
COIVZAu7APbthUNc1EBQtabYypkB0+8uC8Xgzch2KQqPLttGcVi7RlY/tqSC/s2grkn8OR2SL8i5
m00+gov9+RVNbpQBBOnBqB+O1lwJ3aHRurB8DLvKuc5DfDfWgmQLZQcqSWAHml/Auo8f7lHM2LLm
XDYgZC6CNor5x/IYfvm4UjudKX5k+Sj6wMkQ0AOL+RhJt23iWc1ofBpKmtldSsDh+N0qhkDuY16E
6YWd081fWzEHMAERtuY5lkWJmJ7VdtCN27lWM8zKRaql1+TJUq1CQ4jMKzShzALNqsR3wa3aWOy0
yJrFn68Z3giqOZcGXT3JictliwcbuSOPMMmMQ6EN+iM7M6rsAR8HTArM1Dr39t4PxN4epGWxKbNF
w51x3KO3Z8FKJvtLLR5JPaqjNSBZJRHd19q3ztaMMwZ7Rw3w29XYK5B+wYQx2aCOZmIOEWEKAQLZ
o4ZKoPZCbZrVyxl4btgl1ZRNG3ucpmqrwu90vT5RK/lkUMDmr4wCqyI+s4q0k5tHOWEizGIuasJv
PE5NtZpaEjtnRY9gVoP6qZgIScHGckjwgppVZ04paTKFpsSzgjaSd7XdN+MFysOSgqRtpmqFShsH
KA98iygsXxqZ8zzNOt+cBUzfnZGRvZ/08fQgNjEBNxZxnWsSvf5+0eN/DwYI++AwoGSvPYkNg7ky
rRQ5PvWT1ji7ss3U+inKHDgyKAud8iKHgK77H399Jxu+YNNlwZBHaXOqHr9FCDR6XU6TOChOHsHq
msPQm0lVQFw8ontfqQlDZZ8hXaGdufIbPvXuJIcEyULl0tQLMBKPl6uJqRdxC+FjMU0GCcX4wnyu
6P/zSwIxopEuoXeCRx0JnmQEobTpSq8ZGDCoC+QPmuJ8vJgLOoZDWyVQwJwhJ6VXN8sJEyCoxOIm
GWmVnZUZjIw5ZRyUxY+ZmT2WLQ55VmtXbyqxC1G+wO1fhCEeB18f+AXJO5U/4qkq9o3IVfHYNq7+
qc8aZ/pasT3ll0MiDUZ9Q9OOybbWscLdZGU4o/LWkGTPG9O0m/a5rCKleRnb0o1fGKW56tqcQtl5
Iq+04SYpVdHf0zAYwOSNrRggszHJnS39pgaT8aJNSjPG+WDA/zr2CPiO5X3aiDFzVm7UxModZoAM
WiwZtu0dWxhwOq5tSXbXln1kPrQtnmQox+VUVAxGpFPthBtacOUSCNObZshLuLkjxjgHOcSI2smd
0Y2vExBH5OcTft4hhgwqjiwMBBLZsGc5XYYn2KSHRYPqx5jdK95Wk+26uJLJF01PEwti72KX1Wdp
2F/WGG+l8K0Yb2zboKZJTVQGNNexO6V4nJEIhXWxPQRuBH++c12y9tABmCXRJ6Mx3sgcUxCmXFVh
PIgmrJC6N8ghL2JLjvrVlE9K+fDx13BahIDbGbpBjadD+jGP1dWCdAybLyE4hJ107K1LKEmPoZc+
jg+QWduJtSryfo1UzmY6MmmICOKsJ3aP2WRb/Q2ckVhX6GzU+XmwmfGe2eWWPfXdJ8PPY+3gaU8Z
gtTwaM+t4gAtCU36odDtvv1KrmKMjcHc1/WrHgfd6PWu1qaQn6MWgU0eaOEZzPlkl+UH8IAAPSkU
Hf7//bYlo1iV5GIFh342UWMkA2J0rx3beEdJ3p3LWj09Y1xISRp3SyfCjR+DrHj4uGWpWs6hay27
v3OyKmNal6XG7EMjUPT7uhicpUztumDtxEluEVdtWDmcv0o9R8842SqXHyNg9jn8YanHjFRsb/Ee
bzvnUBslzAE7w6TSLzCat+DEhqMT+m009QRrDRp+iY9nVubS17x/9QY4s83ChHFEXXG0W06CUWsB
w+dAEEfo3iXCoaDBIt0pQ7zW01j5UdRSThszHRwEIeNUuc/FYtH2ZPSoftZnfo52+nMAv5ecAepT
NG5HRVuHalJV+nw+wEKuW2jjYUA0oJ4kGLAX+HE2/qxG1biOeiO376oOj5b1JJIu3EjKBmbOqtCi
w8c/6uRMdUkwEKzPpTkF3T1qDQ10STqhOdMhU+O62zOHDbrrptXs/qqEdVpcgJvihYp8UZE+xTVm
BFExY53w8c84/UbgA6GIp4nGkpdD7v03MtvtjFPU2B9yLRj1XWV280suEXnf9lhO5j/xjv+ogtdP
ugTXEoLCGR0+9CHzeGHEfZE7VFrdYSTAZfLyHoWyH6iZBs2hxajDLzGVcu+DYAoQiBG+mT322Kn2
a0Jmu/xTi/27XOfZPKWXDHgyxjYKAti1C/o8X8a4/zPVKKKFvh9lihrfl4xJLchmgaO/cp4xLY8T
BUTYHeU4PIXggIYX2LY6HQIEjdGZquG0zoPWB2dTFQS38BEe13lTTcwcmF9z6BzZqreI6OxXfszw
uYzDIcVqta16xYPw0DtfkhEvMYbgI86ENUNtcdu1uYm7mTHUJkj1NFaQUZDhecmUq/OZn3q6HG0+
WSYNLpRndi/z/ToIs2bKmfmW1Cdd/wymb3arxlX1A6K1l95SjfuKgQJqV+WzqkLn/ngVvuED7zcM
2wI/YM+iJXBOeKXkemsudq3lYYq0DqdVBFQUkF8Yrmd3IQwICDxFudNrHFVwV+kvzMrWL9RYAlLX
QXSuWzj9KGy0RECEpKJAvj/mfppWPU7mtGg/YHqAyztR3oObjGarV7ijKWUlvUnYbfpKsT3H2EdX
lH1marbqdmRJZZFXtYQUtFRYwyTu6izv4WNZ82zdkKzWn2v5T09anpvF0QPso+IpeLS/QVukJ6jT
8oDqUHuNqZjCG9QfVpWvyC22s882Blitl5HAnbyGQS6dM3jI6Wct2BJYNhCNySc6Xud0ikxnxjA7
gHb0G46cwPQqq6h8FcbKbSMj48zuefqGoDXwYhYnDZN58tEd99jF9mDRXDDvtX6VEXjwmkRwm/Yx
h09zppD4ze3RqC74FrWEAx/s/cdhB7g9WPhaHGLqY5InAMQbyt6NLON5FyRutvv4c/jd3WFYQrdq
uGSZHyN4uqBSicopOfR4Jjx3uZ26D7MNb/aydGlHX//4agK4iTtkizJOcJQBAqFOJFd8CHDxvkqg
zKR3NkSZxiM0oTu3J/7mWbL16y7gKsWhc3wCYFA5h5kSx4c4GSLhZ5oI2rvZGKVNYgt37vXdlBRn
An9+Uyo7DEwBiZdpKpzko/ViDDxnpoDuvgktaV3Egcy/l3bsWJtgimoVazFkw5+QfERPVVerg2eE
syLWcCSL7Dp1Hau8xVlbqsjaYYXcfvwCfvvrsKMHloAecXoq2op0HY45sbfDEbuxVZdnBvJcaZkD
bNPcmO7Q/PfzpikijZLANEvjepJ2OOz0vKvuu0C26XVhUVJmGyfQlTML5PSVwY5mJcL1BbWghnq/
/CtcV5nyhQ6i2Dwx1lkyR/Kil4UVfo5RwDdbHTehbx8/k+NPAKUCHb4GtRgaBzX80TUzFEVKbDfR
QcJmJjhI1Xv6VYeQRkJYlPT+T6/GHQL6w4lhcTjHp18RYngXDbqzr2URy6uIoFXny5BiTLsWeiqB
7D6+3nF1Dgef0QOHC/41i3bsaENRorwlSYbrlaRgPnU4lW4UNjLhi06TWEcbWtCsMgkh8cwxf/wq
lwvzSFVucyEWHH8H0GKBKmdN7DmLYJCmMcJeqRFG5Yaa/U3tMFg5c8WTtmi5JIgiRHT0Iou86v3q
KdtBCnWOxV4tShFf2fjO2XCkhJN7ZhGlLxPurNUtqd7hk4q6EceeKLN+TJFEcfnxUz8+JvklOuW/
ye3jQ3fy1C1nivQG2cfeKXttMyuIHhpALy8j1ufBLJdgxEGMHsJUc/vxlX/3EHQ2O45oVvNpIRhF
Dtau0yj2mGC0m6rV6zuphfBuMYEwjSC8QMMPM4/lsMWm1/SzcRzOVPq/uXs6rgUwYNHxUR1tgaIg
+hDndmvfJFbzVVdz7Nrn9LMIAn6QVO7IWYYda6R/2olaBluGiv0W5xkP99gUypgHDO2K0t4T8uQS
WjoE5bhGtR3Be5gtpbyBaz5inGPpkPj+9LFz7WUCB3WGxLcTwJACml6DrNE935YBEc7Ku+Ypa3CR
RivcpTBhO+xSfDGHxhcmMVGTrDC0LnFGY9ZIWPTHP+dkT4OHBYzKNupaND/HexpsddfEjFHbM9zH
rrMrm0c4seFl35j19z++FNMfe6H5MH08gSuhkWL7DRa+D+260f0xC4W+yUzkGl+iIa+qp48vd7Kt
LDAUcpBlcwEkPd7PMICZzRJi5H4uLJzCyZ0aug25rXDW82ggG2qxC4mCM9/zyS6KYGfBWnhFfFmA
TO93lgrQiiKR1AzKGz18kNzp4DFqwDtHkdV4M1LGD+tpUIPuTL9y8i1xZe4XZ3XaJeEei0TzVp9y
Tchx74Y07zgVOM5s7XoBq+gmVRCO+o0yVPNiLYMJRDpbxlnJ8W8e+bKXgLFwc5zKR58zia9EeLlZ
h9koJYqWxd3dlEVZ9Uxkt5hvFXItXhsFy5SbAZ+5J9Vy4/IeqDmKN+gabCzv83T+QXpFhCdv1DrN
g1LlmnVVU5/9kcqKUGdqGxoDi+kgm+BJcxd0LbyZvFL3djCpcuemSV6tQqO2yT4QTmavP16Mp58Z
CkGqKK7nWlR8R0/GqWKxDP67PRVfpEFBCTOTEAUtUX3UDvDT/vhyFhI+lJcAXojIji4HVEyoXtr1
+8qe+naHiGxs/cYsVXNXx5WRnnmYy3H5a6eMeQ/mlq4NcmQiwTyunzXTrUZFsbp9Y+WKvZ50nl+L
F8y5keDpEqcgogDTWN/83zE+xeS7sNLJZH01TtRsk87BSE2oeX0ti9D+MmaakcDlwytzB6w06Gde
4hF/d1k0MBvhX6gkdC6d+PL7fhm0QiEKizidm71DPW6gh8ImwWtQrc/Q01Lb8QlVDzA9w1Rdw+1I
TcRGRLFloO8JOhdbL3y+PDOv3H4dzWmlrJppqse7onLz6hkr+LzdMkuC6sWcM9Iv8zEtC4ptE8L9
n68PniTkSQcm5klvPKl2mFSB3u4H6VhfrEQX3/OyD3/UwumTMyfMaZ2x4K5Lh6rTpzKuO3pq3WzH
NsKjdj/i3DvfiEizgHRCLR92Wq0HwGJO0IY+Uc+EPmDoVzISiGrSYFrC7sozx+/p/syPgW1q2ibL
6KRthk0nsdzUmn1SdOkmNLT6s5lrxELOVeBnQ11fJfGonfkcT/fFhebMmIZLs0EeHwoAigGZ92Wz
N+cUpQU6gwxhxyzCO1JZxY2WGm5w5qn/7pNc2Lkwzl1KnOMKB9o0YbnRWFNUK6QtpVGWk7FSkfJ5
5kK/2dnsN7UwU/M3YP/9N4EpFokjWsE3McvxKQbM91DwA3ZKtTvXKZxea+EVM1nC/nTZB45Wkh2X
uSkbt9y7eWCDVHJaYINiCGIbsOGxDn/6kZiUpTQlHA8LtWJ5xL987Ulr9Y1la/m+zEnmxZEJreZq
mInwvHadLD3nqPmbmzMAZamHoXKAPB7t2dOozQkpgvleq8MZ+WaJUk5BvBVJ7CnwGjfPTfxPPwWw
box4ANqXMul4HDM1TO0jN8r2usTn5hbD8MLc1r1DTvjKDfUSxlTPpGCjmJaUZ04M7Xj8wUlhOZSd
Oo3Pb7ZyTmcOjaFO9/iQyHQdmE1MHqxeliFBr8mYtMwqJ1jNq36YEJjUrXFozcAwiTzuTJQhCnlF
yE/++I0zkcGBDLsNWv3jWT50WrUrxiLdm3pJrzNpRLTlKzdVmElNCimt5/qf042B2Q+nCSCG8V/s
ncmO3EiarV/lovdskMZ50RvSx5gnRUjaEJqSpHEyGgcj+fT9eXah+2ZIN4Xs9UUBVZkoKTzcnTT+
wznf+cVdOgaDXfqelE+iDesDWr1MpmETDAfHmYolqfIQnNHfv8dffOuRwADPh3+JdXy/gJTs9N3C
yqYnGPDqwCl8goBTHabQqBuAmP3BsHX/3TDpF++T4ofr+lKMcAe/u7aBx4fm4s56ykMcNhU5uXtv
LZ0j3OjqVJBkdQ9/sLYSPoXiZGF2upo7LJP1vHwis2a+Bsjj3s7BoOlOBxSzpbb0b86xX/2KHM+x
zcD4Iip5d7Z0ynEZas3jUzzOWOjmLE5tgqmuTKDMobS34DfjnT9nDH8tmpA2/dkjuJeZ/vuiyWOE
ihvXDE8ZqQQfbdmfeHQsGHWLOXj0DZlXOq8EeTdQ5HYKm+0RAGQFLHn0w2O3Vfq1yaSCMmhfYphi
W21XKDrLchcT1IQ/vVqTOqy8N3KlieKZu0LeBrmuHoSxyYQl42f9x0UFkSlwhmAOUVj8BBzaPNPS
cTDunvTkIWPX02BI66n8aAe91nr6++v45+OSzRANLyNbN3Lhuf/1dEbpM64EILdP/CbMwhTOB07L
hSBdtrm2/Zvm6hev9mfn+mcBGDF8fvdqU9wsFqlTNJNFheotr7qbwuY/u4EotH9JsP+fK8lfvVpI
ycSMMYpC0Cl/fbVcSKDycPGfimbOGMFkcTtNTAGKoE3yoXXk73QCP1UL4Fgw3uCdYQ5E9/ru/mzQ
O6jVt63HehBLvENMG8KMDCvK27//1n66y3ghhrUMGS/HD5z7v76zBc6MhoNnPc7buD50lVPTKOTy
vmkUibtYvX9Xff7yBf2IQQ9nnvhpl5xLS2+eDrLHsguNk87jYMZ9tpUlfE2O1zWVsRj+GViDPoGh
rRPw7tBmYT55v5txfF0ApVHWo+QuOUQYJJ59b7K+bzy1wuTvP9GfznNei6/Mi9mPojp+/9VtRWuk
39bWY7wKHNWb6nvntEYT+IsKw2C1n6j5WhDUFv7/v3/pX3y2F40PAjh+B9SD775MkdljwKGcPaIQ
mHZr1mcHC8zHlVZ5cZ4dYx/+/vUuP+8vJyaCHR6X9LSsTZjrvLstXFsjfYiA9YV9HBNVshSW3uUq
8KsjWIXwuRFR4Seb68nikcyN/jfX7k93Jas9LlvkGgzacCy+qwcVxneUCFn8KKXfhy+5sajSAmue
D6yN+vrr37/ZX73aZX2JlS66lPDvPtywbkYycuz4saDCdg5WVYiMs75ZnseaGIjfPaEvn927zxb5
A7c+i3JuzvefbTDDwCQTKnzsndGGvlHLYUt80MpyL213CL61K39/X6JQqxBwG68V52zphjbVgnnh
TuXCkqkN6/QfT2riC7yfvYRgphb/VPTrMrbCsosCto16gY4aDsfQz4sjSaDh/h9/5hd6TMBZ6P2i
UxWTlZdrtYaPrEEq6IQMFaBEyBBD8oEpfYn08J+/ICU4EwUkBj9fUq5jZg8OQ/jYid7JL0nh1pjG
4TpfIX+JP/z9i/18u8JzY9kQsU5lkvF+euJlpO3wfwWPjSem4wjOJC2pq064Ed3Tmgf2b2r8n08m
Xo8VJgJTtvAsN/561hPfaHWEQwePOVrdtKgK5+QAN/leKKc7lfMYp7romv/Fm2SVSpV5cZr+tFFw
SRBnV9sGj6YyznyXk834VbtW96GAlHwXtUsY/GYR/6u3iaiRITPjBMYp706l0cxdxdfoPzYFYUUJ
94pV3QKsbdaUGakO732SuO1EWqPd/eZ6/dU3SqPyJ5KNwdT7FWGr274i3Mt/dHL0wbs8NuV6ctBD
lzubKOqbrlCm+qeVEMuCgK6NQR/NG3DJv36rLphp0LqUqLg1l/1szHbg+Fruuq10/xcXEK/CgxuV
HHjWd0dgLUOx1dr3H/2oLI/gBll+awux4OQ57c5qDZvYAO7y398m/s8nIcNFiljQZ9ij3jcCNckl
w+xr/1Hbfvnsq3wNzxEsz2IPSSh4+/sX+9U3SDt2MS0jkWF2+tdPk8xIsZII5T9OM+neYVfYh23x
lzc1tlkqmuV3b44v6qe3xxu7HPAsYViQvO//othsTCRH/xH/fU3kn2uGjwwKR3HFXkDJfQPWorj2
czn0BAsAS37Ms7BadxR2ALOqyeajB4/emINsG1BBub9VxZsjEYecmqqP8sdyqGzvWspcTocA0fEl
HAu6e+Jrmy2ryEmfIsWuHrztBMdcjEk8BCHhiWqzRUqCFLBUGQ/cSqUGZkVKPavovayLyN/TJUFp
APiki4/VJrSXTAK9dZEOwRT3+zrLcIse83WVcQPmFxsvZBHHW8SjCJfZ3xHu6elDE2Jx/t46GxZU
1N9kpZ4ntoHiEAyDZ30P+3p+AQ/dB1iMw6lw31ibGQJ4vYjW8GvTt0se7YneCLft1C9o15GNt2xF
UFuZ0hDbZ5iaSIOyJanbKfPuwe7YE4mijW6GF1sHOG2SYo6CJ6YdNZRVW7XAwzqSTpPq4mwdoq59
GbJgwI8zIaiHa9PeO9p3DoMVXBA7w/SJR+W6F6Um36zcOO5q1/yhtR8/tAa9QDL4nWp3uNGBfGPw
G8WHcrQNXvSl6J91KaMfSi++SE3vtNtTvhCaASk3a8VJVroCOixq4hZ8BwPwSfvVpcsKznClm/Jj
Q82zvNkz/ttXFPLNZ8jUI7igMazJjFZQ3AlDUE7OzaqGIs1d4lql1M7nViyln2ry0csEXjmG1n7x
/Z75b+neIpF0yqemcRCcliJ8EARnn+bAaGpaYZTiInUzyMObVz7KltFMEurcTsH7NPOJXGg/Shuw
MCc9w3e71ZnJoe1bHWu+RquJbIAlUKSXB72kcPEbS1+ttOXVbpEtODAnn+ZuT6xGGPHPQZ2lBDC0
Z8Wyrbzvw35z7yev5L508rC4KZ2G6Aa32jLA/XbjJzlm62vjiv5lcsrKPnVZuNrfZyS9gFEmNY9X
Ap5cszfaidfEzlkOX4Oxz/wr1t0Yraxw9tNlkFv9Qrhm5h6JQ4Qjnyxx6amb1Q5tmNdd44NbK+RU
3YyT32UzCfag2k8dRWF2MI104Efntif3fdmNw41En8N3J3AS09q9xZWXu+Ccthq3dCWzCzZ9NKSt
G0kAp2i12euiXeqUvh1Ye03Sop/oQuFiuAjsvJTYMdGwl9ZZsIu6InsOw7IivTdocedvzhPn+FSm
LchqJyGwoPk2bGbCS77AANrLALhOSKbbbVwDIkhycGodql6nX5IRuBYQmrzbyKWGKvM2r033MgdT
U96wuiI6sbHCqk40XmgSQvJZOsesD5r1cdHMuVKd93P3iHyKZ3DQhzesyz382kJytiydzJ6NZM5/
hji1VHimlQCL5q7Zdd07ut0HmvCPpiim4Zi5wMz3JPH4W1qVmf3mjV7fHvgRa3uwQHtle8Gh16dB
P5rry3mJJrtXzc0l+qcAkcb/HuRMasYcT75MKmjVh3mex8cBo3x77W10YRcUHfGGwsP9f4r98hof
4nLOGlL59lDq8881DDliMaDNdSTb8Juf+j7XzyHJQj/UMMTeI31Qk+2mwUa07CqGxbtMk4OaKh1s
6mEz+cy1T+z08OR4uZiQGAQY2XCNtUMaVlMgTvHA1uMHCHJFgniweDq1x26jsA83y94XHWDED4sR
bKkSTebSmMxF7sx4aYh4IrgaOLQ52kHl5ruupEmw05LhJepolrZ4ismDi6ITLCI069JdxlUcfbvb
lu8ZWgz4FLIr61t/NpM5kP5ZQEXcnEzs8ABcMLX/bdF++K8G5v+0U/PQYdcf/uPffn6+XjY9oEUR
UiEhft/WtLZhO2By7zFSQt3oGC9jAuPGPhC4gqVp6drflEcoId89YCnkcVugWhS8IIfS5Vf6v9YG
mIKafAGj+bBFltr39dY9qi0HLABZL8vO2RT8QSS4dasQ09vn2Sz1l8IeQVX5YEsglMhgx0/WH/Ae
tDZujDI6FFVs9c+uYD6zRk5BqA/dC4/QjBO+cKdP8CiIqckj5JK119w2omV4DI4x/tyXbBMRDznf
0a6pGzOtXpg0Y0Yc5UyYcKqg8yv23lWwszJne7NVFRydrPQYNNVA+IZRDVfO5go8gAsdIeuE7Y94
JFtzhL7Bc1fO8Wfj4CdPctS2A7Gx2CWRjM3uPQjE7cHapvmDNxZuxDzf5Nap8Zio7oPJMR9CpWMI
gT2rnnQtLGAOE3tPLtHR6U/V4tZrWoEYfFkQYu6IpqhvcNXqOE8LTdjSGvFAS5AcXNDsIIgNh1/v
7AIbq19iV4GQe4+o4iuYue71Mqy22iuEJ18qyyYmDdX/po+z1UZr0npwGM6dMsFVvDDGxvWIxSIR
5HTc1Zj44VAVQe+Cc4mQOorJ9m502HnEoXTOV+AuMdEjFRKWU2eBdZy0s5BCC4grLlwhIXXWZAFQ
ofvHUK/r/Vy0+iGPtX5AymHf8BSV1/TcfpMwlKavXTwOgXSbG4m8vQg/zNvwAyDIABKqL/3rLl/m
w8wsKE5F0My7ri+Dc9xG8Z3aYhfyqFD9CwKREHJaOT6oRlpnShYtbie/aj9bm989DrQST05LKkLV
tm2YVkszeRgWVh+qHAG1t0RvtelInlaeEiYLzWzCz/MFuSJ2fYYsT/PSOkf6gzzZIExetIlTsJ+a
wHnynUIdA4iT53q7JKJ3wEzI4O10N6ZLoKPvlRm+SGYQHywzfKiKbbodPfZ3Nk/D704xQCMMpT7W
WSAOsE+Kp8KfHFLtRsvcEJBEZoIwdbcl7Jqzj2qsMhxxUYv3jlez9tZStF5qNUN7m6sh+4ZjMdov
cWRu4S4SJVFO031t918DY/JT72ZZnDSZcggJicNFXBVTRagJAE+uK3Qh/WkJibYn1Rvep1378cG2
qnsV+TBGpsBY13h4gAR5m+W8jjSdZxGMHh3g2o5nNyIsYM1wFe5pHbmRRa6i/abId03VEPCMJu3z
VbIYOFR9i+PDc/J6vyyySlx4BRUJ9WXxPMxD9yj6ZT53du7vrbA3dUq2zebcjn5HoFW8BNwp7XRf
9jJManu9B2skrpgmyEPb9uS4FBi5Do7b6AOUyiFZig7QPklncF1j0imceLsdlAsl0pg2BfrnNXA6
PeeDhaQDEmNwoUL0kgixNcg/ZMF0K0g4OjRx1wJGIfGCasbnKWrwD3cYHPP2TJgVBkiQoGRn8KVY
KZND/9BtRNDD2+/Kayg0/TP8hO273Qzu29oQP6uKWWdnuZTj2ZcWiLpskx+Gqr6upCff3LYW52gp
qwfQe3eW0wcLs/6iCPC1Nv5H8rNJOIfNB8aziJlYiTz6xtmffcr71b1WOCWuZUi9uTUVAMaWqdtx
CSv/udyi5iWoy/GzzMzdYkfmRhjYpcFUrC+owMurLvQGFB1Ckejb4PD4MM6tJfYAarB5LOtFTIaK
8cb1jLlkJon4MJRUUqIz1S6LZtDRkHR3oTcTs9wHtpUChtpuPNXF04UISlUz2YX1WmQDeRB94KIo
FtbwEW94vNN1hMtmIJNpX2Z+lerOGY7z4M3RAZ92STx7KXy+W7N9G7M2PNh10N80cWMNCV7QVuwU
XFtzXWVrSIpJtR1K6MNPHpE0VOVQ9g+TWNanoIgskFH8auM0Ul4thZIJUegxeYjl3J4DwJhFUl3W
n0kldPwy5MuXvMUqRxhYrsdd03abwnnrRee2c8SF0d8PN97qlk/S8uI342T5BplX+muqZi3JP4uK
D6GbDwoA8xbdhhADv0/ET5+svHmz/M4juaYk6m2XFat1B8q15VdprKsa+cZY6Ld2oBWz6rNHiJtE
G5kSaiWAiF9ta1atE1hRmtK7wZ2ceheopnKmtyF0acN3wjQFYF6Uxm64B9tYVcdtDlWww4VYOLeD
xFp8PfdwgIojQjaChtZihpXZ4kSqX1sD8tG3vGF7RQwez4eAKWmdFIBhA65gbYoTdwHh0t68PNmq
191d3rqjS44SKN1gCarJS5XHj2W9b9Nh5ek4EPMNDwghLBZlbGruQZPLdWT5XUwPi2ZAcGgwTtpH
BVV3uwZwO++qTgqdZp0IATzkmKt3Cxos2Jwjc5RpZ5O1QleFGSi8skpRdHuvsZbthRGvJXYzAnB1
oHHj4M24CmOxGcJhoHIBJ/MuNBgSrCPSUsqDh2BpOBsMVtMtFfjCAzmqxYpkp+y9ivPBbzNTwTdR
CO/ZvoUwfzkaN01qYmI46uaKsmDWOMa6Mm43mRCuxEo6KTbsvztQ96O7w85k+zcgzVzRJVZRzWF8
5egSRAyhXL6BFDVb9Ui4N7hs4uw2pzb3dRc0+kvnE7z2RMPgm2sUhusFsmxVDpmOkkzQLNDzvcqj
UJ37HKg9jcfQWdd+N0/qm4/cqTr0ui/7q3gOC5t6wqJCvQOb2/ZfGFcoAsT8Merb2yYmfQremsQ8
nWh7i71EZVU/pM6cyfJum4qQcMp56hr5nXlLEKVj5881z8bAURPoNJXlMx4/Ec7nYW6a8Uq3elU7
yiMczgljdV2nOAtUlra0hix+KYa0wOFpB8MLkKkihBHWlQ/FxKrnS41WvmTtCOmMho0g+R2q25HO
GBOXD1xrBjpuIzZaT2okjerQyHCxX8PBiObkGiGc/cYtNpBAiu+OGKh4vjRLc2Wb49rIyGLutYns
lgfipF4jUWV079pTL50R8T0wUXsiJa80zlNXoqUCga1pKfdortzi1g5giNwDzi2HOa3yGt5ONVJc
JlR6zOtSAh+3mFzOUrRJWQ2e2DkMCZpTPYXLcvTkYBevdow2jHnPUCK96OMatsMWy1AlmF+7TzHZ
vS42QLoxc+uEw6CufXcYrNclVqJPfe6YFYPZzMMWVJ8f70nmhLtCA6sIofKaMPywVn3scPg6g7+v
F0YmiT/LaS32cijCXu6NN1iCtJ/BYxFCKbN1+zEoSnntrnZR70kQIAsG7aHe7lzZddZ3EZJ0d90P
kQ3HC7Hb9GWcjIlupNcSWSOzi+e6dnPJtY7FFm9l1Jn+k50RMHfLHj/3H5QWfriPHWdV54FGZrhx
EdNCeOMKzF+IAx2CrxXBS8VNEQ9Rfz1VBih7XRnPfPM1ZHMCm7hwD8tkbd7HrpfuK1OgsCT2Enbh
2QDgCI4aynz1VFVluVwwhS7hndyAzZ4oNDg4YxC1bZMYsy68cBz1HmASsq5e8dZ520GANyMLN+a7
Y/2NgsT5EhkzvGGNJfNUzpdsxskpeFgnPF1LL12UcbsHRH6u2o9FtG5f6jyv2+dg5n77lMGiW17r
HoxamFuTQe3T5arYRUFWV3fQxLFoJL3eWuJIY8ubPhIKNwWfDP7o6ipD2jqds8KNi+OIi7ohLK1t
N28fws02O5/Prj/Ab4ud126aqqJPRB8QCwokm0bmgeefHZN7NQzmG4bIBn+XHckg/uTMk5AP0+oP
s0oX5l/IAss8GE9SFwAlEsF7cfcqbKPiXNrtMh315hb5R/LNtLcfKgeGr1VTDs64gvrQ+hrggAzS
MTQzPYtHi/6thZ5XJsZmDnnCfDGNLxTccj2BKqnnH0JrVR5rqj7C33sQ5T34Nx7nz8Ig6DtvGbfv
7WaH7Q+9lZROidFqoYOvGrB0qR+ri7CDPpmnzGbpyaJvyVxxdBT2lcSSmUM0GWOorXxjLFTGV70a
pnbf2ta0fQwQyMtvjTf4+Uk27egmWQcY43kg5dP5knU9+BAA/7JZkpyZW3noMUe/cuBzBBAVXjHS
KVfdnNdVQYtHUtovDoMjJb5mVWcXp9wiyGs3TwEiKhQdkbqXkyg/sbjgyuSYJGZE++tI+byobRKH
FeBHfiC3YeuSbIbBeC0wdjkftzqcw73n1W79QETdrDjurYg0OJaXzcEOWns5L4SWlMfc7Vo0naOx
xzQacyKwTZZHDCpbFwTxuaQ/voEI2XZXw7xsXPuqgNeccPfPvEmvWA1tmwQjdpONAq9ZomZ/Vve1
NMF01a4s3vNER9FA+bGtvKoLG8k7u2vUWg/xVI7W2WpoIl5ZHI7wPl2YU/siascfIi7jLQE7D2F7
k5bdpARugv9hd+R15sMUrqa+LTnQrL0bNIE+mjxgCnfxjWC/JMZZJ6OtzJCOMlMEZyuT0W121jrS
AelxCM6i8QtBVllFZkS1aMvsFoLl/PtJmXg5SjK1xy/sc9fgbsmYvd1mYvND0hGqYfiD5ox0YZ9o
lulcy5JghyBe15d5bMl26zkR6kNXs1fbRWuksx0Bkl71zNHi2vdCmGnbEwmXOzcYFmWPTbnsVfyN
G92uHjmLxvFOz6Q+HNoSSMepGYv828ZMLQDln/fjjePW5ZKsUPW3D344hnbqLmxNcuqzgmmKPSqP
4nVl/f8J+HjuvKKr9mh1pqzajjLsqOIJti6KU1WukGua2c/ck73pPtyPfm48AmwRQgFICadGPUxT
QNuS0i1d/j0EqeJ3NJo7JJ4KKjTzvibl6nVID8Q6DZa9hlrzJNm7WfRQYvCOVk51RDkQrkzQyjzC
dyHYyRFxvXQUiInoln68DVT/GgYsMdbNGx7LaUXGnsCnXOezBGgzvogyl48UbX7xVGUOvVXSYOnO
PgeNjPMjiwxw9kvMJO1oN3Y/b0nRd5LZY1kSBgQ8pB8PTbeWYGNiSaA6sqis3xP7RtYdwDFw9QNO
mGVJSMW+jHJs0szMqQ85xfflCCPmj64J4qF6YjwWq48U3WvQ7MgKMNxIVw7j5ZyoCGJH6vK5rULq
Lcg2Do/8fy0X/z978jfsSTLdLou4/55s/hTY9Tj9+Prj218iuv7rr/yLOekTtoVOwiG4CXUMa2+2
0P9iTobxv9NLBxcTKb7OiyDpf5iT4t8vSEmkNCi4cep7qHSHbhqL//g3zwPKzBQJUsuFV8m69x9R
mS9b4f+Rl1zsdheIG+ICWn125O8FoKqzqKgJ2zyVfuXZd0GgluEjYQjeK7PsMJCsFTzuJabTdSf/
iHpt22mEyi74rvKqidxDk7dg5zj3WQuoj3Mk9Ook9HZ156Y9WJlBnuy423jWW0D9rduM2YRKIkuU
PCZtQcZuyqhw7fYoavuN+VHtEp7zMqAhzH+j3HmfvMi2lJEzjzAStC6z5/cb5CZzHT9n2QtjWG3L
U1TlcXSuAPKtO7VmAfNKlXXtcLRdZeV+4k/S6T4w13PcpyJkp9+zpwSx8nnCjN89uK2Zt1MnTGh+
Ix9ANP/ue2E7gmMMsQsySnxp4r1JDpEhHji3k+d2mN2eOInWFgh0WV/kpLbjVbMRb/rEZ8fpSKaJ
sm/mKvT3ZHxE1/GcuxySBIXyBHrs1hpgcD1Pu81hi61sAjFsqyCUpRu27iXIWCWwu5iupynebkYy
FZC2Tkv/KVO1fSiWThFzoTPnPvKs5WFjM3No8YbufbO5X+O2bNg0BPhjLsatxLLi8ma1YMQjln9B
eNEmzsYyZmNVfQucbjmpLRpfeEBFpN9E1CNjM99lw6gfV0tnCJ3jmH2QpqaZ+sHjR5NA1Euz7Wcs
9Z8WBPhLApzGv1+dniCnIsz38UxEmM+QHYyaYyLYQF38HHRu90jIaXC2rLC4o4EnDIPQ0H6/mVXe
Zo3JnxAnRgkQ7561UxsdMtdaPq3jsHJ5ENuwkMJ1PdIffaj9SX+INSk4FXCyFA1CdrJ05D5jUHP3
W8tieFHA4BIQSt6JG6F9Lgx4iTRYwoHo19D/qrO+vM0Kgol07XfPHqrmnVGafWLYYa1Fw7XLWK3/
gAGjvzota6hyzawdiwoIapPVfc2Ek/+pQz7bFhV5Mjn9Bo9/UMd8WdqznzEa5fYZrmtFCH2K2it/
nKGNApubmvbIM4uRnNWJm4J9MUaQSDOWaqboB37DJ20t7td1aucHNjWMdDTcHMAY8oW6g8cVa+t7
KM/Z0SU6luT1IYBr3gT+iyhk/S2ognK3jYY1F3OTIDGEut6NE9LnIB6Ho9eMbJWtqRmuL/ruJOb5
z23GBwzNqtwbVVZfVRzODDvF8ImvjtWr0NFlsh+fL9iox64rGf5uTXZuRs8+ObUdfx7Z80j6zza+
D5yiY44zeAmiKaJRjZlJfm5M3X4d1FaFCYjNAD2gF8HUJWjbvSzEu4+u7Rp4Dkt4gm8uQaTH8UPQ
2xAL3ZhlxSrEaRyIYh3WYHpthh79wNr0tq5SrFuBCZ/N6IR5d4hhXxLRtqq3yXLUna0ixHh234VA
6BefuURV0MDin+9wf+5aGs+drCxG3k3OXLJxCPx1XhkcLHSN23roeiXSLa7Dq4bCBG83UA2vSDM8
l9CApzxqCSaGiUE/koTOOndXMcE2IV6tbfaHvWvCmai8jpfQxHMVYXTdhPlSP6hoc05L32lvNxg9
39b5ltHKdPDdfFUTmdNwn3THwqCaVFnJBdBF0hnvNhQD3yxMufqYZ5PpU7DEMAdFu4rmljIlmH4w
J+mb6xgYfHMg5cbmeHE0dCJ35XT7KkgKoullVkIcbzjPmpwRz7ps0Dw01Hy+3TbOVz3WkiXY2x4J
TKmFkonTQjr8N4mDEUnXHrtMgpcoJvv04pUSgs+iqMUbsw7SgBrmEN5pJnCpqNKBbTcrK+hRQ7vi
Gq8GQUujCWUhUDdyvsXONtruOfMMK727rKkKF1lfjllT7hxKc7v4wtLKdX8IVVlDtivzhtFlxWpn
OGxOtU273LvM03e2dFR8NFPdVPduxRe/HKdQ5kN+KHJbFv4uQqSy3Qhin6e3SVsRjvHe2ySzQWrs
7nPoVEuWDnPXz882GRsjIgKLmSYMCaJ39nYOE3LH/jkaaSHB1pdHUc/8Emqamt6Dje4s2U77QSav
PFP0+mZWgg9DLy5/CKjirNxEwQrxP/az33D5/Ne/mKiHPy+kVl/YVuNp2UqH7Ku4aK3oPFW6aVgR
NSiLb4RUi/Uw0jfHZLLJYuDRnnlkcc37sRXjshdO3cxgTvJB30QDU255qEKvsG/jZnO6a6j5eXXV
+hlvcOllbd2SHFzZd22t8zUNaFeXY8n+Zn5BFW0gN6oG1EWy8DAuyc3mliT126yVAH5cLjPZC2yf
Zra2ijcYsxH1Tmajx6K5Bw+btOXGp54YBre82Xb2UM4wfFyqExPZVv4hw7l+7fuFv5YhAyx2TGDl
ctyYY+ubYRg5vHKGR92nucMPn+qMcuJzqMG8+cmad5iW90vvETLFPBh+s7UbMUjznddiJql4FIY3
W5UYVNq0kk60caND7QVHVnV5m/rTBNDO4iK1zl6xZXpPm0Gc1kxI6bTr+wCYpTWN87LrxxHQme9N
Mz4zUdTSuhWDy6STFsHm2+E6KuVJ0FVNO6/TRQYxmskzE0uHJzzA2imWrDtXFXTp1lbcinRNQXk0
3Vps9zQXLTenQYF4Yk/GfTUhqBtIPiqB2CwOhp89Y90aF0s1RrTD0HA1EVrs8tOxXPkzbkz2E/FM
MSGHiLhcqJH4jLODjGcl/1hJ02DKTanl9l/NuF4+/iziHmTuwZJsWOrK3nWCCSVX9VR5qKBajshK
FPzJNg7y+c0DNlgcNldxcRo3IMKu6uB2BglcDC4iqo9e3BeEwGVJnaPTvZLAI6urhZPSv7JXh+Uy
sUa4AHaWXEdiG7t5jjg+mqK6KtFO29NOc979gL7cfWkhnAfbafMlx4ml3aLY5ePm71FDdXZ/nNGI
BVH9JVzWy8Rb+FexWDoSJicDXG4p1vn7UpVOcGTF6Zkk6LfmbW6nsbnlUhmrK5dpSbwX3CMWUhoW
rRMnk2GPQmIFEQpi2m6LLQAqxPohPsysr8V1RRFyVktefJ/6BhmXpcQPDBNNhv5u6yKmjxkBqS5R
03kq6kmggFQBo5nWdspPvsONEjYDaMLWPZEILRkkmex7zWPUwBUTcf2CJHy7GZa420cSamx9mZwC
I7frhw5d2m2be/br2rvFnXIR52XYsv7QqPz7ZHAWtIMjE/WUaRxfTDeymUkls/bvURQjicvatvpS
lTo6kVg2HMsFHGui3Gm75oHnHFivMdNUW9iP+5iA+cfGboqbUW4VU3t24MkwR1WC/8Rbds5cPPRR
EX0vK2/8bFWtqE4eu8Vrux+t8DoLfftaO4W1njYYko/8JvKLy8rrQ1tLD+px1VMUC8jpvDGo0Yhv
sJU4LLCoK8G2IVnHoUTQBRdW684j+Npc9tau7ItT2EwD2KK5gKqIVyQjGMSW8bWoouHB2XJ/twSC
T7Nu/XDaybicn5VnYvuq8yDUpKE2w20IQWbb+e1/sndmO3IjaZZ+IhZIGldgMMCQ9D32XXFDRCgk
7jSuxuXp+2Pk1FRmznQ15r6vqjKllDzc6Wb/cs53dGe5dG3fLWGLDOiKc0OLg7rO4xOLhd4PBfyL
MrRiFrStFuvXhdJB0ZrWVL1R16+wJztr2Ge8lLuJvIlwsm1vl6JEPKC+mAiAQ1xHST7PMRBay8uL
HdPk+ZYvPhvVzCWsg+2qSE9kArZoHGV/jXih3fFYNmmIwsm9XkVRXZPRp00hwOJs76mSM65BnXMn
xpKbqNGd7seEmg3mEDvHIuQkm/ZOM3QLI3puTz4DOzvWC9O/EO54dcjJdMij2Rvyfel58imxhuk0
uvocznofv5nK/ipGOLdofvLlpis6PdnVhY4IE97pg+NWa4RlBKV2MhE85gxJwv3CpKpi30xYoyOf
lwQDUcREMI90r0PTRTNmv6tJuW92FndLVCNDVFE16c5n3rR2ErSVHZ+Zw1grN0UZ381mhxXPJoZk
W38t24pphqZoSHnHVFIGJhfDEDq921OliJGxXj3w7TXYLrf7jKP2hE1Qz3eug9RSFllZBEjWCM8j
iI1kmJzembTra7oK+Wl2WnNc+NlvfJHf1VUMskk0qb5jdiB/e8wayeszWvBCdRo/A8BISElS3o6x
aYxWAytbyFsOb8mKtUNt9OUVUGkc3Q6pMHsiX/MLT3ApL3VHPouipJGh0GO5nI15QMACqSgLipmo
HBArg3VY7NE3mbrrrMmbUksQFXlafaZ4qxEKgozoOF1m4xOaCDPNJO7Fb4xo1k2Wr34X2AQu3RlY
/0JmxDErr2wi6GdVeAFDv43n+qL62v8grYLZvN+63Y+5qtId8qLKIyIxpjyXuqbfmMbIZTcR78t9
2Gms8PyV5k95N6tALZLYDmqptEYAGdWpaz4xkn3Hdq3/dNgP2wcwtU9YoB2TylTFxwJ64tEieWYN
GHo2j2hKej5eTljr0KpSX3fDoKxrsxisX6Xy9DlSiRsD++h9ZV/H5fKRmWOV3MD2m2UYk0/4xHZp
eOustHys0zx7LdN1MMNl8ZuQr9VgHqp2Sg5zHBvTFUMW80hwdnmkZanP+WrNJxbfXGO+U6/7abLn
Mw00lQRq3Pmoexlq3LaYtPeuQJFBl5zEkrajHfoAZo6/75CNEeeH/CHeM2E0T4uBKSUapTFJ1GFD
b0edV3TROrXcCFjo/AjjNJpu+vBXtHXslhNbHl1wb8hXWg2uAVE/aajH1CwB+UFuE6WLXO9Z9ukN
zf3cP+ZF6S3Ih5zii3vM7iIEX8aDU/nZL3ZDw49+6Ls0KI2hf+y9ukGvFJfjR86n8TM1V7Js+9lm
ILpCZO0RZXcQdky2TStr0pxUFgw0vv8Ec4H6Y7LZuh+QJ3kqakQ6NAGLX8s4NpRrKsxW4NTEIrT5
AU+XNZCL2OrOhZAtvQpI/SLesskpxXfmtMpyP0x9DzJzLa35ShJAll6hXBfxk+VqTrPHzp5Vx6yT
hXsD9scaHirWc3F3WMy0WC90vGV7IRt1VN2uI/ZwcHfslePqsLLLaS7YPNpVkSWZ6usdmZ+iIgnZ
mnhpWs9Q4GATWYu+2uKisgNcnFprBs3YmKN/7KiXWF8YxLYnCBMS06OqtaTQDpW9dPXLnMa+fbTq
tNF+KLfrJQ5qhaFBj7x5GtyDzvMmfqrU1fsIUH82RtXs9J9iQPCya2tr0WGNd8S4flL2dQ6lFNRa
rwn9HvPrCZSSGZ8TPSVSc3tAanIoiqJO7mXXt+K9Fkw40I/kzTBEtm25xZMb+50K6wkfOCssWZV5
jWmZbfSJXN16/UAJm8RRi0hmvmIsn7g3+KLm9eDlnl+91eO2XQ+ViAv90Wh4o+1wQXNnHeyFMTfd
iaeq1yz1Sp3KeKys11K3anuvlZjWdi4RJwmd7bw6wdzR+x5dcyDJ1TfInLSkhTi6YbH1OKTpNEQF
STk0rnSlLjLAp1LX2r2t6wXC3HSyx9Mw2fLW8qtpCdy1gPAOq0VkIZofhydTm5YFHfUsf2D0n76A
/VS/ecjT66WKkbWz/0amMJp2E4wpGoN9azgc/Al8zS+GtVRb27Oewd3wQl21bMAXwPTluZit9MOe
6/qpsPsVgVQu8pB3gdS5WCeStLYeYt5uuAVx/gmgc770g1kRe5axHsygnzzZXWdkpzX3UQpBISFv
VXXEpE6ul/Pcl94cIT2ozhMrIAe1Wtb5kQRycyBeyzr5ol+Z7NjOrcwswlJLgwsjyBsMmJoNiydg
oySqY4U/iyQrZ/HfWYxlAQpr/Ukhm7iPszR+y6W7HvoMlXmE6y6+Gy1RsqEFA0EJzRvenJi3ZTsO
hv6KaYIfQo7tKjqMiqWSiQuzC7JYrM9tPqf+ruHDfS9bu17CpR3f2PYb0YBc6iOjOmEgNzuzd3QF
4aNlTEQXskfbf9VwFTy2iU3OV25kJve/2bGEq31tecg03uCAStJEhTLVw12MAfNa+cP8kJSJcbCz
NXmhkmVzpI1O87C0ddMdiloSPmBRI58aXCLjqSbe45k8wuGFNLd8vl8N2C8hIedNHyKlGOkE9XW6
CGlZj87E8CksDCW+qryQ1wV21xuIXuObIPLuXCR0g4ci1v2fGMDZv9QdklBLoGzFJuA3DmEBk7xH
mF3IHXMR84msPumG3ra+sqqFdVHH/X4qGKt/TIVe1rukZ9xzIMUZ/pUc0kdWUUSboVbMwny0OkaV
RkmcMAfS+F5ys8y72s4nUtTVaLtRbcGWD2pTf8b7GZ9B3DgXHtb+1+YcebGboglgcObTyaWbUmGJ
HOqTrGa57Au7lWeD++yjMRaSGarFRalH4MFvP0EcxdJMLN0BQaB5mEuRVag0WFWyHRUjJARjRJ8A
+GC5d2JjYZVALkLgs3jUryqahTgQFn145DHrmfYFoWvOPmF0PV5RAyGAzMeR54gxrXUjmMPl54Qw
Jg7EtInfClMgosqSTP+dVETfLJJLzdaxvAbSURaYz3ld0oNKp+42Q9GrBbrdluLKy8ZyCFUHvYGH
LHkm741GHKIELstJoLFxy6a+mHbM4qIzl1M7yj4JiaYuyFevEFAh+5svRTf3d6ZKpB00c8aUO+lX
+8CjDSEcuR9UClDbeZjTfl7pybK+4Z5sDmjVDGqM2ZRfhlM0c9DrFsPjRE1gxjAvmSfhJNmOFa7F
7NP1nrFJmAREKK3Nzgn4CekxS3dyYBMh/IbkrPMywO7y22PVImVQZu4wSmVvc0QRg2SvaLEzdjLv
4yst8avqt6/x07lkaVy3WDvSkEo2O2TJtkzPNb/PD8oeBG+k1a3k+FouI+ulhRYSoOVT71MzvzR+
vDIbnByEqK1p1LfJkjBT1ufC37VqwEi1IOx8qNib43tgRKWChPtrQDzWza/OMCEeQkmTbR1CGxKw
mR34+fWE7taZP5ATuHbktvEFhyRCCYix5qVkbkEI4WT0t7abEXo+tGvdo9Qs62d0+stXkWLYBTVS
VHUgRN6JSyIG/SpepUmGOVf2C7OvdGHhzwy0GCoPfJ3CUIALTXd42xaf46bSlLPywFMlFgxSPa+i
VITgGxRT6RjvPn/MGI3Vyr9B5VT8RgTrCvYiQ3cxpTGgmW5jwzvSFbjyZM6e2yHXYVUUjCgyHpTH
3Bb/lwZSTpPOYu9VnBDgbDNI4/2em/Z2XgaR7F1DJMtrulq+eqrmtvph5hQYBwQrOD8mhskj2S2r
409XQ+mw1eAIEHtcZ55ghYa1fscmKxd7YXcpc7pR+jdUUXMR0ayzjGMs+muKF+uJR6qxkXyb/KkC
OK+Amu5x02kYcCi0upxGrsWORZmRJfweTlFl3GqmG/d7HRNcuSsIbUUlWnTtRi8ZV/c0Zu5kh6WV
j8jwfbbc3Gsl1zxyKK898jQpmm1lS6jE+YwTySiHJk8DFO16/4wdpn2gEmiWayn9zsL6rCDJMAcw
x0uckG36g68Ta8mlEbLY8aWwYB+xJsT28h2P4SBmltEUKxeNuUvlrt1aGW4jRsWlweLfiMfqEiuJ
dW1cTYBEOXrPWB0MfrSd1i7edNMbCTbKQMcrb+7nfLDY71R1718v3TBPPxPbyIdD4deoXWI1ue2F
57p6n+h2nlukLtrR8pCgpeHUaDE/JPOg8oA/I9+woM4AtCc2GvmyrFnjhkjdO+2JiYRiEFGUhqsO
EwRceie97bJHzQXVfxd7/mDe2LIk8a8C2tDcoZpl/wVOXBhH4U8iOVfS0r3TNLlaf2b9ZMwUX4iN
H7lvsnZvrg6ZFHZWt9zCvVHo13VmG9VuFtz8PL16jI4YpZ5HrHszNc/SsNleKIT8Pxcz9vMDx3RF
mRQDHj2ANyYtQXq0t+jPecQuw8aOCPwhqx8GE2FJgJZqqCMp8bsVgWXO8Ul5KX9Thg2j37nu0s90
wuvmXALjhhC7FBhAKWVQuxh50OFmxhI4rqt+57O3ErvJHQfxJCmlqzzQ9cySAf6hlNz5Hm06X6mi
QYfjq8r6yfqQKW/aqoQh/6wtr5oOMClSjh9/aObovKdFU2EFgbih9ign0KQnRILSzla6854QGtEF
eesa03n29eYrV9Mgj1OdiPsJNk55ZPwwjLwgyAnM/Yjuu5q8XlwliCyqkNefl0inYjslrn2dnlIH
qQ6X2GzoD0uHXYQHDksWnrI5W9AhMb1Zm3p6nr0Zd/bKuz2e+Dy3MScSTxlh3rPz2wyBjQxTJLbI
nwXDyIDcAJ1nDLPRlqtrJqsW9qLWM/4zh9+E43TQbpt4tpddWXKm39KZ1Nh/MMTHD3UxdAh5UyK2
ONQr3JrJK7JJlCLh6BpcCEuDkucmAymrXXmNK3623Fr1HQ499QAEjF0VKwhQEn5deDfSwn64QyAb
H4fckxUwE5LejnpDw87QlTAnTKusxn4z1E3jAzqAbUwq2FyHEF5bvpUGi5OtFG+9dwLryN+tJm3I
B9otXS9fcmPz2zGHb5Ood9xGhY5Mt/PBnbpDy1r1STfKJLsxBpvRashdz6YaI5zvREJigN0xXqau
z1D4laFv+pPGWNRKHByalsyWr67MmDzw3ZT6jpn9rK4GLa4fRdwXxfsUC+ZneI5xjoSDzxpnj8fU
kTjr9CVnpiBjUuLPNuLlOgsSNl9v5IHU4gR+fbsqdCLT9TsHKCpMaBjWTUiooXGQjPCzGA2yQmcS
IsJGEMi8vRCLpEfJpT1HVEVO+oY0upmqIO/GpnvuhtKNf5nSMxnUtbSK7Rzltt5ZD26LHplpASbd
kincvKgjxUgrkCFAdL+YaYpcVbZ1y2h2NkVT/Cy7vAD60pBpdd2StYIk01PkGaX52A+E8MLhxQWA
8Vu1icT9SNfNXTArKYJuk69FfbmwwJVWjr4Ls1Pyo41damWH7/aywwA3YqdkLYZrykZ3dN3pasgY
kpXFxXRmuhBRqmhOjW5g9Y2niwenvdSqtpLIXdp+CCiAy/xoLfSfphnPPZ+QWf+kRc29aCUEfLig
eZX5l5vRUdyqwR49LAAuUxrziNhz0h5bwoPROFSzuh1Vn/mXbOzS9AatBgsgwIT4dTF4NmxHidqW
keZhRgkce52vdE1Sk6Fu4G+RTaWdZhU7bK5FDScIc2vr2g9Ohkw7VBjJ6EBV2nqcsl0lwr5zJp+V
P23JbqqqrN2kp9qzrjL3UzQy/ZUyb4dVZtprGUH4QA/u9p7CzKq4N66rBKP4GS0CemGRINkJ2kar
rFNRV/IG76r1iQJINhHCafuObmXAy0KfcK8jcGyite2W3yWTyCQkOsi9I8sDR5tWlib7XFSKbEnj
ylrCuetxVeD23kat1uAN0YCE9NZODWM4I4Fr9h7f82nPPGvDIZNWWV+VzfijMhHNsm4h6eC4dhwY
gVy3dcuIDqFEnjysaqfLeCU7Pau9XzDhMujRc3PCb+3EBxcDypOtEfPKNnZxwna2xC6p5uGknCYL
vQzB9n5ERmQEmFKMFaKfm8q7GSoBjXVcinu7Z9x7rRuDR6dUFvMVWkS23DYA3Z9tmTltQHPr/kwM
d3iWaJvKgKlI85BIJPQ7J1kaYlY7vgSjrZKReRklVNTbIGgRDbTmWy/L7FXgf/4SbhOzS0m1Vu2x
oYoQrGMRVbQDMpxSJJgmKNac+LZKqWCYaWzowIqLZY/tsV2M/Mxyi2SoAnwyonke8+Y4tGn7hIfU
nYJe0zW8HphS68gi0trdx6iG6AN7EnbD1VDNk89+71QQgsLjNSeiPLVlUVxXvcQQSkXVv7Cx2tY/
zBIQNdE0VTbBHkAUXCx2VoyVb0zYIAexnqpLx3HXh8WS2NkT+DlxbIyevHBAQVjjbNd6oEmQSDqt
8lj5Y3fTZcL70IS4q+RAdo1WW7b/wtukfVaqbTDuW2pXrkm/W1I2zlajZ4eGfPvuTMVnUDjLlOlH
7aYmmkfVOerKXtBKBJ1RqZ+Gg8FgRLrQszGwpY7jom1spogJtZ9juNrP1If5E0hfYiDcsfaYzhxQ
7YuDG3n65Y8umeRtPMhiYWu4uMleEq/OQ+CJKfFxzaUY29YSccxCLkcfDJ0SFtVpqxxl0p1UfjlE
KXTH7ta35dJc0z+2cX0Ccz34qEBWhHKcPrmT71GelpBuE1fg57rQz9KdHFvIa0OOhsr08k+qE5pI
JtxK9kda5nopyPdry3HPDpPrGs8SYpUscOY48/nGpYx+d0irvctqje5jJ3o8IGx0SR6fKhU0izEg
kytKtzuZTY7Sp+ydA89HOh8aprX72IStQR7dcCqdePwSw0yjrZRhPYASfLMaw/094MZaE368yFuV
gJo+z+J9BaMYsr1oYdZr7ou08TBNFM5eaCVGExk8Z0/sOJNfs0hBzjqGRuK6Dzpq3y61upqGuf+C
ACmumnJwQLEZ9UkWQ/xbXz1jxzVWvTrKfovRpsbMhLrXajEgCcAbu6ST3r5M3mq6LLBj9QDcPX9z
wMIgNFsznu4KbdldvPJmqg6dYMDXfPpiwDneDsK1hiPf+3t/XdCYlKWFrg1dxictkS12EiXabe84
7gNjIxXU5FLv3FVPnpTO1ClK0yVpgAvWvEVev5SHedHQF6GrhjMg8Sc7J7vkCkEp15k34IaQBDva
fNCX+a0jfjMC9qFHcZl4Vw0j+udtUOsdU5zzPDNMUh8cDykUt8Tn3CGPDNbO1T6Iihw/1CZfChpO
vqPXelcx43p8W71T2MEo8PaGVELwD6hf+1KjLrY8t98h/lAoPTbQ/bxaQWxobgQqrTinxWJqUeFl
rjiZpk252wxz/To3GiJJcywU+zxDZG9LoZJniHzlUQ7IpFgSLKw4GgPNxOwK7cEu/PdMcgvr04gc
ZrTKx1imA+0b3JppVxj4/2kAhul98Rn0cS50motY051ijKWJx0LHMwB9us0PS7rtwXHAv1MBpLrD
sj4x7xahee4BCyOGRBhpqFoKmw4vNlnqZngAjdDHlbZCHbOt5kjMqutHUOSJ0XA7nZ0M4UkZL2MZ
VLgKqT2IeC7OhpkkxwHZ3KPRxqO5Yw4ZitpmRM3UKbmdEGu+NUz/DgmrfYYf3hoiwfeM/dArJ7Lw
whZhgom2PLc6H3xUa6N70NZZP3M3LhW/xoJxO6H1ZwphftLBSH86+GO+2NYaBu0/Jgm0utsEW7Op
k2JRmM2hLOMk+bH09GCs5PQ6P9lMxnUsl1pettcD79J4N4mmLA7m2oBp9Y2q9qCfm5prv1VwoKfP
zKvtS6WWdA/zdwPMCxZkc9jb4F4jsgPj5EBqmCMPayem14qBg3twWa1Mx4n7lufCGpLbtSjKtojI
9fXil64dOl+Gs8HE/VorVoUmPvTWaUl8Cn3WGlZIlTHu6kRlWHxdbb6daBusQBm5P7NM4Id/xLZh
zffusPTqRTdT3oWgzKQEE5EX6wuuBdN5zhGOlidsMQTj1WXzu+NgyrFdGcYlQT2BBHMYGHjruRSo
/HCg/u7baWWfzbvDzknWxSjPIxaIX4g6Jver9PUs3WtovryrjCEBWNsRsO4egwmVS1F4O8kQGcNk
O6CnD9q4w9BWdLJ8dUwsxWGZoMnATqB+dFOFIpEM5g8dtsuyif3K7KNWuYYPc1lSSVSra1TBMtqp
CEx2PWNowpKlEGqYFxwKyus1GhfCTROstVmALXJ9sXTACmxDpXpdxnZ+6gvRhnxrshNbL/1ldKzl
dyuN+oMnJK0DO5UNF0/l7joDjkOQr9VQqwDDRmpcuVjwybOkmzujprTfM9MomDQUorn2RnKA79p5
WOFzUZzsjDUmcl2rwE0UEkEOGgJWQ7ZrEOKd9HH64bA5eGgoqzuOKqJK2Ikai/hhs0rO96TfJqTJ
NQ1bGERaYhcz6ntOMk0bbhSxT87BKajLd4hRVMt4oiGLmRJXw3PTu81Hj4PPiBgzJQfMDyn9PqQk
CYvDd/v8oSsclATVGjNT4hc6uR44i/xkp60Fl9g6WBlLy28R/X/7Df4LvwEBCrgA/nO7wf8qP39h
Afqz3+CP/+R/2w3gm/wffwHMvn8ZCvR/6LouLOaJiMoNw8WG8E9DgYehwIXDigee+mXjOP7P//EX
Im7/t3/+M9cFauxfHAVEkjmu6eoe3CkgwNCd/gaHS0fP5FJKzFt4GbapTm1clpP+0qtR10pWpNh8
TfecxLNVnLHsjclL41B7XrJYqp4huOnVR5sSU4SIj8xkNyc4/QhHZLuLqzD3dMzGOtNU965vEQxE
PicsN+my2PFPnEQ06XpZOf1ZF2iD9trs0qqkYirYxCP3Fx8NztX8LLJ0IB6MktAtf0z4/9UFe1g8
NueJNOdmYAVrCiW74RGiSyanNMxamxl699puhnfGgfXOZ6p0g/9xwGvLRXpVq6ZnFbWkEAbwyyP+
cPeVvzo4Lzm0r5e20hk8p4thYXxo1GEYWp1RmS1PGLLw4GOV36ctGkB6mc5/tTejPuUHeg1RbefW
2sz5LWam/lx+O/sbrnizT3tJivlin2xkmI+bnxMEwPzYzB6V0tImu4kV7Nn+hgUIWEybW9HCK2hL
+T59MwX6DS+Ay1wLab9YNoxjNGwAAqgW4158UwkcgWAf+2p3cFgRbtwCS5O6yUXgpndIwwV25Q1s
UH5DDtaNdzDnKRLzjYFQbjQEjG+AEcZvSAIHaH9IN3KC3mkjKB4PnEJBKiQTd++18tPuUqG3ekV4
Anxh2DgMpACCZLAMF2P8upEaEKoZWkgPAKGurMz+Gk3YEBGN591XjVFE3TftYamaPVIF2QZ0jwCo
KlvDJ+xMN8bGiei/kRHlRo/gGAWWNXP8UnL271aaoyiwWzM7L7E+PxkbfCJhDE0eBYO4DDubvdEp
0o1T4eez/Uj+no1P+w/RFWLUzexwmdJGXHBCzMGEMus2M8FfTOk2K+842m/tKZ3O+obHoPO1r8Za
t9+AQfVHEaMlM6sR3b+xITXAm+hR2zfprbkBN9LSLvmYhuEyJNltvYjH1baH21HPvF+idfoTqHKg
HQhPLLB+aFicjemxbHSPDGXlZ7JgOQmrunWu6o3+4dBA7wnHBAkSb3QQu2xSRmvuiJMg3cgh2ZSl
L5NEIA35vTxlolF81t+UkXIDjpA75O2NuVoizZzU3cQM5MDihfnc2rKMM2GPHV3qy8j55pjkll6H
vcsl1FCUXPvoZA/ahj6ZUtHj56+aQN/AKMmGSGkVg9rRSt74dsW3o3DzPZ1FeW7q+Snd4CpsF2gh
NuAKHgkn0Ey2YhZJ5eZ1/I1lkU5l77IB8I5mIGjoNnTLskFczG+eC80Exa1PC4dllLmOFq86JtfF
fCEXLt/h6zCDdU00E6rQsgRpmn3lqdLe4Brgla9VekE5zXiDHiQ/dbYaTqaMoc1kGljRHotUIDYO
TfyNpJnqSr9g3GaE1wN7gjFQ3RZZEu+9b5aNn6Ix1opWb7n6VywdyQa+MSGoRLKKlX0s/4DimDXL
+MWKpyOF3IWTkQSRfLydN5bOtFF1/Aa+jiYh7RSxO4aWv3TsiGfd5Q+r7FB9Q3myb0CPYcd+xDia
7/VS6SYji4FdpmXNP5ptLSgd1E0a+uODls9Oddhsiw9Gsym9kyQ7zgbFeKZV3ZfsqRyRZYzXNGnF
U4Ex+m1gr4k8tmiGsP7mDYG4WK4GPwcCUFmodDcoUdyMxgMKbj/ezZ5fBEDiqh2HA/ZipLY7d07X
nQSl+DBYsI7cb+xR32wIpHajIfXDCA1qpbXbV51XHWYb3Qk7ev3sGohwmMNvJCV9gyq5GJv3OEew
wmy0pRgPwzs02umY6tNyl2x0ATgP6dFilY2yYiM0Icdbrux+XKJx4zfl49C9dxqwBSbPyXyB5OOc
jA33lIHvAJzrWNN+TW2LXynMRyyv3qlzwcOhuXzWlJvdTX9QpP4gSqUV079hA00lFjEiMbfF3hjr
6S6ZbZv5bjnt2cqKG2KVbFZRbfoUSwiU7FiY9nUbyqpiDnqi1eFK+SZdacNGvcI19dl+k7Acavwr
TYr5FmF+tzOTEl4WI3DBqt7jpEnnoYpQVEEX/GZrDfj2zuai+Y91A3ZLsXd4KGbMuqAErPTH+M3l
Gpi9HURpmqARuqLaO+2YYQPB1Avcb+w+ikWzb8Zx5daMN8hXOi3q0JruPaoR8M0g7/0LIKTVo3hU
RsRSzAcStmgY8AaGEyMyKoaBunuLzEHfNWMv8XPos9ZbO+Wk5dWE8hXhYNk/U6gv7AkGuGSQIno4
IzZ+8KGqsBqkG7isaE39RKqguwQOXq4VGb4xPTP8t5td9c09E98MtHjDoQF1XO4U4Mdb6myQZRqo
yx5g+kZR083Ef+eFwFab0dgArqjX31oM8Upf0eVD4wPIxl5ARimEtDrYaBEH3IIrfjTNjqS28dys
b7bb6NKpq2/iW1+NFfzGZo5o77QrWesxcCA65RaU6bsJA3KGDAk6rtQUELkNJ4d0YPyBfrWOkm/a
HKN9le3hQXUXDEPKCIsxaU5pjfpi1xCcylnWqqe8rIwfJKh2z7kvaZc3pF3yTbdbNa38GPIpEwzb
XAHOMNu5iS6vWidFetVW9JA75YqxCVurlvcAWJsdBpmhLx7TsZNOc0C0YfjqD8jwf7cAf7QAP1lJ
oY9++IXYp/5zPS8oqP/zBiD8qD++/lL/b7//n2ZjbMMCfrgH8M33NtDhv5qBzUJcU69iIfbEPwy2
xGRh4yTm/22e5H82A8Y/HJc/Q2dYuf2C/f/VC/wdaUx8IqUDjQe5XmSO/z3NFZMtCxZ3Sh5d4a8r
LXqa1qkVMfxQ7fDMrm10YJi281RoQSlHo6nvyBz02yEqczBx017pbKPqYIBaCp6tWqt+sk5WoqG7
PgzOKnKgO4XEGLVm09DIW19ZXWIehd4YPnSVLrPz6lokcUF+rLeimDbvHXMFx8i+0uKvsXHiNetj
XI8YimIsYp1xk3OBwjjmu2XwT4nCloLs6o+X1S+9z81n5UYnyqjUNGiBlNyaaRYIQsZWlpEBKJIZ
V1f7zMFqpnusB1wMgPjvrEDLar2L/wvOucMn+ScPN6elRVdnGA4ERFLM4GX9FWxZLd2Wv+Ulr4aT
1OykmpWJmL7DWezhzSjqNkHgDcslbj+1mbXXRow1y3reF00zZi8qcyYJqM9mc7rthwwy36NxMONa
7hI+nHw5KY5ShH2dWLm2A6Sons9s04sFb7aDM41PgKB39q6oySuGYWGCJVHH0piMIFJ3yKNKXhez
apPXlWjwS/1Dz0rDkejDq9hUZ1AGeJh2nmvq7r0AGsXep1gM5X6h28WFbfE+8upqTd/+QKcDu2ce
5zRhRRUsDslYbmjbYFHMo9ZT8jxqonB7VEPsD3QqJPjSTAMLHLCWvWdkaTfVdQJVm+GfLgxwpxhY
JfaG3Bpjl1kohDj+/LbNSJG48maEScupGBhrqysrlzl/W2tbYKe2savOS0A6NFvagQbC2Ci0I949
F4j/mPFjQ+e1288/fen/H/jUvzXZfOSuQZKn71mWAcx0a+f/zDKlKUT2mk/dyyqgkrkn4hHjlV4i
nxRSfILInSHlsl+LZTrJEU/M+qgNbBPyo1GxqCiO//7lbD39vygCPIG2a3N5mLT7tgNH4G8vJ7PT
wfRxoDz3wBB4NOZcZ6YWGc7EJH7XOPP2Vik6nya918yyYVE0Z2Od/Ff5LsbfmP+8EE4/Bg+O5eA/
IATlr+/L6k1ZTlSu++zKgt3Hjeo4a/IDi9PMse59PpAYaefI8wj608RNKruAzZ/Bo5UtHg6CPYXA
9j9qWvwpjaqRjZVxixeDmfdthY3e+5RiGJMC1hYD4mvqdsO5//fv5t/YuK5H+LHhkj4mmAaJ/ytN
E2IuZ5PdLM+z2W6GRobUgrfRGifpLwdapBbLDdguCm4Z/Pu/2tDF3z9KF0GNcEweLQZIsPf++g5W
nWFhWkUrCeBmXOInVj4FU9qhd1o+w1hQP6ozBcz2HcB8WOVmqGu98tvrerX7Wtw05kqSbZBmyfZN
ZWWVrlNACWdszwV5RoAJu9Rwc/8WZzprjgNGuO04mVT6H5Sd13LcxraGnwhVCN0ItxOZpSElOtyg
RFtGBho5PP35egCfbZO7pHN8oxJNzSB0r17hDxWf6YIw82zKlMUjClfDMgS/wdFNJ7qfZZCyi0Xc
5KDqEdRDxPDkcAKwyVqVhm59mm2M5tm4bZtzmTNTQz45cAD0mnpA2XNFRQv3IiAUg+QMdpCnXF4+
gg6C32xwPOvafeL59BX2qu713nZsb+b/+eunDLWrP9rs0oT7mkSrAwuqhAU/RKgr0rc3lfqeUfVj
308ouvHlorIsEf9Bed2P8z0DxnCkO44oUv1GEC15wmW7EKmPi9nGtmIaZaNbT6fajDkAm6BIydg7
y/dUcjtHaLx4l5TZE6+kVF40hBeV4VtmfKvWAJkj3cjLm+oun9Rvg9VBfT6if8rz/sXE6jK1HvLU
rrLsJg1tSLCoCDNF0AF2GcDfQMvP9VX7IiS7vAvSaDBexNDpqFas11kbCdAL5Oz0OVoxMo4Bj8x2
U1inmX4fs4QESSk03Ehp+5ZUtB3hg7opbMr6tH1U1CXdDF5tjagTY8vpuSjMdjzWUdYO0Vkm+dSR
8la1frkJpo9p/ks3jD4cwcwbrTS8y2J0Objgrg/c/t42oRrElzKEmlWffrI3dBT7T5STWivF01kT
R6zUEsA63fmHgLRh+ATbooxv4CQrX9zGTtm50V0QGqFGF4Sy9/zzAsbS0kPCPm5zXOuBdAH8dJG5
aOyHrGfm8taZhV+iVzu3/ag+//gi7fcXaZPYBZBuPW0iiLffu1A8g2zywE455y0Uo87osgrL1GIp
V01KerMzfcTJjFO/QGrxwDYAX/Vfpm5QSp2rfEqRU7QL6LovDZxgtDBBoGnd4kII2yEOreugjos8
pyWX5EaJWCqmFQzI4wYF9/hYVOnIS7GdFgq/zGc+6se3KT8cgJ6Lj7UgHSDtIVC9C1PA7cx2AQH4
WvUigTwKTDmoaQas549RNxPL1x2yhbset5sva31R2684SdJqQRe44lh00XTmuTiV3bCjOkB/4wsd
NFRwD32O64J3DmJbRzzVuFB9ASdGoByY5DDgfAG3JukjQ5RuVSVf0JiEuPJs8hijZ5pLCHY+1N4y
m8BcAHjXXn/vrMnM+njAiUR8wfoXywEp1OyrNfJYw6xz0NTXCpdnKQZjHncSXwX2ZDPLujU+Y9mT
mwoCKzICXfzLlnlYExNPlOVoSdEBqY3AZKpuqLlkb5Cq6DXQeLSdAICJNDLNU5nGdOWR8fab9g9T
GiNB1Opo3w8PjrX0yjgg9Vm37h1o8ygMjthBLOUEjcnCX+OUgbblcUuFL+PPfOI+uBTj7MVqNjmL
2Ciciu/etCqEw/kgM4SJF8FQij7YTEYOHsiEdb+l6aEQRZrsuynItbaZleJlfO/MzsgJuVQ1QNKf
GES9zzR8k9qJGgvaOzZKH5NuUL0g7uak+Soh/nPzC6xu/shhjgEhhg8k1TMHoV9xdnZmC6A4yANP
zefJ9scYvC1jA4qTAEI1QnswRFDhg8uLkEFxLKaySyeoXSET0kcDDURx20Qphc7/08jHsgEb4Ljt
BOhoI1v67tlOcjR6Zdf2iwXGMDL2yTAtETqSYCot6hw0hGQNFsEYu1EB6DRtYX/58UZ+lzn6ls0+
tlwGOqapN/P7hK1pLISE6vElYlTsyV9Gc5rkjKeDVbDkM8/JkA2NXcTz7L3lQwhJ0SEvnHn6ieTS
x+sIbCldLkD8N08s2kSicOtavaznlC1bfTiy80nBTh0jAF7LCH5Tbwh2PakhDX5dg/z4cbxL/Sjc
GdL5tnDx0PwvxlHQ4romdp2WF9IaFfBF0iYDWVVE6xiM/aVlHtvsPhWT50U/KSM/PAG+mKzTEyZL
4ePBscxVk1XZol5iI3GpxAkWkPQPyFkY/LEFH6fsG6CrTjwM8ytEIZlXP3kClDH/Oma5CPwnJbvK
QxWNquL9hh9zv2qzIlAvsNwmwp+zbrA4hUrv3+TgDQCn+xmwHpPh4DWhLMB4jsNDXEEtMneQyGgN
nEBs6pCNrQB5enI9eWP0p4mLQsnrPa0fDEAV0/pbwMMh5B+ELWXDQQYas5u+MEGv+vRTB4u2Ak7s
IU2J3rmIRebe04TXSd8YCg5Yafg6iWu8ucL7EKIFaj/PzBv1KlYm2lEz8hRRDoQHtgAFwCmNTZtL
SdbSuAsaMPE7wx1hEey28J8OrL63Fg1bvqaFIZO2D4MEyx+eMzg0HBoW+oRkFwEacjI42QOCXl/L
CXxSf497kCDfWk/AymzmDqSerLOO/5eBWeZiRSUpe++XRZfsJ9Mij7FQ+ZYIvZZh1aGMHebIReBt
k0bc4wl3KurLh0YVS8OAaw5DcOihjx54wHwrU0MN6bec0mEHq8udwVqnroEag1dXnLQLTARfnKjt
My6BgVXMJVRr/jg2hY1OdbJ0XjyDnC4T/t9id7q1MwI95tGoYTG5FKwHBBfGIBl11lvXb5hS3ctp
jvkVe20bGOwufnP7BxbbmoUCg0IX9uTP+gGHIIr4aCoxDKwPRYz0xMvQCd3UMelzT8UNB73OxsuR
dIG6QMHkQ49yXVFt6eqkt5tc5mSXXHHCm0fGKITQIwmBPqstOPR8nZhipGMR2OFZAf4pEA+HslYi
gpMPv04oSs8RsmvYQQBNwVUNbcikR+jyYnYBQukn5pPd+Bdd2WslZXUzz8hA2TgdAavAOHT2SPF0
FLYw+FnjroN9lDaSuW4NgO4L8QkPH0cxoQ7jYvCNh2KJmsRF/buda5OphZH68V8FtZmNJiZihUF7
AQqJ8sFdEwQ6h05LARMV1miZVy2WYEwEhHw1cOYY6jsDdhrg17w0Uwoe+GmO2Z/CtoiWe4RRs0Q9
IbQ6BfMLO2aplvoAoDREHBhB/ESXEraolwSDE9oKxa217ifTQ/7GPBaRKuRwSAen4j5J07BMOwBM
zPgiL2p00bZVmtv7tlw4ZowR1nRKSE9/ynYqG3iBELkxcDR4JGs58+PA/SF6+jYpioVZOKkKqfe7
k7TGsggWcxU/r+cH3RsyX4c7mi5ynLQ+kHBHXRUK+KrU9JU3sLd/fA0fDg/f08dGQGZC4xWdw3/X
J3XiVenQGMPFtPt8usRm5WaPc0lh92qUCFjMpzKIARf/JGJf7+0/dREBmy+zYOqRp+HS6b7XKgTB
Tu8w6JrnOAkDPzpbcKkxe7AjG/koVLunMUZ0pI7bANscK2YwBT4J6zp5DxO6W5avWmGoj25GtfC2
j0Wde746WdFI4nrT4urDu44X+P7JnqgWMp40LFC+z9EsGxrIdWrG6Xi2Fbhs6xSBSNYuTpTdFnws
QpdyDrmDA+TPXG/Fe0Mhm8Y2op6BT3gFVvP+oLJclFsiN++fGQW5VvMtxa6JPC9p2p737VSWtp2E
/N8TEMpktnUfuRKL1RwS9pv/BYNlwc/oqOmugWW2vChF/csvVNjceyib4N3bZfQjMAkqjun6wcKI
cW2763pwHSMiOg3NbqDE+DjV917AMDI5xl1E/nLrhsFM+lIMbc3D7kr8VwhNjpEl4jvULReBQ+Sz
uZJIqSluwH3S7oIPpdDcyo+ADhpYd9bIKRTipGdbkypA5JloKF8m5dBEvaHbEgzGyeP0RVq3boPe
8iPEejnxMlAN86zfssJn+XrvXWIBKmvoLJW7Hy/9d30/Np9wSZtYi6Zvyw8t8LSdcMmd++DiiGQY
1K90VzJY3bEDXQujn0YXVXE6ABw4TTYEyZ81Ht9vPbrSJkuAWlSn0R8S6aom1s7ooV5o9ufLq1z3
+uzkHksACa+BbySBJyb8+L7/y/c60sbHU1s9o47+rtqXzGgRElnEBW4x3ytUq3vqo13p+NhODmMN
L5cWP/vx91rv2oS+rUcOgb5jBFVpub6LNXmclFMDl+wyWCx97rGrCwQWtnSVABXb1V1VYFFt4MTW
TEp+rnNqNgQRU7RHW0pckQJ+r+KphtsPjGnMEe7JfahiP0nt32mpkk7blslgwaTWMLnY9/EpmMyi
T4QTX6bQ76kSfRjELASBWI//OzlAGgGASJF++JoOEDZqLNrmKf2D+g9B6NutFIEvGeCmAjdPq2I4
KMTW46FRnn7QP36271obXC51kDQdnq7v4ij27p2Cakv9qSzkZznPE4EEXVq9iqDQzPxNXQ+OBKZd
epB2bxfz2WySiJMFknxIXfLji/mwwGzbBdJHlaj/894PGnSa0IEyHy6l2yfsJbOHIQKJWLYe39X6
CwdcW+IF+Prj77U+PgXhCaoh5FXYWh/K/iBC67VpBJHGq43utmwG3QovUWsNUceCBUaytVRVDxCG
3DOussuWc0Wtow+MLmhD0oHRn3ViLfHi5LK37mihancGfGNNuiltDzNKhE846C3g4LypqEgc0HvP
ZPLXj29K6izgnyel7fh0i/W7tXS+8H67BgJJMDwthsvWHQemE7ifegs+cnxMvMVV6gbDbyiahzJz
6wxZ5tJuO7V3zVyPRaN2hFMGSMK2SAURtYvzinVMu+oZTUQvNPZ0yF3H2Jt4DdBFd8QU2NipuJOZ
48tZxDLrbyFnYRB4Fh2e8N3XwQHmZBzXZMEepW6YJyLWU5yGps71D4rh9jegbq6kTwwkGAYrNprI
hp5dIxFy3oWlaw4Q7PFC94O7HmUA42VBo0F0b9vrWGa8I3O6oqCq6cG1ZeVQvggLc4m9G+VW3pzA
ZenXQYetYDVvfX0kajgCDz0DO2SOlAHlcX7IkaHnNyGbwnU7U+f5xYK6ZQYj07iF3qsqiyx4Ihve
ewNIr+Yn0e/DacNo3GHy5pJv2R/Xpitj+Ple1l0GRHTYk0tFF/wtR82HfUpbXj9Dz8rD7rZNMvnT
4Pvx6/WmsGAu6VKZWv3feR65Fs4K7aAuWytT2KXJ+ZL1vsv3J9dxo5CZw1XkUcpL/8nt2x8uQBL1
XVfqMWRgfdibKIilqbXUw+fIxYPY2wP1b3SPFD5zioHhGC5TgCMxE/f+vqblwAu0F8EaOQJOglFy
2mozwIK6b9gTkPlhqAw9UinX+cyWzs8VpoYvYStBO+06oCjQTVGt1N+6rSxwZHre1ERoLsqb2RtK
+FWB2fX4NXbW7IHKp0YlaiSwG8q4MH4SIT8EKpdeoOPQadeQCev99H3KAeW0DNI/byGKckTwyjfg
gEO5Wr9l2kXxFoyOw2qZXdxcL3BTf1oAvE9Ihev5rAfGd57tC/v99DO0phz9rXz6AsdTC5gTy/iO
MeuxGwCPxHr8cTz70JsVns4APCn0xDKghffvlTga0oWh20dfYhEmjrMHq07BtrNmulekjFUcDN9G
4UEc7YA74iibE+vyCXgePYpmFyuGZz/bnFdr7n8GWcbRPAKdDzIb+HhkITDaQQgu4i9REOlIMjtw
OIArMs8k/V0TtJGB3XRRkN+622IydYKEJCXviGNNMLLAY0SfvPQoeIzuIqmukf7Wb28NlEXkFMur
l7Z2qs6Lx7uALx8CBdi3OS6j8WFNQGtyZ3Zh685ko9uMMXFavcxdMGqQ+6yAzGMXt0hb7ILCZWi6
U54Zeg91UHYm+oeGpyTMVUdv7dpLeurXEpsXqrhhrK99jgb3XCojUVhcnt8buthEw0jvuh+/7ve5
AJuewRfgCDgCbiDf2773nZUgBtvbL1tlWTReN5yqxBzAr3oSKiWSXGzvn30v/eB/nZs4sBDmyLBx
QyDygE16F/HMEekSxNPsUyfhzSHmk0alYOgTBFbNHAaHXP5A6yNwm/2CNkMYHQFIxdUnex2EuA61
FnRxr7GMN6un00BnNUIa+WWb62zj4wF/uRH6jtcVTXxgEsu23cfxUjWPTeSNs7kvvDgWmE52pp6K
lyMGWWCXaNfkT/mIgQPzToomxPW3MUsOo5cTWwxqIBAFcYY92K7XQ+e3rbEFdb2sjT3od+jAZ0VP
qE2oVVqpHisLGAvQ6MBu7W+gFfKqOs6ycLxXHK4lh7EnjL7NkK9fQD7d13a4xOZ56amFnkaTEVB0
WPJYqRxnxSyp0nM+B1hbWfqEoDyQgTE2hywcVDA/zU3LhJu0KVlYP7QzFzDbM6Bw2mxmyx5BqWAM
EwN5UTRfWcCybf3J+AVbIYTUEKVogHnsKhIS44sYTRNGNnCFZs5PuAyRFJ0TSNoE+3H2u4WEbOnm
PDomQ9saL4AJiVNF2usjC6m0wPuDflGcnqM8HGtvF2dg3IH01+gJgRldp/qJSyuRL5GTAfPPNmZS
2MMAn6nGvM+ZYySXSenRe78t6Lv1zZeI/kvq3JmYjC3JZanSNKlp91We2YIdQrzqWx9Po/kW1IaN
ELZqLCDGKHTnqCbCAdZHzgYF6K5BIvHjnhfSZGE/Zw8I8ej+39p23fARwQouMHilRJ6uDhn+Dkul
E6EuU7qTNfQcVC15DaJ1xY7GUjP8uU4CoxQ8/gsWHEii3LszbfvmMDrVwBwGL7j0Z+k25eK/9xgn
OaATwZiNPo4E+veuomNrl65rKXk7VHGCKlCOaVWVfsFs02PIztg7vPHA8Un0NHJYlkGjqO/t0LsZ
c3AVB8Sukuwea5vQOij6ew/j2Cl6ub0VfcnzHvhegOT9+GgjTdzu40m4dybPACkaz5YC9Wa/nqq8
yvY5rgHmoW/4f/EZLr5RfUKiLW3vDEXb9tzT0EkOcZUM3xDumNOTIxOUmHPbap4pl5LqWNPuBM68
+CSmqnLt8dZV5oQ5EqwKdaixzOn2STehBXCwumyy7mGuqCcQwt6AbFjEeuuLeDyMfiSh2cc+Opmx
rIK7SA6tD/av9ECwI3B6HGmb+Nxs5r3kZW899o0Yxj2zB/t3PHiSOwwkWjSf0YR/amDbH5CDtF6n
YgKV3DXf3DiuXw3Lzp5yjDX+l0dnR2ZYDPSrY1AODzXHlf2/Th+p0xSt+UAPzvjzHyYfIQB5pVis
HjjxG+715wYfGAzMX00s0U5djToK8hZ5+2nAEupz6KjmMcoixLHmTj53vuGcYaNUxypVehQnZXlP
MlWeTYEE3dXcgxaU9whCMlrNPUwl5W8zbsRf/y++Hu6UIvITLOl0azpdf1+lyfSpslvcEMcmPeIy
a9N3H1QEp8Oa/1T+mL3UQLQ+F1A17+iy/8vcIy+a5d6c8+CFtnF+Z0Wh/AzNcxa7FGjIDudD/97s
U/FfPT1k0ytOE+3nYRmF8U8/D9WNZbWn78wAYx6MbyiMVQ9BhZYFTJruBUtv+/AfPw8bse/DuAzL
96wJq7fITejhaT+PasiaXbuEKOsyArjxqjm7cRI5f1pso3u82nlYjNZukZODBBYu82bnkTSV+Azs
yd/sPEbPCo8G/YF7pZA8WO08kMkI//Kz6RXZmv7N4ng7oy4YYA7nGLu2k8TDJDO/CAIwfsyZ/0lG
Hu4X7zw9fOpOUuzRtVBp96vyW1+k2FiQQVUPLM1kPwRqZJ/Y5b6mP8uW8TPrIaIR9W1KhHFX2x/N
Ozgzy1d6UajoLEP6DSJ2gru9XcKAlWO5D1Vokfwwy/ineQcBFRVSWwuc7Th4sj1oIhvhMtuof0Xa
oD/JBcJN1is47ijzZhdmbN1l5LDZYeZVnnvguDsfKD4CjgmarGFRWVm2N1DS7qMWkwHsuvOoaH+z
vK58ipkPIiBUDN4BTTETiZ9sjI60N17HlIHW1Fe/xAykbrVjBy6Ar25eaL+9bDpBM89w7LDrU4Zo
kQFPuM6Ch0CExQ03ljt7xjXqiYwiDk45tdFwqGubIzk2Ukz1/FARXksBANdGh/RbYxgTgg0SDymB
KqwBohVXokb7vnNV+Z8uTOybNDbEPb7N9e/orhl3WdoN6CaL6TESznjXJy0Cf5gWFHib+vVvI2fH
vTVL9ytzlvqCspgpEFTOupM7j+6rbbVFcwhDo4GljDj+oScJ/A5dIYYj3KPxvW9sAM/HWLbJYz05
2JoimaQOKpMeRqBeEMb+r6IYcfprm5npFk/4DtSgfTAr5CsQt0fKkCnEEQ/HODkNMjCfowxoCRIm
RcgNVcQSUADPpO3GBb5z9b1yZsJPgAoFeAgsrnnwJkbJiAb4Tl98odEvdxOGd99CJPe+ZlDCW+QJ
QHbveArqBUUCeUKJC4gnSuD5Oar85HdB9n/jGXP8JlqnvRVh59E5gaHSuwtk/ymEMIFKw1icmFDV
d7hBImlZFIwXhPYyT1Typ69itCkm378gEh4AYxfRTY65xz4fWrjV0o7ui2VQ93UyP3Hhf6StW/xR
L1ZJh4MxV5U5xO7a6Y6NvyT8K3Rc7qD2B08oDAk842QD23KMUCIcE1xipCHxo57cnafM3+nBifsp
mzwtxdadx8AKwfewdw9Jo/JfF2HHAAmxj90VWRfcKDE0X1x6lUxcMBZ9QmnfRiGjrZ7LZhpu3MBY
bk2i2RklXOwj+G7UygdhoMk3DEynEDXK0cTLkvKcRX6cfjdIwZfXug1dBhFL4lNRovqkewsJym40
2rABonBSC4lask+AK5JF4k2K2uSnOs6AvGwVqKoHCuKtPbHVQlgEdMp57n0k6+hjEFBAxqwlmg+T
nlonLiwm/MeO8VUeYAEajUvy6uWs5e6QAijnV+Ta+ya50qWSd+3D40ncYLNgqh5i5g7Vomp5Rf0l
qn8JcVSZ0GG5ohID6HDw9ArPr9PboJSl+IO9qfuNk9Exy963BbCMw9wPw/IITiRqbhCKNtCKpX2F
nRG7zi2f0gL3DmSCA1Rjjj2kg/hotI3THAzkMxjBhbg8fTfBDIR34F+t4t4WGSmeAVh6PNWeUOUF
8bYw/RVDxKpTtDnaKnlmGh1a1l6pDEdPxKjxM3DP9KSiOkGdOC1B64ygcedjN4SG/zDqZ7fDbhtw
9SkcUw6uHUU6IsYD4tzZY74Wu2mA0Pyht8h0DqDV+N/BdWKChZRCKYgSpOi+g5jJICN3sdnKP/8e
VtkKkS88CFSE/qDLFvO9Cg5fFjrI9XYiW9xvY45H+MEQi5kBobey8vMG8cUURo8nTBxklte1Qg7U
gvtohp841o/xYGFzufIvTFSsKBcmWeimWqaSCijImhonpqEbhRsqqMhGERJIdRS4bKOmDUcVhALB
5yOC87JsnsilWMIjhRY1vZXnupvu9PaCl8XiG+0cnZkEKL4zGRzKdWNh1HibX3EjWUST6bL2Bsoc
JUYWQw2wID2xznU1z4SJfkBR9zl/AaGtf8bEVaOWNiQ5Ls0aVAfTUE8FzZyj47LWEWqC+lYcNc5j
+rujWEMsZfZAFaRc79Zc27JeXOg1CYPE5imuV5M5Pi+vXFv/LSUdH76W5zDr9Mc2URGWuQ4+/mTd
xt4gB+M2F4ODVGvg8WiqM9X33NifUMtsqr+6wPVg41MX1wMtZpT9TXWHzFA0oV1ucvgXxx4gJft0
BcCXYA3RkNjFk39FDKOHwmakaagvNaT5x5tCTxLy6A6MQWVbQPZgi83nQkj9eKraZ7WdkV6O+tso
AVvyCklcz2dc0+eBZCvzBqHsmLZKZFMddEc/YdT7HQQiel87L0RexWP1uOnyCgyYtkodRFgb31Ks
MyvfIWmIIPrrMi40aM5W1eA8sd+eVY1q5WQeUfQZbMZndNt5YytmfbDtJRbfjSpD2BeHEHIi85jW
3cyLCcbounzKRreOykq51zciNHNIrq9pmwFGYvSZvBcwBWFmDEgz80JDEpZcPqSZQGZpVyRMrqqd
5xQ8gtStdf+IykLPDF2U86b0XIygkMh98IedsYZjfMylCFvmPGOr9Gf+9dgaoM1hreilV890J97m
ddKJWCuGZ3tkEuKo0I2pWnxlZKjnyzBqAxNpg5TK4XGK5ITMeY0hGZ+HMIq+bSsVeuzj1sNAjTKJ
IDbVLmf+Mr1OzA/at2o2IRXdV3AniS4wYbnLFghywlWMzJ3bfSgX3aeKYUqk59ppXONrSlgwv5hA
UNDWpKeUFqcess/wO1UbGi4aJjPu0yawsmecvXswMxOCEBoLVafiFeZtmj8k+F7JU0M95l7WWNK5
jZ4zI4bGCdNFhZF8M+SwcBcoFdNyNQaTNsO66eoh0c+8r4WerQ2rhVMxJPqJ2nlHoNiGt1kHJ4Cs
91q8w6pjSaIPriEcAGTowO3o0Lg07/xE2qgfsmvl79htWMEfVUwq/ZbJThf6jQ1CHneba+dghaSt
XaA2NCWnnVvnse4RKGF3z8VchcU3ZTPK6Hegp3F7hO0NIijZr/Foa1mm1+AEBkdfDnI7w4ICgR/M
+9ArEc/dr/1fFYxMJ9ZH1MDFRoFShv4cshbwiJx+RQ2KR2u1VcSTEiu4cbmOk9ce5XpiZ4EneVLl
JPRpb/sgM5O9Q0OFH46hqQeQiKcS1NYYvR3ziBvRZg2y2fneygpPm70Jc2K6BNTr/Hvs8HSfekAU
iX8446YC0xUEhz0dIjR/5Jc1lIGsQfvx7y5ojm7u8tquDRQ9RjW6T+Pc6EBTYFrIL/b1SMMW7Vx2
BLRtvZHoe+lLtJBR47WrgSlU/ymECMLlo+aofxhOJAHxjsaPxhevy4S2mf4NXPn0za9YGiC7+vhB
E+gav0rsoFDwGGzkDQ9bIEZPZNaWKNLSAzQLMqLuPg5hwsUFCITwutb10gloPMk5TcaRkOjA5Fte
3WEGjHk7zSWspT02W7R2yeerLHW9Yy5hLc+nekrhZKGmmOtIQGtQ5zwRNgjd7awC6NOk7mOH7IWF
7RORvnBd3RZe57V/4zHmUM9EB+QIiLYjoowcF+t782IUvrUTzPVlu8B7llck9/Uoq8a6jT/cMdTH
c4IkCo/Vqzyd4WlE5HSBpHLFGjEMRGODMjgMSH57wv5jcz3jUAQf+uYmRCrM6Y8xBJQ8v6P96dfN
2UIY0S8/l4E7TUy23YLFf6bLn5ngfz26OcNdVsQDqJIBCALwu16A0wz8XYZBtZvewFfUYBq0jHQQ
c0SjdzkESL1aXbNyEPHM0bHq/miRiaaV7TSiEMlBmgPyFCcLSSWehckImSfjFOD83qoh0EBz6DJ6
4s00x+EPF6GT6eJejxwjb6/n97XJH1GAcnGYY8DsaVd4wDaAYGqpH+BU44BDTedipvMaZoPkdW5T
9fXw4ueugwcrHVyy2224N1QLMosoWJhmpW5o8jN0uqtAAHFpSx7yfkRnIiknd0WRi/wwGJSUh3FE
1dt6AtRNaXqInHjyssMG7GVkp+muge8Fhv017fwlx39s3cnbMl43dBkPnRM+oiY1LTEccN+u6t8x
AhuxBoXNgPx9DXuKu9gyHWd9/8jkeE73BmT/uryuA5coqiqWdobjDmvN9dqEZ2WKRkfdGGAssWBy
xcBWUC59oEuyZuFmHWrE9fYAkSvXYExJmsk/QyxL79A0jEF17BLkfth4akULtFBleISNkQKEY2Ld
4pHnZk3McomvYJxeBGjcXhr8lljFkJP1QYUcnMEnFjmlKuiAUujPSAb8aiRy/9fBEM4v+pDeMBHU
+noTKBOKKv1IYVK6XLKsrlvnqSLpg2lbpob+TIsjmH8XVcWSdpgE5hgOHSZAtXz0oEWNhruuoIaq
bkt3jhoQ+B3ZEVOdyQaJvF+y3DXoOJco28JZu6bR25C+bADS+beD4SRee/h78gWzjvdirVy1mqSF
C6uuafB6Ig7BoA9vQ+LpKg+dD5gHjdW20NP1GTKLAms+i8xG0iGTGgyzpbs0YRpeILMtvOirZm5Z
SNuaaZStB71owKG/9NSFDfDPM2LUzBhQRwf29xgPTkk6Rlamt81kh+wDPzf1JtueKxBBvVMCCBxc
yBR2eveaI+FEoq7oub15QIlxxBRjPdtopWsg3YzT8Hj0HNTqKvQGUfGmPl833VZ5gFa9FiAt0+Lb
Lewn69hcrrhMgNEmV7WVSTNwn9Y6lHnSMP9YK9KoAt7HSZ3GHc9sPeS3PQ25dL13auL0VK+Dudny
4E9wxoUcRKcK+bv+dgvYmKNokCo3n4Cr3qiIBSr5rAPtPc0j81askj87OupuIz8kdfUOaNejbR0x
l12lj5wtZKdrbO9NjGIkINrxmjukmP3Jwzp/xutFqHOPifNo3apr9u1jjcaXGMqB+nOP/iWR79jX
wGnS0/qg1yUXkBnyjNYf2UOm8xuPR8ABYBb67Pz7bfa2PtyiptUv3xQT/aYdUHLO+qVF8j4+OD3p
PZlUyVGNI0/c45E4L8hI02F0YrdUu4jJFm18Wk5mtNvW+voenM7XL92ULad8gyUZl+5dh6pbyr0d
5AGQFr4qyCZ9Fm9/o32gX9EGOaAg1Ae01crYBzOMbpEEqrBuirpV+v7/hhLGnT77s2nQyxXTPZ3F
xFajw0cD6lJnzPRa+L6NOrJdcqcmWgBNicQZRWfcxMtrHALr00gqhnykUNcUCJiuXurrOeCuDQ16
lFdS2rJAADi1Tq2fPdKlWa3VEoTmBlDa6UVrriWpRujyvCO70pXYxogdLHT9sptgHhUhd2kgjwPD
oL0B1GjoJ/0y5pXEimCq5rxsoMXC9zTCZSt6F5nrymzD5Pa90vuzBynPZ+pyTV/LNYfZssUhGEFC
HjT4B/OULhwBMKGydZ23U6uSjcOI0MG/u2Zsa9Mmcnw6mHtJd9CLdh7HDe+GYvTaG1pXcmGwbCmS
rvP7cbL1PHJNdrejG6I/WaZopms1FEOAIg1bkbgrUrKmq8GCca+tEcxxeDuMCXSSt2ZRrRgJSyi7
61wtEkoj69I1UmRpPyitn2gboXFnrTw0u2ipf/oIyp4O3itWzpHXbtm61rdnZ8SICxPbru2Wbcet
ueaUXMHt8wpa3UjEDoa4vNo1fQq1//FbmdWU/B6BTL/etd1lJuraJlvP0A0vbCrsbkjwstZYWoAJ
cZ89eT1OeOO+NidcrhnxsxertNEohzXVZqbQsnjk+uScxVczfsMpvpEo4Pf6JPTGUaexlp3rQfHW
n5NOet0XIaZsr/w+uR4H+azxXxGkolcnSHXw3iAQ0Ll0fF9LAX+N8tujBm51bWHUeObaN57baiyN
h7elPT1ikASLf++udHgLiTqiGT27iTNOrJX4YpsVa3ELQECidV6y9r/WAgivTI3vEAj10yPunbHy
t0OkaO2kzphtXcvff4Gy7aS4bjqT2RBWFiha84haJxNejgRYnwczYoAtP7b3W0dzK+mpxfT62f5m
gvXkV7Y3m638a7YpVeK6HLYWJtzwuWlegRMD3y0a7U+1tVxUlHYeEqL2ZJ5i19CPlCncFapyXcgr
6AwmIiq9Nzg96ndCv5IsljxRAuxzjLY9rzulmfyxfSwI39WFsr2YsccGAYrI9eSwygBfao4UMHqP
TbGdjiuhYQNSt3BACQZJTZliHdEdX5rhzkJjGJEtINrNAKXDiDBXuNninjdiyZ2cJ7/Qp14tTJ32
NC48aGCt1xwtYr8S/7Z+SkVRp9PKZtBbdSuVHHfUaUO1Mhm2YOWVoSboNWGui9Nyzdwq6WvUfFzQ
78GjB0gkf4NY5vgtBym0NkWWeVWmyOxaU/ks6cfdBB4/zOgxbVfbwmWgwHQnQzMimSzrG4pcvDyb
Mxhg35oP9Og0/g5XF4d9CTKOv7i6+OfxsUn0Ir02x/0KtPCbVoPjrtjEGps/XhuHa1tgA9Vm103k
pbT+KUprodOMxsSDll4POGe9BYuS8c4BGS7FH7gWmTzPvh11kgzrRuOA6Jcu3K5cGr0UtsRkWBvs
y5pJbcBwMsfrZ5pAh+hCrmkNYvs6phrIEHhMxLoUbNPeYWpDI2HBe8e+GWXnkTputaTDWJhLWfMD
61ri971VIN8Z1/gOZC+EO52Yg83SS8A3QVjiBzIzGKEZiiKBH4LygOcEHOAKWotzw635xe6KaRTA
TLnvtWbGk+3aIcugUVa7BIQNq3xDWm2bwosKWkABPV12n4DcyYMBo6pzv1bUurRtynj22JmZ0yI0
tzUg1gNgI+og/RX1xwLflaRl7nRNRbeWs7k2j10wmrzCeM36/MkrGWJAhNDFQLkkug6dKgQAOd2x
fxbmHsO6dh5ejRjYKBWlX1rWdLdY0D/Imdwixwsal9d6kk8dWqVtoHulS6jy+PvUmORQJw8P5PQZ
SxigNOfYdgfpQ6myoh45JNy7PHL3Zun7fep2c/0d/k2FnbgB6TF7otS28oOr6ML1v7QwKIR/gDAX
Yw8hl8XxELCnOXReBk+5B92Nsh5brJ3r+wFLGIXjRk4l/nmOh965LecSf/CSZfSXNBjr4m2JJ8/p
f5g7s904kixNv0qi7l3j+9LoKmAiGEFxFZWSqEzdOEiK5fu++9PPZ25GtUhVUzmjBqaEKiQoMcI3
c7Nj599cDJRFsEghfNgjqFPn1dQMf+h101bXnoH5KNkXnB8sKvII0uo0M32Cgw8dngmn9Pzi4WZu
GVvHwgwX/bSu9Gm9MNcUP+cqNWEGVaZHXRAx/UI3sQNsNHsHG5ATfZrhf1kdbpoYMJIas1vY3xmY
W5bldFJD7nKPPbAe3uwmlmwXfoLbaXu0u6Dv6QH6CPiSo51PGirQpNKGK9zL53yhjjWXkCEGBDhr
O6cMJyLhzFwvLeGjSLAX6OHaTgssJD/tRlR1EMvseV8lKIJEqPCKYhWjQLrDJzqvgUUsmq07lyEV
vkmhHWejF5wbbYJFNJ7ghj6vJyOY1fQux7SyvaucElZLMMbOdIGn71BtvpQlUspcf0tiDCmV5NGM
72p8Oeqzho6nfRXkXaVdOLjs1g8+k3L9UOuuS/AWHYF++VKs8J2yA8rakYjVbkAcSGdY9717N8eR
RIOo+DnmSUThUx+7tiJAIoaIgDbwViQTl14jadKMas+qvjgr5RVNtGGmDlfiGtk49Iwo0i5hxpju
DSQZ7syuxYmysuCxZ1QIUILZMyRL4dhvI6AXLG6LQaeLWslpWdNisZuo5UKhCmVZ4pvbVJQQPDV+
9um0szmQJVIVhaKTlm6iX1NKsCR/k0QgesCzBSH+CiSQEkp+SSrxS2Y/UZvLbzGMzX0G7RVwhMIy
UCBOPm8Y70G4nMybrE4tOLLlKSHS0DKbbW62YJvtoVCLF38glZYr8XCURFBirqvzKRybVvcxSV5L
zT9kPXaIt0mCJ+q0I4wyrx471GRVCaQmCtFvezZRHM1Gw+xGAnhVfexrPyzvkz5zw68TdlPD2ayT
ivC+z4mH+KeEN+XVLqrv1AkflkkL2AEny5TQYXZyvTcBg7r8FnVTthwquouDf0QvGs3WiRWHYqHO
JO6VbFVJxEWacDgwuknKS4dEQf90mXuomaFuIhl91xhDlC+nmAf1qGYGh+0EideEF3eUFAPuJySi
hOsfA4UH3mkuRMpxn2UZ/YKD1We4k92ZuZka2mnV5UlUjb97HV/vNW+V12BM98odtT0LfkyUqnWS
JBGq631TjyQRzIWOv+PQNkTWQ5oytX3DjrO6ruegiXZsgqKUEsDxsyPWxO3R6ac4Pw36pSfCG75z
cMR2x/yQ6VqjX5N/1J2gHMOvn/yrP7M+cW57v86IXPKHBxYfUrK8VV8OZPmG/QnMQw6Ki3p/QRMR
Zmw71tPjmNCDe8u+rvo9pot5XUCTPvfTcTwMU8CL2NNftr/W2G+UJx3KapGymc8PrQ2lbEemxpTs
p26o75uoNtvLZShKAhE9ckUcv72Y9NS+RLCC6+Q6oa46mk7RXLvOnN4vKK/fMbsRUOykdnxMisL6
FNetRjA087xjY5/51iQpliw0Ntn6FzRfzGp5XfWfKUOi846HT4xOWA2Wd0KsjkPYoRF8pQc9n1tR
FMP6IMWNRNY45uZldWfeA0FkzpXJNq+Eyzylxj4G0CYUpk3okBvu6J5GHpXeLgHWIprDWcnQoIEc
pQcXLPF+LUWUbGS6lr4j8AYsnq3LtF/MBDfjVG+uoFiDFpdeTlBPygYJ3K6pSDNNrJPUsKZL8hRI
59Ir78swGclDEmfDOcxH6900G4yywA2PQW3q8Jdy+9ycuszf9wCo5JvqYXtuGGb1J2sbK8O4dtmf
mmGXxzjivWOr92koCOsK2Q9hpzKlN6UeFMfe7INTx9Hno2XN+hezMOPbMHHcvRNkyXHS1vB34sPz
r95k5iCxgznvtdJtrnENZkpNtHg8gWFXNKcEhyVfZ5ytP3R+F8+HbNTbB7ivGNPBbKQBaMfaSORn
FjGz4AQ87xsyunZotBaQai2rr/1+bruDjiysOBmD0oJoqifjqed6010asBc7KaNO35t2OEIMme2L
NHS0K4c1/mKNBniD8eJ8MIgPOw4kBJ6ExRycOWURwYnspyk8g7s5RAfmpeqDPyzRJVFjnX+oqeDe
T1EyfTXrPgKAHn0QeSutO7Jputj6YAnZ/o0+I18CicbDnTT7ObzisPmui8IVk+e+eCAiZXE+Ek+G
ZQ2fOPoCH/hnwpp5h+9fGb7VCe0cPgULZCbnyp9mz4sPbL/XwP1IJj3dbQzF+ZUkOsUrHkIvTg8A
qFq114bYHOhiVCHZCOtCKxhFeV/MhGpEWX9lTtDwz6Dn1MYZfbTMuF8WDKXTvR9MvnMbEZOaDjvP
4G1jbjFpGVPZ4f9SvNN1s8hY+Hkh9bkgd4IshxU3+hipLX7f2ZrBJOoF0LUm59CVWd/zluyGogwH
72rWCRTZdxXKu0uiO4B2Sywf9FNzSdYbApkmD1dfp7tJ0sCuyNQw8E0k162EkrZLdQD2twtaNeLg
c7CiEzQR/XLKvNvoZwyD3LohmtPBzPp1FcALnrAwXbId2H9oTaCZQDh5rvkw6yWBC13NN4uG93D9
CLDWNfktVkVFhnHpN2vTf+FyiPvJc1KyCQ/ZZHBaqFpMJAAvZab2vJp+hcDtJq7Afpodga0j00Ls
1DUzpRPbBLu+LczeRA6XOTqEjSiqjdQBdB7Ef2pipflFBfSRijpD+d/czEbDwix4H24/OCE2l84e
uA5HTzQXtut+cc3B4u/wKhcNGMxBBGoz9DZ8twsbaShU8n7ifTdPBgALfhOh2spp+HQ3tA8Gw1r0
nNJhGG+ZhdJ1PowpjMV+T5XWWiHRA9uJanRouTBvNsWHw0j38usYAg0Dsphah6+v11UXl8e2Ytbh
vVldwDGlJVqJzVAbHjE9DoL8UylvxMQqPi+feXd9j+Agox906x2edmOynBeQ0tzhyOh27ObCnTvs
3N5HmI9wAaUNZGEfXJyguWdJV4iNdhywdJc7oxnhrL3FlV/stkbUtG7x1pm72o4PDmANzik22FSe
wIOjOWqexGbYDNll1EwND2xFZpvoZ1gjJ4RA5babGOmxGu08XPcgT8JHJc4nLDreh9Qn7pcw98Wp
JAQA4aaUYVqA2kI9A16qTnxlbVPR/K5aSoGeuViUlNnUxfWBnvVqWdeQ6/163gfsQ7GDtTJjpTTU
2kic34pnBg6lRgDlLzwTm2AeuTaLS8ZEY2Jb1OlYjpCe2WWiQeujBuTKKwJtn4aQhm6RB2OWRjBo
h7Bf7KU4qUSYVnyoK7vhJtpG3TFCuyG3Cu1tFgLqlCfKTog9naGH5wm5Hd78FotD/JVOokHzuuhK
J7WFOqYNI0ivp4QKjIN3XevNPMcfAUxJQ701SZni6DWmKdyN2hsAEs/w9GJkniU1kBw8fZ89B1lJ
1hIQCpbUvXHZSYM0vBARMF7Nfdo4bzUigaJDZNqdm7xLYetxjkPi1Hz0J+/zJgj7L22Wg0weARFv
tWWjNXAxy3k+eXB0DDznvLoZ0eXZLQi5aZGD1Rbw7stdU1YzQk6rd2l176V/Ir0E0cP1paXqEg+G
U+AcUpnCCtJ0a/j6txqGkn70xxQydOgqWK6GH5/yL8kAcNzTBk54Ee5hlJTEZaA31kpvxyJBYXQ2
153O3R2xhwKxwl1THE9Z1sKOATrE/5ymIUwA4Xe7SpNdh6/g92I0Aa69M4D2jeYQ2/B3hfaHvfmp
sqWlJUvBCQG7tpDS+OEi9lHETwtzlbzvhMuM8nlr0jLHkw2XPhj+OK+Ab4feAS+zqe4vcsOwiuDp
g4uZN5pPth4jtqCQGcnSJNVptfkPlWRPnPVqeFP5WSEckVWPRGHMllOMqHQ0Rj3el1JwGZuw/aFG
bIZByisTuYvww6R9FLbv1jrDXxaqclbjKVmm+NBzlpY0w6m6OKmKC+rUmZzaxV2ElFMpOrs1CrWk
32vFIJohzJ1FFb1zXdRVjM46GHusfJSaU/k4pk5nr80NSJSDpzvCGeFlZDaL6EUiObba8MQhVJoc
QgT7Cx9XdpShuUlJmxKikHGtfJ6UqsusES8ClwEjezXoS4ifLnVR46Z/dobYdx7MjpBO+vYZckIY
ttFmLxMw5BYLN2UNe7vz19+E5wpaHBt0C3dujoO5nWeYlhC8fWcl2QqdJoFm63WEpouGYr2p+iUr
UIECyrVCUTFeP/xzzSqHN2nwMFxpugQOHbwXr+EI6lsVtj9fK3Rb0aCUdFVi71FSiB4dqiDxUqmG
4F+R+r+0rDR5ITGBcwzLthDFWy91hRijeAIGTHls9rDAAMIsE3bBScJsQCjNUHRWOh3Guqp4V4JJ
aMXiBKgXvyzJYVCjFUOm0EtvYsqJwt3FfI7XNQAz4b2TDQE0fEIzNgDcJHdD5UfF+HuWlWJJU0Zc
CQuwWxwiJm5q6tfvOnYkL8sZmsusgpaHuRnmMS/1sjaQMfJXwtzKqMJh7EA5QjjNkVKEYX/oMITg
vaAFIVYa2KAuokI5hQdVXBdEfnSsYMWZSdy2k0I4GIbhsqeCL4+h66R8ltdlxmzcGskmkzCj6tJL
TGbI4TE4J4otJRmnno1RK16ZQSGOqrgMRpiK/i/bQKCPfach5F0OtJTEnfKHVnyJO9T4BBB8GhvA
C2ZPp6Swi0x09lk8aLiSUCqgwxTrAezkMH82eIchBwmEs5lSATlqE6kV8L9kzxTKDl2hVGeKf8f0
aDrdrsSqYLk0oajQa/Y1rWUBz8d8syImLHWBms1GIhl2ILKonI+K7SVBYX2K8Vt4b0FLyj6g6xTy
3o2kMxd0/EEuhHmlGNqZ1a7HAaZsVRwCaSGf9RvtD+fSbqLo4jHUF1I6rNpRyA4FIOAXrZtU5+PE
eledgHnQY6q0zI8JbtBXLCWGi2gtBK2iSwPBJ5E8eVuvNxZVDqMWeoQE+RXjsG3AZLK3HWHXUEUV
H7SfTQHxSpg9rew8eFsGIMjLeSrRZ3XCXmMIEkrf+sIuvVvwsSXtUs8EYpWbXejZu6LM81bAQ9US
2iQoZQO5J1XKbn545+glnuqnPi2F3DyaTUyG18WU2QJIQaUQcV5kHImbR+7xSLmWJdlMwC6cjCXR
jmZCswSzo8oTJNkejjNvYBrR44jeJ+NUR6SdwkGIz2Ic5CnsaprVHECRa3TNxnr2lBW/oR6UxrVj
zbvMFifRIw1MTKFFqorxrZGYlYvFC0tOzKhYVM236maaGr447cEfjHrtj0zpPhN8u2qiBFQfN/Wh
A9e0+Ec72aMQiKp3oddi+xdIeqLluQJgUYBVPwubn/1M5lX9+5IUM11dSUVQ8BOLJENM/aCQHxwH
xFPv7Rk6k6KlKy+rzNAgrb81SLLsZ/i2Rl3H9NxwsPlQ42eSUUM7Zotze+iawt2w0thtWxfkCIHs
7RUvWr2MelJ6o7erm8jQ6hPFyY3kAwOIFYNM4ipBjTUXiNyQ0yNYdp0cawMs2TOyqLvCR5UgAJ6F
fXq0VSOqSsgl8i57iWOOJTDZ0bqZOM2+Q2QbfkAMaUz6eWOW9P8PIFPTRLcBHQxDx5nauuxRUc24
VF8TYSOAQ/T4WU/H1R2G8j7fppGJkcV8wNpfz4jDktUDr4aDHK2hjxSOqmU+9eKIxIVdohNzeV6b
mt3UJ3mlR2Nw3bMJZUz27NeZhlLfbeA7TdKjQ1ugEPB6O4xFnBEkaixbtnpPfjldL2WXNY76RnXC
goNSQrECWLgESmYwoeD0VQaNmKmXaRDonuK9Ze0gmKZaRuQF+DjXyEmou7f2WsclR3WjD2dr3fk3
uDQ6EeIAqUaQLOtpqzOLsBafhCAzGBSYYDCmfqiMHAIRPurhCDew0NqESNbONv20/oCSdeUDGXUG
QHQ2DJE3nAPki9lXGLRw3iFAC29kFraC/qH8oRTUbZW5sdAZdOfgzkafnl3ZZgYpdNe7xMeNu7Tr
0AC/N+Z4dMd0r16zSZtCQTdMpnZF1bab0zYx8huaUjGuALBgtnd59CFlFldJlYkRbLmdYK0mUiqA
zbmOOXlrsnXTn2yZvRV/PTOjJx0LZms9BoIaVaU6K9HRS3AciIKdJFE1zgDHEsGj4PVk6DGYCiKu
lilE4g9tglwhIxWHRK3yJgxgonrvGyKQOaOZDTP/pspxW1JtNLrfY7GvRjPN/dsFN3D0a5JSoc5H
0WEkYWQONRvETz0vjLcFgGCgLmVfTBtAExN2jCmciLdIiRXoj+BtWHNcKSNZkEui68/UdnCsYzFA
pxKoz/q9ClBXOoDrGFs/RoIKeh8mwj8M9hwk63lzD4kl8xuWp5hjOsnCZHrebjJTPzCzn9I8ny6L
AqAqfVvP7HP1w+i5qCj2TgcLaDp1pV6hloz4SCSj3Of0AxAQBGvlC53ZJv5SF6hYgpaketGpF3C3
JPOoKUYSrhTlQy2XoaS6OWRQcvfVjF0MkyDI6JtdIRIfUYA0UvgA31EX2L+L+XR5M0oC+CjRVAAz
sWHJJSCh5DODXCAV1QAjVFG/KKJS0qK8xz0JdwSekOoYNFktGjtOOQrOQOT0G8/GhU3Ga54WAiRW
gjTwJQHpZnIGXDf7lnYrJBRXZ7WHbdR53oKTfjMA/fhHU/MFcu9IFZCq5lPi+BifdF6hD5vTZgxZ
SBaZUpbkGDaw7HtuLkjOSiQjGdjJHGIyf9Yxa+rzuYkDKJ6W6rrVIFI344nEAgdYPBxJQ1YAtbp8
NQkHHq8hiWAUYqT7RRNWSpQxBobm3j42MZk9M0fYjyExvVvxVw7OysJNsmdaVBdzX2tefum0iLAA
V50mnB4xxGGyPMlD+DA2O6vGc7/Y/CW1rOyhEehnWd0ha0F7vF3ZO6K7FVH58yl6zaKV5vuG6F8w
Lnw+Fg7i0ZCdSGOos3wAtt1atHARdqPvTRyEUd3SrLCrsOyDK9S+qehfwaXjG1snF/8J7ASDW2xo
7HC+s0ZAgC8TttNcmCLP0dvlFDEL43R7a2CDDW+YSpOM9NTM6k8IL0SfjhxM0afr1lmMXNk2ooDo
+EE1iggtFL9Rt7V4KYcEhEmDvBIKhv7r+4mXuwnYHtihYPnDpond3Lbb+G4TGedti4Cisq6nhGWm
4oXw5hQEasNGSQsRfKTOnNYqwYl3TK30Qo6718/ih72kMADFs474deEB9NKbxSOd07W1zrzyN/2S
enWymNEAbXTb16bzKCoQRSIspFgtlpXR6yfzwijGNLDMw/kHvotBbgqeMM/31WlY9U3nhONV7MxC
rjWPVFnMMBtJVCk24ASI3IzXD/zDs3BA0Q2iIWza4gY9rucHNnufVJnAHq4cueB6iKZx6laGaoNN
kPUnVQuMyRCgK4tk3f76aby8fhoLYnb3DG4CG+mX3oHgXWMXFVN+RWCI7FrGgn1PC1tw29j2C5mG
2su/fmTjeQoVRmjA+MAdNsZooALey70tgqoI6+dQu4ylJiT3QvY9Bz9t6hYR6aafUuSkWap1Br8R
87HiyNiwPcOPRg2t4WeWUC+HqGl43AuHRkVgWJbzst3hQjDBUC3UL9UOW7HZ+k0rKIeolDo8sfek
WsaRKpif3CcxEr5vgZoYtwUiaNnAOi3gnJ6PlNZFXu/YoLjgRvaKhbMkbMFnG/Xflwg/jgFhbu/p
d3nminY0WcilcdcMGORH+6AhL4E2dOQFqF1If4dJ8hO/zBcAD2kaxDZbngV9yTMw5X9httS4zWI4
SPXfWgbWu/eKAdhDYfiZYfGLEAWH7hd0C5OgIxeuM2jEi3uhhzrbg2a1L6fC99f4s+W0fZ0RGZ3Z
uAKxcjB1eqS9FX+YPAu6P/OYBpRTfTTDYLiePXwHJkLusW0Y6LpuwRZTjuyLBDnhEvaFqhCxv1ID
ceWh1h9ff54vX3z8PWzHN10THxbH/sFclPl5xAU/8K4UrVNtx2uNmoNezia28DdtIClc8DkNkUFc
/OSROc/tWLmRJuk0sHSY+HBz/cGOlTV0FL3v5SpFNseiNjZd5bdXwRjk4W00zxquPb22QOR6v7KS
MIIymd6WSBelDPcy+7r3nKXOTpFk63BHwj7K7mLNICLE2rmdMWIT6Q/UtsmpvQBgsymJhIXWZJgR
vTgaweBeUGLFsqfK3qagj0fwkO4JJ3fVW66ieYStxsoPs/4+cJ2AnmtLD0p8Tvb1GBIVXzlMRFHB
QvQRSWUUBbgLVVCoGhM6QKYLwwfeHt+nfFNTq7tFzUR+4CR4Nlmj144HOvIWEdBQ/dKYJvRIOC3I
gT42Wh1xBfEwFKeZVIlEfidK+NyMY3JHPYcisD7R0QH0/Tk9fZx2D7QPYv329SFk/DCGyN9ghtId
2Gqo+V6uWsShxja8/ORK9dRrefnUTOwkz2lIoiwi6GrKAzBPycx2pL+5al425io8EGGmiwadvhIF
G+CC0i/8JMlJ6rILQLzqkz7jMjRBHPXd8GeQ7UvE1gWuxSJOIDwGBqcvzXYtMvVol+vtJbuo2ikf
0N6Rk3SULORVhkypNxXmE2J/uDJCKycXiHiEHaP/7O14MeN6OFS65Iy4gWt4tJpfTGgjNPHWA9S7
9FYNUJ0ualhY0Yk2b3rP/6c6xNNhODsWuLUnstw2Q7vvSjPQGQhQqVNcKuhSlY2NLAoJGUyoUJlp
sXb7SZP5JbLAFIDIP/CZm2ny/1AUZmMjDBun+jKJU4+JpmDH5355On7uYRB94wWdwPhCA7+7n+V3
/HB8i4YVXDzRzrdZSF5M6WW+xP3iG/GF8uqfmBDERu5ZjEhhOEIn0UhR9Otv0w8nwGOGFOzisctG
g+n5+frq0rN0yTvsznHQ3WYPe9vZqWU2gg0r5mWHdkFy6sDt9T6/fnxxgd+v7z5MTCog4QfKZvaH
BSGbJ5tspGi5SJlc1o++P+AaFnduSGeBk2617uiapFf9ZJCbL+svak7m0QAHUmpQxtyL684ca7TW
omoviLqIm+Has+tquQ2KNl3PFGxfZkZlfe6NVuDn4EJij6WW9yQ0U9F0JUac3VLnYdC77sluoM90
bM1CzM2KFwCSImZ4UNCCMYQCSYiNRoulBQ4ZZODqE/it4F68fltf1nDYYjOwbRYDegRirXv+WEP4
TjPuEelFH4xYjYhg5yTzdmQGtlmDJUU2Oui5ZBiJs9Cbvx9IdRmxdoAiN7g/ecjOy4fMveYx++Ks
ANFebnqmHII2zLP0QtJRk03UJmtI2Xt6/eJ/PBwzF5AR5DtPZ3l+8WzTBL+VYFyd80j4et4/aZHz
kVK5l4T2nxzwh9KMRZdtFJMYuZ46Qb4vDtl14SxcNJpzJWaSXgNzhDwVg45JADwiZG/ML+IFSqQB
o97FfOnaHCB85kdSu0K9vcBRI6N/p1pkKuHDiXQhp5Hq0XkTL0vxEbYHkHeJlSRq5MZZhz5Hr8u3
gp44wtGCqJZwEbhJLSW6rPIeQ1i5TsQhkgFSQTaCq5SSKamZM4xCMeAlhYDs+zhqacz4gyT8lpNo
O6U4BdMPrEJ8vd4ncmuG0Aq/oG4sRK5IMSJ4uvWMRJR1T9VKOyarDge1AVfak+sB/yiRaM9YakLd
t3ql2IaRaCG0Oi1hLRxEbT+qqHTohY31IC6J94cjy/vQpa5oUsPOFO0b5Z8B11kIrhTlWO5dcrHZ
vF+iwu2OfqvZUb+bWq1d3NOuIIkjOEublQQ02RHQ9Qk3F4Sx07RaRyci8+1G3iy1LVLTcYpzOHtG
1a1RHeoKI7X1VqHVNNM2uf/WaJANSTo6ojm5eU/rpaMv6WlIXM1i7KVVrtpz+mYgbqbXjEJwowA4
fCFEAGiydTblHZAfUiW1XdqJ/T5HFTric0JbzaaqoXdW/5Pq0k93uH6k850kSsMmyJN+F3G7CRQp
cAFNacgl23AtDSG/0qQqFSZCWx5rXqvAPS/MegoucGrsho8pAZJk09DUdtbgRJYlgbBuLo84M3YF
IBx5dZGFP4lt053CP7G4g2KVePueLr/bHEa93lSD0sxG+qigKtMiTPQxZB53roHdqHWo8owojh1/
Rdusz1LdOVVK9JLmRQA10iCi449VttKRfvfWuyhzp3w5UZ1fRRVAQi26nar3GQ7YEd/jAoDIfkcy
R2ZftzqOPWj31yFbP0nJkdUgQ3osEPWRpRmna+zcSik2gO4wPNA2MexbkNhxeEd2blGbRwyvtOXW
s1dUo+8wNxLyZAfhNdBb5kxrh41xuhpdftJJ8FG1pYm7E3ppXHGFXF/ZTHg0SRms7Mpdg51bnVZA
CB5g13pUCDSzoSDyrwWevuN7z896DcBDtnWVKLKVs4Aq4ILFtZPPsNON9L0c1oM788pm24s74mHV
YIc7+mZXHVC/i2EoEfJQo8n+ttZMTBX2o+QQyaZARkoRA1MqB1PTTB0dD2aCFteTGksCGtPKi0mZ
Y7kppoHtAR2uM9A3zBFSwDMlEvPay6xoglKmfJzLOWaxVVcqh5i/uOgklbJISvCUgZR81TM/8LXP
o9OO1gG6mdinKMBJaa/ki9NvBjP61lFXt+lJiZxiposuWUqGZaue/qJwS5KSR+mrooRUNq7hzD1k
3Ub67dxTXSB8hNnIYVF1NP2HujBh31aWMxb0jWVnXcIirj+L0Yi0HGHkqTLaWWfyFYDEuTNBdCKh
GyXWtGV7XZlnBXTNmQ4FIbG5VynASujWRtNGA9ocA6RrjR4borPfGLETXzlJ5a5o7uREmZShzyRa
zJXDuMuIMM3g1wYaWZC7QLNRYDfS9mGS37eZnLTWsvifCBDn6e5CVPTIlsnwMuB7qy2mfDRPY3ub
9TruApO8Uv7JmdLceieG3wriE4usWAWUp5zEjJ90j5tWVqlXIxxw19txcMVvq1VCAbzSi0RND7Kd
qRwClLxNCRRbuDOMyxKnvjyPsI1LkvU2aDQcs6HXsQEe9qXWCt8XQwr3pQgGYzybKp3oPbH9iuU+
+ClzaRPLfBtsaBXjk2mBGo8FOcJ9ft+Sm36FBZW0/Dl/qaNWD0iX0lkTO+o1+T1F/QVBRS1zttdT
00z+KnAY1TfJqs1jupP2TIsUH6HSA3W4sigzQEiUfraX80qNaopFaxCwp3aA/ejoFdB6LwA26nRQ
pD9qqV9G0biIMkH+ZEh7j1keXdZukFjExkERoDKSChlHGROqWIyHEjkOWVSCxeLJVA52nIVxlWr+
ol82SK7Ad2p0OV9aUlXizxGIJpbftBi0xzxFDyajv3IpUlVIWA3hjQVRNc+lGYB00ylT3EoJTzdH
RqwlY1cCYCGN+BcCeGgJhlFQZtZRc7MIqrvSA3f2Zixk15OAyuhO27m/J4IjjMoTl1bj0B0GXScd
9tBLw3o5bANrC8ZTlYBa7klTZgY4SxpzgHNIiPxaBvuoQQQQ75FGW9p6zJEEMBCkjlJNyKpwVANd
Ko6MbBG1hQIFMThC26x2iMrZSNE3Ao2UPTzOpCObqnEHWVQpYpFJ2goPElcTISAma0jMOtIfyylN
h0KrlFYaUP0HBszaufH8oQf07HHNlGEdraTDhia7uWqXGljSkde4Kd4U4UF5eNvqG6kPmblxRhNd
2EIqrBUhSVonoRkUUi+dpYCz6gBGeRfkeiQVaNrmQhbL2UkWT60sD5V3kYIbIwnuSndGCTeq4Sml
pdIywZUFqWzydLKyheHsRliWxQhw4XVCg+FOMsnTMzpLsbXhRU80X8TUytGsXAtS+c6lgkotLMJG
CxZp20FY8s78vmyqBFlU6Nr3hXzY1eZg1KfE9BGtF0Nse2+5usCXrTGKuvFjGI2lU5FFIBLoct8T
HCS2AALlljQSLd20yo7EQenQFDnsNVTrJk5vNtX0XgG/S+dgBHtMQnJf0FxKf0CQdFFUp5KpZVBe
8PybDoeK6kafEsuA6iSd9Vzp4iVvknrHIOiv7XDi+8mau2eqWaFFU58Z+wjlW+zumnTcms2skhlC
vJHJCBmSDnoINCyZdFbuCAIbx8G8YectUY6fnzrpJ53/rImxaLAkM3LUTVbRQ6zQVWPvBccpnq87
yVvBtR7bnwObkLmqT8jXjrr0z9e3dy97FIFveiQygI85BJrbL5t0q+POVRKV+XmR19DAlUGrcqVZ
JGamvGb+rw5sQXpEPAJGB8YBTPayFZdnVt/41Rqfp3nc+PcLOwUPOUFNJCjRiI1GvPqhxGWBaX47
8P96mP8jeqyUlqT7x3/y80NV4zESxf2LH/9x+lhd3xWP3X+KT337reef+cfHquB/r/7KVfLQVh1W
mC9/69n3cnR1did3/d2zHw6lCLZ/Pzy2y++PcP/71/9VXgeXKb7opkrK/mP1w1f8pV/arvW//aLf
Hrfz+rjUj3//293XAofjpEPe/tD/Tf3T2de//43REjCevul4vp3Udj2vfUd+x2UPX/ly13lj08dA
c+fr2x+aWYQGROqftcB9o7NqMkQYMeIPLVsO+N39/O9uw+tX+HS35aj5dubPbudrVyBv0HYXQEl+
8SY49hvHNWn1fH/lmOi9MeC5ggDKm/xvdM2iv/irF227b4A4AGJRb25/QLK+v37XfQNyD/YI3LP9
4f78ez15UzdEDtIvjX8ePWlJrLcvH3/gvbFF4JpHkOz259/u8gGGBdHkly7ftd4QmEqImS1gX/7Q
w/9+EBiW8wb8wCfQ89/wJaCD8IvXbztvEAEYLviE/PPyJeD+0Hvl5nBj/r1GP4SAX538HWY4gH+k
NOoVZzg9e/oGEyMgCglT/7+m/YdqKHuxOEdJVX6/+FnAEn9l6L/4gu9WPvMNyGBAwrsjHz199e8v
npUPozRSbNHKbX/49786Av7CUvGtSgBJz79uRUTy2H1Xifz0F54W2B+/4Lsagdv07PdESSG/+b9K
jH88qzC2tf27f3xa67fDqI+r6/vxyM+O9XRRT3/5Nnls79qHeNn+YVFnKQrBv//tf+f3j20PxC2P
LBZ2OcD/60x+qIS+Pf7XvnjXJn3Sxb/tKyw875NnRyBGjXH9q0e4uiuTvrp/9s1qafrVr75+nH4D
wii7KXnIns5U3BtVAPwPfP8/ecG+5nfl19/E/y/v7tu7r1X7/FhkOj/9xb8sSf/Sg7iu2j4mLKX/
7eMjBhN91TLen75WXhOUgKe/+JXjjHe/fXiAhf78iVjbavGrd+xd2d+1SfV0mtt5szZSHPzqN98A
4D48/nb4Ot21X38768QzefrW7TAAjv8Dj4EZ5v7x4dkXQ1Rg4v/V8/9w12V3/UP8ON09m6jNIBAF
9K9+/Z9DVpXfhs7y9IXizqhC6FePcD2Ud+PQf//Naof1+jf/q8nw2w7pxynyaefzrz72fPoXv/GQ
P961//g/AAAA//8=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051D9A51-0DD2-FD45-8EEE-0E0E11FDF472}">
          <cx:tx>
            <cx:txData>
              <cx:f>_xlchart.v5.6</cx:f>
              <cx:v>Count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7Htrb9040uZfCfJ5mSYpXsTB9AAjnYt9fMnFcdLOF8FxHJKSKFJ3Ub9+68Td6didSXdjXyx2gA2C
JD46IotVxaqnnqr88275x119f9s9W1zd9P+4W35+boYh/OOnn/o7c+9u+xfO3nW+95+HF3fe/eQ/
f7Z39z996m5n2+ifKCbspztz2w33y/N//RNW0/f+3N/dDtY3r8f7Lr6578d66H/w7LuPnt35sRmO
r2tY6efn+W1z++n2+bP7ZrBDfBvD/c/PH33l+bOfni70h02f1SDXMH6CdwV9wWWiUoE5/vKLPn9W
+0b/+hgp8ULglOCU06/PH/a+vHXw/p/L80Wa20+fuvu+f/br37+/90j23z+2vc8fDp77o5j5v7+c
66fHiv3XP598ACd98sk3un+qlj97BMI622xsP3T2biA/P78ZK988Vv2jr/xd1ScvRCKl5IyoL7/k
Y9WThL/gJEkpY+K3XR+U/kWQZ2/vu84Ovou/PXzwhscifV/7f1jg0Utw0rfP/5Pj/T9pmQwUYXvz
LPf16D7aJ/fj0eH+ppE4e8EF5U8sQ/kLQgTnjD6xzN8R5Pum+eMKj8T/+XmW/3fZ5tJPt8+u7vzw
P2kWxl9gnBAhfo1KOHlsIQF3CwsJFwsu1bfx6i9K833bPHr5iVkur/7LzDI2t9M4/Kad78WOv5lJ
+AuGE8Zokj5kCvLYJJBJsGCMJyR5eM5+2/shqF3+uUD/wSq/vfjUItf/ZRa5n59l3dj0s72rftPN
/7ldmHjBFUmEEr/q/elVES+ITBMhBX5IQxDsHt2YvyrWf7DO49ef2ij777LRxW0DKffj/2yCUQnm
XD5NMkq+YAnBGNDZw315Ype/Isr3TfL7m0+scfFfZo1/1x/vu+F/0hiQ1wWYQ8pf70L6OIYRAnCA
EKk4fhK9/oIo3zfG1xef2OLf/7dt8Z+B89f6YXM73G6/FB7fYOcfP/1yaKiFnrz6qH55dPLfgs/p
p5+fU6WOAOtrQXNc5FFsurrtq9sBCrT59isw/+bF+9t++Pk5Ipi8SLjiYDQIcpJRqHHm+4dHBD9/
1vhuMFAKYcAUmAhMiaQpJxy27v14fMTSF0qlUqWJxIkgCU2/FnmvfB21b75q4defnzWje+VtM/Q/
P4eLGx6+dZSNpUIxiLQY7jWDiw9RGZ7f3b6BOhK+TP6XJSuuFVnEq6RME51pW7I5S1TtrpRNywQc
46tGvrMbBPMn+6VKMCUolYQRUAKBBPDtfmNZMay10pdFpUdF3hZDl5RvkznqMlu7wsQh70FHl+VS
JGubD5joG6Ji14W8x5G9Wptqcm1euyF8tIU2V5ygwuh8qKtwJdmqdJcP8O6hWgnvyelYFO21ca3v
Xa5cWbx0c9LJJldLKm4Kmbauzju70jcLL/0Scott9bnnTSAkL5uBf8bVisciM2X0Put0Pw1NbnBR
v2trSWidr6J0eIPT2a4qs8kk7xDFUwj5tA6DzlSbNMLlac10moXJLe1OdemwnI6OGusyXYkJtfue
dVVNy80QokLocg0rcyU9FVVgDT8hhHsx5amc/Vi8Xjo+xzTJV0/EGA6dYzPZjG3jee5d4k/LtvDV
VvVUy41Y2l6fU1dFdkLRkvLt2Mh23lBVpGlGknm41lgXaaYXmibboV94ddHWEZygHLDrMoYJFT4z
bUUujefLm2E1ZcgaU9q4kQy2G2c2mRPVVJrk09wMbc7rCd6s9AKrkB5hf11Wqz9NLB/DZgTxC50v
jYcf4PPWHBJc2HLTWGvxrpyViners1POJ9yuGSNlKbYcFkN5aQqvd7MQpd0tEZPLrmpGufOgzyJH
7ToFOAcp+Qm2Sr62CwMZlwUuWYZpEW58GZNkR5uU0IzjAH+mcEeXnJNAwoEW5XC9Uj+VeVl1Ks1k
kyh6OeEhNGecxOVyiA1OMlYpEUH5di5zWDvcsFHCQUU1jWU+g22vgwzrWdUvfTiqr18yEvq1Plk7
Ptn7Kl3ErRZ1utosJWm4Di0am82ii2DuKlo271xb9PYMHS/6eZPU4cYF4V+nsi3DplAhVFswNggv
9UAu1zH2xSsSFrCeqcGcSxGLbt/NlW9364AqCyp1qM50cMP10LTgJWAdvr7FtBzQlYkEy1PDu6LO
2k7qcu9DD4eveKuK91Z4AvqZgyGf1LDUdkcQ4uJD7xOebNd6ARfDRyeqvF/lKeVmviuVQ+6kD8Gx
92hZYp+Xoa3LO7jcdfzEkRwSh3hGYzEwucU9IXTZJnE0vVrzrgrTKM9IG6LuxjwNC0i2PkShX5PG
oyB450PsrDa/kl1ff/zXW+/g9xeG5vcPj1zZ7z9d/Eay/fBb+3t/rBn6p186SvN1rd+5oGPa+EoM
PUlED7Tcf8hSP3z4F1MYkDcQ/78G7D+ksJfNcNtZ/yjtPbzza/aS7EVCIRNiRiRLMRPqa/ZSR7gi
RSqYoAxTKL6+JjMuXqSCcMh2hEsI/Ck8+i2ZkRcSirQ0TZSk8D6UyL+d/5EdIWt/J73AOuH3ZMYh
QkEkBCGUSIHHShLIrd8ml3mtFS+SLjkb6lSLSy/nWlyyL9HoG7V8ZyPIvk824qlKsYBETLhKxFGQ
b7LmEFEysJqPZ22indkgX+CPMmjW7xKEkM+1o674k9z5hz0Z5GfKGRbAJKT4qMRv9zyWTQ3qaXk2
lASC9BhURd+rYurSNXNxnKqTokiaChDqVwf4KyeFMhlgKGRtoP6IfKpSxVCqhoRMhyH0XXWJEhfX
zE6otq9mO9aQf5ek129/vOljUAJ2FIyTFGhsgCSUKPrkqJSwbuBoGA6CRr9mOAn8dlx0d9p0dfnL
j/c6rvXIZwQH/8OYQkkqlHwKgDBTmlZ27Q+q81rvtbPIJJkoR97rP7HgH4/FJecCjpYQuCDiCdYa
WzRB4FTtwcVJiLyhFaCIbp6K3dxPvjz98cG+sxtUD+ArCYBIxo5Fwrf+AkgFgB1n/SGdV/wpTAVd
s3WUbZfVONiw+fFuDG7+Ez0KcBQICUdVCnkErN9uZ9RAi2Ip3GExBpJ75tuu7W9kRQEKNI1Uw2ni
RlVdTLJshzxBtSm3vsbpcEqtJCTzOoz9CZ7SVG0pdrzf+W5UydaWgFz3ozJTY7POJfoDR7FpD4lR
FGVOjaXcpLhvYxZKsrr9OI/UnsimDlZnPSAlt4lMQGpuU1sXeWCLr87SsRzXbFwq19/gxEDK70lr
6nOTDEm/ayYGQte+1OuhY9OiTxdBpvINmxeUHnQkpd9MI69lxl2RFofCooXmYW64eKXmQsU8VCmf
0qyc5NQlWavWMJU7iCTtoLIUr83S/m3XAu0rlhIlBZQWyVPtD8vADMfusMoWDafA47ftxrWAdd8V
FYl/czsm4U4mWGGI15xKfIz13xq7jLIFdBnS04XaaXxJCZ4h/LQdxnlaOJX8iXNBI+Kxd8GGCsPl
ZND+OfoYeRLZO9aMRQcFxakF50O5SxrF3li4ZWWaAUIbSwtaNpydMGNYdQFFzFjsaggiNrOxSsWB
ObJUJ1M9Rmy2WBnUbTvJBErz6IaCqndxEUl10c01K+I2NonD74YQVHdfVTFBY1bMpkRDXtpFpJsq
TeayzPBKUTfsqomCtkuqi33Xonp+F3AtzucZwHzORqLf1vVY9vkAfmJ3kB74zTqQ5A2Vru9zszBx
iAbZus14PzJ24mZD3LiZzULcLkqdsJNxss3IMxlD7d/WxknV5AWd4FxG+tJwKDNQIz4taOxGkg3g
IGw9C1M7sHKP8DrbDKq7rj5ICKIhyR7U413bisvSNQN9GWcFjj8IyO/lZmmxnqusQy5NNzY0pu2z
sp9XDuWMGjSUNtxPkHXE1IDGl6ZD/Je6TXA8006R2zLMszSbRiG4RcKAnG+hDJ77t60PCdqX4yzi
fix1sJt+wbY5HY13y250fswXy2O3n7pOVzk0w+w+YYncdANxL4MXdD4VAS/1zkjZ9eejgioQapMh
SP/Oe0PJGdXBXyIZ5ZRhrluZjc7MmznVfIWaJQ0bY7hXB82nPt2FvpBnvZ882WrfKrcdnJJXphT4
YoR7P+d8TegHyI72UC+8F5kdZXnZQcwBiSx5t7hFZ9XQ3Qpj2neIUMiPLi5my1cc1j3FDYeyNWEt
QH2jZF++cbP0eKcq4yqXQzrS+0GWI9nEXoZbKPmQyqDcEDFjiExtJis8DduZNqPYC4Nl+bJEXXG5
LhNOtoLaITkXrijKXRxSfZMwb+KGzKxoMayY+De6mMwtMcHIEzQSfjKDeHCKtZgPdC0grsUyqebd
WDXpqRpbs7yKVRIu4jyVdNfYgn2YXCUOTRWlAuxYGXJerW5opqwnCQoZB7m3wviQCVqbJus8aW6h
BF0/+1XXLKtEbPN1bJe3JvXTew5n6zPs+fpOlzHYzOG0vat9StcNDZaOe4fLJmaEmmrM7VRBIl5j
IA620wZSylSiCUrktba3ZCQ2fpTTaG/72RX71BfTjdO43TdT18xtNrYDbqcswEFjplIlt61UMVtG
6cSuLJlsdxoPU3ruFLZmB+IO8tPkUbwPTTX6A0dlDUccWkCVuR708rlPymZbaivjTRMBwhxwkgR1
MtQFr7Kqnsb6VK8DFdcLSa3fwinmnmTpEPvpnWGW0z0vei+BqhBAumRuslhvEWR+/V5XrnFyw9au
IdFsl6GHbu3l4mOzZn1Nm+5jilJb7k2sliHjpB3NVoxxfB3TXqynweOhv567JlQXPO0kvkEFiuZs
HQfvL7o4GQ2KdPElBC9ZnaBlmnXmQ9ksByhgY40zRebBvE0LSskbblFbZziCGm54wWeUQzioXw91
v+JtFyaynrGBdlOZ2QF3dQZlfUc2A2RifDkOJUJb0ZlRb/DorpeyVejCWCGTbSUr0e5BYjW9X1GS
9jtwD5Ec1mRYi3rbTaggF3JRs71wE+7UB+80DTtggJZm55zW7lQ2qu32tEDTcqHLEWp3QhENhyI6
azLwlGa5R4Cw+C8YYrPNRyiu3UE7kPwtXoGRu/KBNPq2qQSLLpO1Xoo33mFVnNGptkuGG1yEbZ+K
1ORtVUj9WhMGfJMPbTQnhW1C2AzcpWjKyaCczllrenpdjTw1F3GkDk85oJlK7WJds+Q8bVdUD5ks
eriapnZdcbPMdvq0at3iD0uNp+Q88ujLk8Whil8uS+VjnRsNZdTbYZiV3wEOrpOL1tdNl5nYcZwZ
Jnk4T0IsYc0ZQZzNRNfU6zvUtxosm0DE6N8WwWFSbyjAKIhCFBJFULvAVAUGXa0U02c+T0he1Los
00tagutvlpiU+owCnzEeaLqY5BK4ssFvW9WvywGCVDq5zPqkGbN1CAa9r7iM4weMw9L+MixAaO6B
CGDiQ+3FgDd9p6Tdm6ocRrjgS/JxqrSq7ABpZKVmW0QzeruvYskQ27rS14puugiO/VJJVeh6g7Qh
ibkwERnZ3JIpzIXbtOXqRd6HuYp6O3V9V6fbuS2KaTjxflm7HSOz0xZlgvft0m8MooPNxoiwrLKa
LJiZc1+knE13Na76Kz8lDXK5w2aq9gBeHbYb8JiFvB5rqutLVXTBZJCrcbMdO4C1WZl0FOXt2iN/
GRbV6gx2X7tN07fABFnKux0fZlPv1RCHKhMC8M3OYkOvKoxafNnXsd9MvF2A36TVrmGzOqkGy98N
aahOUjLVd31X6nYjVxy3s+TTORmbLmZJNLB9Lc1wliQKCocOVHI/2WXVJ8Oo/Buwsrh05ZQcBoAX
G8An6lZU3m6rpVzEpzCmXbPphyNFZKZ6uesYJLosXels87kfw8dWB9qdx9E1m2JMl9cL5KpXa435
OfNz0mTrXJq4UzNPLyWaitvo2/blImw9ZrxkZmedS645Rt2p99M0HLBJncqFEPUlFMievjoiWJPX
wQ/vC1LpQ2+Kqe6ywo+Q6HUM/JRYpz4hFpZDorVJc9op3GTaGFBlFXr6Mbq04hcoSdAWNRxoONqQ
8RCSgDaGQybPTMdMt9NSL2B33gpxKk1H2yyKVQvgRGn/kSEb3ptu4jgHgpzdlX1t5jxSyzJa4vai
r10EmlPWtNqUyRDfsdD6U+lssimBNj0vC01+icAzfOiXxNxZyFiHuvfm1VKadNOSpturQHFuDab5
YFmTAwKq0nygSbFkFBfdAYgvf9PMdAAII42+GVbkd0YnJiONu/bI1b9U09LmKMzlqwYrtxvooPau
RvWusin+uPatOkFaVpAT+37bFrzf+oqbN6tFXmdypnW98SNdcgCH7WXDkhW8E5kJaETs2n3ipP20
eESufOJ5AjmMquuqBEY7wzINw2bpLUI5MwiIVR4ms1msWPocatYi62Mbh9MaVeGSARZYAEIFDlSI
IGkNCNROeynkfDs2lOxZf2T8oOWAc8oKCJ3Vws7KgqMLPrX+rFIN2QJrza8YguvAmXebyQZ17/qq
vB2HeS5O4fqNetv5xl+lY9TnoymBUDcwLfY+YFy9nrWdP9EwaHPEqKHOONJN2KS9Sa4SO67sFVpJ
6rJqXclrX5UpzgME/wvYv856Xay7ztFIz6qFtNO2TCeVt/DeLm36ZPxs25Td1lxUxcl6rD3O5FTT
9WRmGLsTX9G2A9dka9m/Gga/tuWuQsC9XlXMR6hCa0OBsKHDCkVtqj2BjwjiTX8TUhvRVWyxKfes
Ux26opwCn6Q1iyMYISkxcO/QZwC2FwJTvbyOagk3feVhp8l6cH0xpvAyjiPQwpWHBu52dJ2tz9cu
EnfWFqQYTqeJGLC8qRcEzjUV1VLZPGAygyBtYQjsMRpXyDu4q8G/nH0EQe2CqNgT1GOoVJYeFmua
MeEo+yLCUqjZl3mcy0jOcZMWjYS4J4FGNy4BoNJLKZIt9Rb+vY49rFcnAU6chq5HV6zAUC5khUwQ
AeIeWEvV5WmSznBoXbTrcZdmSEHYZXQQWTfTCtBmq9J+QldFKiCXlrUw67s6pNidOW/weD+RsSuv
BQrTtHFrWbOPD8xfoyxUhAiShn/p5xYY7ofPH7QlkglWLmMKPHcLblFfPpwP2LB+11Pw2VclYkAQ
+FEtw8VCALBvh7LBaAOKpO6sDhSIgwcyfTIITlqJWSYX8wDtu+3i6BxfJpVO3cEymZITOgPhderY
5NxZBXDc3hiHlljmqZpT/k6KFUq82bvj6QFp+2bjaVlNnwffQM2zMWOV9tC+gAaeyKCN4ABddLhJ
Crsb7ReOR8+uqs816JyeADNe60MHfvpJGbtyl4VeNzNAUK/QSR10n2SWpbPLp0E0yUu7ltjtEe/6
Oid26QCJGDGkO0Jp6SDAYHJVAmej9cUy607vMXTLpn2tWV1+Xgc905drg9cph/st1rcFlVBzBzkV
4rDOA1BA9Vzy9mNfF3HcLMVol72WFH8sqx66bl0BFfQW2iCNa7cVWmwL9MIwQL2atqF+B3BnmK64
GqHmnKFtzm7LqeNJ3joJdTYdZ8NP0hSqn7Nu1GI69yym5hxSuxnQlhhTy9cKQzR8WU4DVNl9sR5r
2KrFg6ohrTUGYD5t+zUXRpTrO7I07XQ1Fh6JQ2g1hPJZNiB2snB4W7Jglj2ZdcDZ4HSrXwXgGeq8
WFUht4m3SG6rEse4KRyfVa5T0umw6YGjmjeBswY6bjJpkrO1WbvpaqEtQhfLSNQxeZmmyEA7NX2P
Bx+6cx5Xu1ybVpYLyyWPU7xDEJDYiXIjhqs89Qi0asvjNMGmYmVULOubckFsp7s5yjNpS2DSmma1
h9nVcJ3qLs6bHtco5omk8jwl5aiyBZe4yXsPnelzaMiCT849qAmOmfBXTefQvkpaTj95YN8hfFYN
cM4As+GiTH21giDIoDq5EQ4oo8PSHBmSEgM7cYIiKZoN7SikojbWqdmkKizVXQV1VchdlxbdNiqp
1zTrERmXyx9zk0+Y0CN5RKAXy2XKsQIu6gnvSvFCAVIt/LSyGngfAsjYbsJaOrfjsqjNA1v1/9tL
353/ehjP+jLokEgBvOPX7sIf2kuXx9mG47DD13Fhe98/ajY9rPB1VAJYvt9mIxIBE0iKU8VIqo6D
e1+7SzJ9ISU0fiQWMAMLrR8YOfi1u8TVcVRCJNCkgYAgYJTi73SXHrsRE2nCaHqclEhSfvSoJxxk
W7XOd0irX8LaKQFcWtsAIgL+eXrjEfvTfg95zKhDMuAqTYEZwyqhMMn4dD8CRDOCISBynZgxLc5W
4hbl826ZU3YKtb5mwJ+U0p1Z0ceuyQoN/aE6V5SH5UOcNQTd0BWCASkhIFdmEUr2YsehM1V+jiWM
PxwkXyEcNo6X9rVdYfCfAPKkern+xsjfaSE90ZtMYfoV2jgCBvcZUNT8id4KQIstNOfpdT8BKXXN
m0VxYLigpuv3YjE23v94P4r/sCODUXUBTRaSQjdSPu0fdSgYBnMO+j3wqBMQAwzIlelNZSswEuYT
RBs+MMBZRCIs9klbY7KZ+2QlGyaTyr725kgiZXZOwk1SzkAiA8CW7NQhAbTy2mpfQaMvAeUBRQXr
NC3wclvHRFPtRJfCdywDkur1ChyQ+6RIjP0lbijgqYbGIxQrhGtv+FhD0eDXEPFuGRHs0nKdjHmn
B5DwobPoiw4+WcDzid1Aw3GFmLowH6rdPJfHE6Qs3BR80eKXGnjDCuoHrwuYpGEQ1krSg9+MENUn
4GoZLAQVHhzSprFbPoiBAi7qlAev8GkrYUBkrEFBEUjBMUe0kMWZttAt2dWQeAsYuIA2y6WGPj87
IYs+Fp/QD7EZ7qA/epLWvKMvVYNBKLs07DTOXaze216Y/hJ6/e36yQRSVDuLnFmuH6ywzoBCN8S1
cJ2qZITF6tKWoB8XGQMZYOYBEMWX9RfhAB43vYXsX0j5BVwHWl1YAxxKVoqwgPci0S/V+3Z2ajpg
7gez5stEe9llXojjQfC4FFA7Hf2gJA38u7EYDtJTvi5sg1fetCRPSkOh9gsWqW5bsgGuW9+XYnoz
8BH2aue6rKDFQ0dQIodZj5JviW4XAPJfNOdSvk7Z3DA+vYm010O6QZ2DUCEilN1bPEaQhI0KOCc8
I9x+xC1k9GGHGjwRaH2FOpW5ayJcShiRAcMudQqeNtZawi1uSQGnjgxeARGLUHCWRVRX/rwXdQnS
A7cAhjMSwz12PVrAYZKRgyli8F/k/hITltFAtwN4c/BVk1Zg2AHJsXoPTRCgg3IJ4JubHPCqa8ct
5dPgdW49dGCK3NZcLbcU+lBm65akmD7A4BQDzhrxQrW3nHqCziMwpMXZRIuheo8m6Lzu01HD6WVs
ZghCX25ZlRqrAtQQMLbyFogib8+9qvV8AUQYCCenVRRnrkzAG/UCjP2b4AJDY+7xBFYeRNHTl4G7
br1TGuHpVcoHNF8jlzjwIJGCNaCEignYGsAt3D0TJURD7iWYhyANjtR2AMVO+DiQ9mNoCpgtyFiP
KHheQcCnQ0OkOGAVoeLOA8Q42Ns0NRh/gGoTurZ+iO3HpQLfC9mvkwAPL8YATlN7C05sIFC0H9OG
gNWHkoabiCnQvBlAzQFclkPLBPZAarTAeM+k+zBXWDQ7hckEXPm8wmVZv4SsovTHMFWpI8nGgYF6
2VdQmbxpvjjJj0PosX/3e1McUs+X0URo7RHIp1w8bSdCZHEAsxd8PY5rP8sMak3mXiZT2lGW/Xir
P8RqGGpQTBKc4JRiIFYftxInF5Zatdi/G52bygOw+1M8VP0ETkwmacn+x9s9nqI4JlUgxqRMAUok
kCCebtcqOznW+fAOj4MG+tAr1wGHYrt2B4VVO+1VYlv56cebkj/oExr/UkFjHP7vWkL+0PmH8GAx
cDfqumMtOV4l1xkNPIhCUMpCA4ThLEDkhiIKt4jGTSVMy+DiVlD+Qg9E2M50eQ996vKzEzaSeYvI
ajTeDZpAnPgTaY94+JH1OYy2UAJjPPDfVqDj98Qk0DNIwH+T9FrXrawPzTgxdo1m7MrsIWN261C1
ehvXalkhYg3FeCK/XD6a+JlMf+Ihx5HYx/IwiWFkggsQCyaPnk7bjB71gUOt8G7RwKSIrJLQSAXW
b+wURESqS0i1YxpRBV2fZoaIm/nKAK7PBjlDiov9AsmwNsfuStZYNvWXDp66TyzKFOIJJLAp2lyX
aVlnsFfsu21fyrG80ZYCwQ1BpOrcmDmYuhQHDkaA+PInKv8Cgh7pXFIAeYBjBUy/UK6eNPBZP/Pq
fzN3JrtxK9uafpV6AV4wGAw2kxqQmUqlJEu2GncTwt6y2QSDff/09THz1MX2Pbi1UUANanCAfWwp
G0bEin/9zXK1uslrM69qdo7tbC+B+3vVVSunO+xwSfk+2COFunUl1bEdiq1/nKEjuA/zbu68yKlg
Wsa7aerS0YpxzFLb6rKu59sEiSX80ZYu5cKttmJ142wSEiJAz/TeL5nECvEUDLgouEsv3iVvm8z2
SWxuUj9Xlxo8jiPMDrU0TLV907pD4Z+k1Xs5ArxoP1LbJv+UWqtcotTIZL5th64tNWKxvaMKOW1A
GHr8S1vYIWj3p3bKgSPXa1VylSb3flHV4m3IZFUcm8nycG8M3ohk/uZOTt6am7TyQRhZWFJOg157
1vqUtJBfN+DnmRtk9lfX8u+atQUlxGO9AMzyzgM79BOcb8THqIrfHphMHK5/gq4k26mLc6ekOY6W
fNMNgonb+mMdVQmseHVKw8D0+ak184ibBjCF/fXTLLEeZuexGjz1dbWVsbq/Wp/lqY+b0twP3gSv
dSxDzSdGuG++IbjpABznhFtg36+mnEDqq+IOln7TFL8xmHDZCW2ztE5pFeZdNYZfvt51CdfMNh9X
U2/0AezQmbNgzRXg8grbXXva+AZcGpL7VvpcFLZfgh1EHQIa3NFCf751mxxRFSmpHoHGZdcn89vo
Vvsbl6Jhn+caRfNrkKwl+7wfN65Obhoub0e7QfjUtpOrwJnTxHJYZmJxA4Sh5B6rglNZ8WJoQ96X
tJj1l01Cz1M1cEWAf/RotQNf5oJTSvKu0MXX+7JIunQ5cGXzLkblfPzrOzZTz7uPlifPbT4WYVxZ
c/8jqAHjt/lq2OBXXNtdzoSN5x4PxmyVlvrk6tSq7jWkTJNATY4rD2ttWOx3ZScAC1cVey2RvanX
+VaFaH53KkhY6EdZy6laTteXnorVxmSA07hpsxvLnn3dn9xL+7AuoZ2scTU32pop5mW5jIctL03m
HP+hPsi95v5ZH/BeuL7iZsY/+W8cxiyc1ct00n1uAtEuL3NROgPmBgsiabZl1f0eLl2DZewawBkG
hQvP5hT7Si/eOCzfN05HrSOhttUrblIrRSs9+K3dL999LOfzW3Upb1Y46+WtqSu2zeSlojQHq2V7
nHspVu/Jt0JczY7nD83ZzSUHqgEK8Rz9yxagkFJXB+wuqP9hW4Ct83DS5r2oWeIjxjiI8NqWLCr9
SMsdUnatmz4aVAHkthEeynqwp2rKvEOVjPtVOSERts6pNEUum0NYtd3onxZfmTmMKreylx5pz9Qg
NEhBvAlvlawtFrGsmky5N0s5J8jKEzIM5rOLQ/ImKV2OnJUMu0chSKDSziKxqT5XxAa1z8lJu5pd
wmNMijXuDE7xuzrJJUS1TefP23Wy7IrxUStnCMpbbCQ0LSBmtzNv9tRPxRKNoxhAF2iQJvAeM7B8
XQKZh0Fa8HN5LtyoUGKrq5NqNMx21gsekjdg3X/KNnQy0JDmYIVbSku/NJbuD8lWd/WdWIsZeF3g
LXi0M9S24zTaqUU5qEo7v7kWNmWy0o3bSlZbFhfQ5liLpn7/lMVc8StbFuri97WBcjgYHeqIGsb6
NksVHIE9yzKJKmcZq4+bq+rVjkZuQ845N0fxu59Drt0l00A3kZdy0nEtMjd79RI08TeSl6o9Kol4
elSdK8Z4KzTLjmd0069lsbXiHBapCj/yFD0D/Z3Wyjkk6JH50eRlv0Ze4/EB0OmogIRBKCehNfIl
Br+hUwmofHTbtiWOXYX+P5xGjAiUP5Fri1t9Ci0plg8qF1M+Rlgh1+0N/4s/R3WC5vHVAqvoQ43A
5g/xMrTOZmJ/Mll6sAZRrVX8fz7Bag+2/O0AB4S4XNgahZghgxAgw9//zTKcp35HF18Ob8HkBZRB
XbY7qMCLsZ+VrUwcjtq1Y1+ywV++o8iM+oOxB67IyiZ0cJcTrpme5YDJIFpzm7W/MkO+P+30Qx2y
Ya0mtBCDSz1T0PlSjJiIirTklI9J0LBty0U6a3mQRBzKX13pqal6lclu5GptozkxRVHSDrVuQodR
NA6vaV9Wzli+w+6XBaXys2cn84iHReBIqKJrozRpbADfw3Jxg2httzQ7iTzb6QZSLOIAR0SSZc+3
T88ZTRq8Sz1yiaddY/dPskrwsVxvA5xwXJtJkXIkrptGE5KDx8oG+WzbYd8m/7A4OCX/XB2wOTCX
0RO0Il6oQve/rM4KXV6NbiFfBbqT8u+XEqvgg60qyx2n92yjv8+xnaWqaF5yB9NBesNXpHBgfCqW
t128ds9O0XvsvOXCJPUb7ujD9YdEs+7rsNn2Wu9Sg6teG9fA2SfSL9RzMTuLfmwnpjPcYhGhDZgR
N3nuSgIzhk1yGpskCK1f9N6FPDf5FM5vdrHx84udZPknu55o97twZdEz2Wjv67XFLoqUo0IkF7ST
9gVSRhv4dJTXP0msXeIrcwaKHETpt8v3fiU2jZOglwDrKk1m0UbuOPvu8zoMm/8DE6I7A6JxjgQ3
GE1BwsdspK++IzGk+B1qV7LOkZMA409JF/Lubefx3+Pm77DTlKaGpBj6wgENtgLjjEcPnO6VuIdQ
ATJcqMkRFMWPJ2vefLtyRXhruPTXyaV7TwRqw6frlUOZ5OY2Lec8qhcBcmocqvC/KBuYIPB6FKTt
vk+tZNJcG4mELDqE+wrUx2QIuKWmrfD1Pa6byvUjBEiwU+x6Jc5pgjMofC81KIFXWBwvH1fkN1pF
TIxZ34NbeuHtHBMmwKpqYhXWawoX1Xd1F4115UzvZVX69cHKSbfdNf0MH+DnpNt+FpuFilNTCbC7
WbpYBPW26MW9PzedyKK2NhXsUr0k3M+iq1m5xCspe6FOuSM8L+ExJJXYG5sra1hfCLLVEWwEy8Es
i4JrobgO+JcWuKEybd6uhFotAm7vLJz3nZnplEaptd2dQQbN7UDYKQXv1KYBf3P90MIZ91s3ZWXI
H9jODsEBE5DHiwDuXtEV2jQlf64dS7tRu477A2+5GFLnNpszQO5u2Mk/eTXpMvEoq4nNzUGCIWpG
f6RM1Z3HDkKi3hFbh4wJqjdTle60YDfjLrgtK5wnN4b8wxjPCYa0PFadNYYQNj0MTzc6CQvb0VON
4XHxe9syX2bdc1qCLNtL3FSA1Y9BveiuPpprY+iQrGRnYsfwCvcnwDNr5qgqw9LGRiNXLMswVTul
2eWLvxYvGFORJOIcjR6U4qfVSLUS487Tcvft0MGZG+fJTUW3frVbtYRnTOEsen/hjjZ3kzgPoMyc
/KYLuoUXEdW0n7sVbTWUZ6QIG/NBhOQ8TM2bNroJxRFwUhQH+wJXGqdmCQZr44GvwWSbp17mvfk4
JaVBTVxE1tr/0Ki6/36NEXzBcCACxDQXouDPawyBMpm7TM5v0pqDbYm0U2XeA4+fztTXGZXEH7yB
XZTXgaV/K4h/k8QQd50YDknb6wRbLXFE+8QlGY6vzR6cfLLaWahTjda7ne1q2KYhQn6lVUIvLZot
DlhL/SVpWtZdmXF73srCcT42lbLqL6NfmuCXM1X+X2NrNokKaw1N8TzmgjeMXH/AC3rT23XnHGS1
5smNX1eDC7LM+vGZoR5dewvI51TiRAD2ltvkgVIvnL6axiT8SxrtF4cxKPf2qug3rJhxnRZp3f/D
4/3T5o59H3mJMBThItLGe1bkz6e74nI0K83aK565sssx2eTEFQ9WttPwXBvcKONOwJ8hiyvP/6d3
3wPHf4AUoubKsV00osDBk+XsktTfQIqdpLqaoZ4+5m4JHrsV9tJ52jn35ThikL3XQxA0uflUs/dX
pyC9V5kVj2+QhjjVkmjsB5klrzkmpDnFv5xk1px+60CojfNx9nEnThJyBo+L81okle68H56B4g2e
89Thm37ziVu0bh+RSpphXuYr6e17VqsJWG2B9TUz1Ltn2equFXcYPiF7j1ILSopZyjJ7WLJ2G+JZ
V458gfy32g+Lbrkh8iDfAc1FZchXeJhTk0prAtSGGHvtaNUblwJE7EzLFGaAksdR4B4/6Hzi4hll
Auuy+CmUbtUTr/wCiqSxWT0kmqPa1clT7Wz7PZDbA6x9024kMuJxLpb6uHQj5pG8sl1zXFg494zR
gJo+Q5fsDnocxBTLS7M7I2e758SS3IV95/FDyzbzJ9VUcEGnmeUBwiD/MO2PFlHYOzHviQf0NX7B
Ljy+hMxWCv92QQ/YPpC+yl7vzf5mbF5jMoJd3mb4Mv535SnShFoqQgO2OxQpBoJzGIKv1zhdNyB/
3W88MNVwnIeD3MaOpC4le9c2Sgyw1gs3OJfTpItuO8tsVuFRELjovhQaxHfq1l7wqcusTbvhkPUo
qS/h6HJIY9z4s/0yrlUz5mSGWkBtrrKiuE1bsY4YK8PE9s5DnhbqdK16CZkw/caN4S/J0Z3zmZuF
zSm4A0VV95SeLSda9rUnASWiNZgnEJCVjX0Qz+W21c8joXjarCWnnYirJuVhpGJUTTwamvcXYXwv
5SHYqfPxyuBov2HrrExhapvYQ+Kuts9XZFx75cCK9+O035gXR8SXpQ7YbksobH0WaT2aGAcbMNgE
PYfYrfTOXcKwEBn/nuf93qHPC6sL3Yv1p/idyv3a3jBQIeOkI7vOatK98GSYV/r8uPa1G36xPZSd
35pIGb/v9yFYuZiHBTYtp/k4Xb9WBcMxPZtWKjbcNgDtan/Z1p9hsCCxk2TuoIXShIN4c/0FbYb9
9cjHgNLxogPsVDuB1dNxXDgQhUfUw5MhPCIplf0727jErRf6tYq7Vjk5e+FK4AAN2bvKLjgw17zN
etGcuovGGagyIREzFEt27rxhJwixCE7Pm+0BbKTq/fKE98W3H5yhZzfaVjont2Pa4FYlp8MuWbEb
94wJqEiMR6ERJv90bTcCN0cdNPSI289uqJoCubXB5/pTu4lT39P5WvJ2HDq+9HUntBdlZ/V2P20w
4i6ewXwL/2et2dp0TIPiORAk2JESlsT9JAUBDnu+mFj3X6rp1SK7IQ0BCuyTXaYPLXe/yyVeE31j
exNP78pw2gGWWGIsyIafyIJn3levzu2dibqc2m4pdm32ogopB432qQrD5WN3ESDHNuRYMLtAUXPy
ykXihw7l8eBZg8W7Irau2Jz251V/bG1JXwBDv3+kfvaQU5EiUjZeoqfO4HfNsHYdpI0oPR8gi7ch
Mh6d/etkFx0mQaXcn8kwm3tmIzQPZUN2Ip0rJ4gMDfxpahv/Zazc7c5MwvmG9Q4HK2p6heeZIWnx
IoNhjpGSxPeFjbP7EP0zmLXQp4GpCfNh2aNAq7djLEQojGMQUVUXV2m682qV3eJXdYMFzGn5S3Fo
nHkY5eecrEpj/wh6f943d+m88LlSeeulRY1xbGX+QJRUaEpn2ihZHiG369jrN2OQ93Zmwe78RkWG
q3B+LPLGJxwoyLjfL02WHd2+6m6yxmvtD7IUaB4wqOQbWlr7R7z7uOSUnYtXgjFBe+MUlv3NCOzR
1ZZ2r1NXtw96XjBqDqO3xX3r7YxdOszvgq7KHLGTwcko0OK9tCfnl93rpjzaFAEZy5nyF2F+Lr4I
vyX7Ndh9BkE1WcQp+9QamGxhVrEcyT0JeTM5y/bQj558aldPf3Sd3nr186AMoi6BXS6B/ymWLorR
bVK784vuxjX7SpDSHXkMm/ccbFvWP2Q5Ntx68ir/k5ttjom7WqIiDJbb3ad1IqwI+qYJDxtHuTvQ
x8xPpncywh8oJdPBmWfVncgL6G+2Z+rvvTVLfUgXuZbfG6/BdjZw9pLHuW5aN04lNrlvlbWprwJT
tXvqh9o4ZzjLJI2Nsss7W4xZ+0wKwbYjMmlvRaeLF7+2kuAg6hmFp9GOn92P8zzruNqG5cVSZUcg
yVvC8NiHS/vDI6xzbN1mgB/E4LbiqiO/5joN0HqVwROOATzZUHp9GVnFYt+to7LOU+r4/a0hc5ac
nH7U31udyzMet/QolNN68aQVHUGQK6+JOprHZ3BgQ4jEawD/BwTlJmOyQuO/LRlu76EcmvyGcigw
bGx58rDYy7rGahU4zIWfJGe3G6b6WYKxp2NKeDDeXCd7tPoqCE6D0ktzt8yJCN/YBD5XV2iWpzRz
F/9MmnBaeVrwDNHWOvahdnv9NRl87XMTVNl9iemuj6dm4soWo/WQOX0Snrqwh2DrlB3y4dR0K8bc
a35obMBPYZr5JeECwgehM3vVZ7Vh1YimeWKQiMBpm9xZYwsXIGusVpxaGJ6wcLf85BNFy56cKdX0
ul1V5LGom/l3mZp2ucHaNMcVm53ISiqGbw3pzjtwePk1WcOftSncCLVuym6KrgjTgxpb+6dOs/y+
TCYvieYkK/u47JbQfHJClX3Fu5196BRzMRi/sXoxeXnvuQ1HMkiBNIuObGOq91JnrTiWxqlv2xDL
cW2EHzO/1PsAFlOIU5vO8iONrlziyW9LmNxiS+/7UmZ1TC9oCVzRcLuvXEXJybbKIo1UWFXpjZ1M
C4ljKY7GCboPG66QTxDXw8bYHGE/eIG1+lh7sF3ywHXcp7N6gDNbbxi01hX3W7DmX8Nx8UqWpTC/
bAur9hEYrsVfohFLpJY1i8WE+zoisoH5vBat81GXYzPHvSuXQ0Em7pHwQ3dYTEimq4YRbCJSbzVG
m2I9TxyR4BNBibw5w+So4aD6LCVoQ5yDl1773MmPyZaHx2ShhSYRWbIbPZVvwVFVbhfPTLe5DbGf
m6hIDEKcUv2p42aCcbDK72D+52AmXHHu/dHOI1f11mftuM3bXHjizq7d3P6oB7lDMaBUdcp9AzNR
TcGXsTZTezcGbDUGZ/JQmO1BKCPeEry/B8zM9hfTkK7eGHhkjkHlkl60xRLc4kxqmUVkKdxsdnmf
LUn3YGdp8osgQ7rBmM4dtQ4B96bvRL3zXgJTfLmwicJliRI19OmhTUPvpXe65NOYV0sdy06u4U0S
jPk3oN8MjJF98rCJ1Yg7RvT4j7v2ww60dHVHJtD+3eikwRk0i+ypy2i+byvfL/8yIil/WyMu2QdF
xOMBcX85Q1MVn1dv5uhMxg9OuWG/RU7fs8o55v94Llz7fvHxj706xIlE1ECJZBE4ldQvoQj209B1
U3dTkfJwPqgQHPx1lL0C6KEQey8b/oUXBvKkmLebcP0q+rz+GbQj9T4py2r82GbcCp1Upr2t0iUc
I6Gdxo+8rZ7daBzwxBw6F0Ga/oruLSKXEj4GLQf8iwcgQGTpzHKo02m+xaFu63iu3YSs/YonO1L+
kn02ng+jPwVpFTQRhNTU3lhzSz0NMSRjWCcxEve+bI9yCfLm6AedUr/GviVGvaeWkR6KYBesAz0+
JmKuqgPeJucBXErutPe39ACS4HzS+2e/J2/E8S4gScTtAFb9y3VmY2L2bp7FfUAgSmCU6EGHXrUc
ncotMAWALOxYDm12C5/b5vRsK6q6L6fBidGLwiOlIVme+qEN1N2y1dlpcsL+dVRqmnAyIag/Ko87
uPa1PrZhoA4+kJX3cxa8z2aQ3jlNMV4e8ItM9cOsliBlkFRYDLchEj4Do+Q63K9WunZ3JPUC+4Pu
s614JQUUPEzJOKe3jAkTZEsnfzFNnMF+zffuYuFeCJPCPG5F0w7PKEdD+DqYMgNldPJ5CJ3Ayphc
gFf6vg9rJnR1MmicL/4UjE0cNva2Hfs2C7q7YB921AcOXIrlWP5TYZqhvZ0YLOYQqcJeFoVV7dzI
Ugcvkxznjy1QaDkxOVrXEfJii9Vh1i/wYWK5y7x9u2yjnNBC4VQxytkHmlZU73e9hqnENxYNklqw
OR9c8nwDvdtFQfl/bav+7+bx/H0cz//8b0f7/P84tUfCyPxNbPp3W/Wv+Tfzqd/LH9X7/9j/9/Dj
Z/fjve7+tFZfXuVf1mrl/IfnQCTYAreYgnTCTv0vp7Xn/wczFpStXIkFaFeq/tNpzVA6XBS7Jchl
5o1ihMl/Oq0Z7OnhrWdyt0JKcWz82f8Xc3z+pMHwajMKQ4W4wZgiFDKA6L8YkIhZcELqTZ1XQj0B
Y792jyeRc+ivJPGhrRkPI15nKPb1H5SgPz3XvLOjiJYKWDCsYnyAXSf6GwGWbaBqxJLu7CFXiTOP
o6tPCBhVG6/4B6PApf5FftpYKu4ZQPR77tuh/AcezvmThsMQRxLZl9jWBUyguCzc3z9FUZVJCaIa
TiU00Bx1xaKPG0nib+S8EMbzID2XvrWdNmllGQ9GrJ/Xzswfh9xiqIrT2Z/K2rYKICCdmKWG9b4I
1/yvddLNB1OopIjR7RhRVqKX3P5t6328Cpp/nye4u9P/IBHxt6Eks2hwiTwN4pzOn8+wrNugCxsl
Tp7cCE7pAgkmhiVjVljFr32qCU8xcAWT3oMzTcz9q31D/3zNvVhSqzzuwlAN4IQ8u7UXt3hqMrPq
2DA2g4x2EiyViRllRirOlNqf7yZg/fMmc3Iz8Pu7bydrC5nn0QwTnTwL5Im/iJo13/Cm9skxcNoc
E8OSD+/4bVBKriJrioAlDo1twQwwlR49CSsZjTYz5kBc9CFlBy3Eg3wUVm6+0DWk5W0hAi2fTDgE
Z9nYxI4jDxXztRxzu7+HIJQNPUbX5jeo5VrdbWE2jp/BiHx2Itv8zGYFS31mBD7v1A8lc/I0YMa8
t6ZykNiwq31059YD1CD8i3h0XX2PZ7EZq/j6JlMt+TY2HOHwAwvh8G7KFMprSHTyK7u4dLkRs5+y
nEfcFG4f/HSHXi83OHGljGfX6t/Hix7SqwK6vLcw/8UbAdBHk+J10oGb7BMt3N4hW1T6BMO8qfkm
AHGvg78rtegf5P7Q4VxzY8Q0gRGc0v2K3OfbCGZd1hO5zcrPOtz6AYXQS+17Qnebd+gT1apDE87Z
cyBtBR/gOq2J7ByK7yy8ku9luEhIPONSa/7lpErmudlnyvMEQ1TH7kZv6ZjfZ20bkqUPatgZ0q36
QQAXxbO0ati0WZHsg5126qNXzOWDnyA/xbO1Fe59U63rl+tK56prp4Pltru3JtFMqJgu7xMEhhdh
2mTWf0xx8Mk7rL1VG1VNgIdjoxltnjURdOxSeR0SksZGlMa22fcpNRgCNQ8HilePm39+ovHdCDMS
QgOY1aoLo9FNtKLPxn5wUDQmWkdzg5jJDMWwyl4ZbmD4IQxXXxg6MKfHzILvgYiZp/UW6thaI0cN
4VdYUGKYSAZGH6/Vcrj4tiyhyYXaS7YsD1cvOJCVj2Nte0hzJP7OgMrUZ+vV9DHIqOD8MabX250H
IA5JbkDsnjOtArZMGkz86KLqvnpZ/b7tT8uFOyNMQWnGB2M3d+1Uwjxi3GnGE/Kw/xeWGr0dyoGB
EG3k+ZkpqpsRa1z9QG4t8x9SQgpWPMz+0H0qWmxc+2gzuCvy6pj7llRPzS2MFDtCBbVH758a0bQK
MQEZI67shhE9Bt3PeRrJhVd3Xl9uLvZGmP7TYBeSzWIC+NerkrSGDbx7ZasMcbJogo3Gr+GRkvcf
MUX6unwlX0xlSJ0QqKnWKu1oGeWYH63B9ptYayftD0Gig+qVJcE6U9LaINY3sEq3A4PonPsBvrqN
7EtaxOCcHmMOLY+6RO8PH4Kqqdwf68CufW2bXaO9HN6SGCWqnW4V1B/sOTsCz8uMsxUpRp7ETnPE
erL7B8GoTiteKWgyLv2x/SFzP2V21ma66ojAncvvSakSRsEknZse8QTOFv3gwAKXgFrzisNikXG2
JQ6oL2Ngw4/AW/v+oDcgon3MmY1ZR0G1jO6H0nUG90MBNxx8baSl7SJyydNu9wEBmCzyizmv40Rf
qMggYEeYTZvuQKCEQuMyY3VSEDcbfxGu6/CuqeOwtp3BwfcJhmU/Ji5Tye7yYuQ+MH2lpvt2GMIm
mriw+3s5TXzsrsDpQ2+0JMmXqSY1eG93mhjF1SuIQ5jfTXKCGXGLrSa5sYcJswB/3n3UYcYMgeta
MMe/+bYJZndFRddlDbn3bHhPrh/Aw0VzV5Kn3YOdBNGzJ+wXw3tg4StnIGzS9KeSbbvQnNXDO/Ij
hoPQYwzUsehSLoisd5PPDB4gU5pMoy4OqTvJ/pwFOCXjrcWAQtNFwjV2mortqP1g56GLgWGbopj4
c0FiuIGn349gO03BYSkSTmA9wKy9lVU7vKcT8lTkMwttjP21Dx9me+jfTQNtF019UjKAlSmCTpSL
ls9MPzmGT3PPTIF4xI/RHdZ0FBL1U7KkbV7sQzQu6aMloYK95XLgJ43r5MsN5mMeDInN6W5i42HK
gWtL4wD42MR2ljCk9RJAumY76j5ovjVVyVNIypwPd71hQnLtOaVyG97HaaPszHAHVDhoV/O1YZbb
gHl7n0Elxmk3I/qNSG/33EN63+QVHlEshXutv9r1lp7M3Lnipm5/ikr2gpRKVnD/kKd3Xom7Q8hH
O5/Nv+mi7bU7DroRuIMvKa6WCefZjadWAuZzz4AbOIOOZ1QPTGiDBvR2gElMp/3JiA2k7N4t5/Yz
hAnLq5yNp74qxilFXElJFxdl06jbCvsxmbDdXncuiqWrXtQIp06ONyic173SeQvBpALx5bJ6Q3Jx
QtoOY2swkQjnmON8x3WWBlZ447lVQh4JZEkBttNyofTVPNDU5tZh5FfA56zxV+IWaBCHd0ZgtZyN
4bfl8O76mHrP17OyufujM2po1Wkkqw+K1P3W39cz2YMDIjNfu0pqzoC+bJN6WThPWoWlAx/AuNwo
MzNnTpqaxs8OMP3FwsaPeFMVKa88XLJQ1TbxEC+bMDS7HUPVNbQ7O4kTZo9S4HVGw9gRHipFq5i0
PEfMOoJJnmRrZU9i0jI9uJI5Jni2HV7sqmItomQDhXXQv6dB1elfqd7jNzMTGNyziy2q2Yk2toWH
QA4XMJPUyyYrbJ4wAlXejcICz+g3h+TxgeG1CKSYOvmTZJgs+eqA0ajn+5ZkOKhFebjIwpXXLRy9
fRszVLn55l1wYid1jVLiCm7PkUliyxuT1Fhy1FpekBAnNxM5jrQ/Km8pWexhCdhH8CtIpkwu4+q9
lrgeI277mQGpfHjmGftTtMDUzw8Bg4Yp4eu6W8iynjJYJnvRFbm367QqmdrPM7OovhEzp4J29cpW
uEYRJ7Un8/AnoX4pYVxxxK3utndZFgAT9Kh5q+snzK6u/ny/wGtvt9aRiGO3JIyGWB5yeKXynX+J
yWpuNY/b+Tat6Tz+gFgr5ge/TyVmLK/ZZHLfMHLBia4FNgsZq8BMIbTe2xDbbn/yMffszIIyxtqZ
MOQt10pYhCtoKEoj7Q9DSgT/eF1FtUmoFKZ9qI8wrTlznUGDcEqLVxjCe8UI2WG5fDu9q+lAQiq6
D7UYYCra0hxXW04BK3yGkx24cPcDbDtje7BM6r7hUXTuGMtWyh+McFhpb3ZRlY2TMUEcL1gIpDD+
G8aqgtgl7idz6tIqfJjAvGx0MuV1xFgmdmJV+31xWw6henO0L+ZoSJml7Ut/4bg7BXGBJtlE1JtK
L4e02n1468XU1DOVDdVX5FV574mSieCQpqyKXaFKfUHk7foTehma35baQ/USSgZDMK1pT/wiLHAC
h23jO1/vq4QkWhJ1l9zlBrpM9plo2XCPO9nqTn0w7Wqkiy8QMLm2wx5zzXFRwKvJyHFRUShFrbtb
8o1X8LkwVSGlkh7txbfrSUr2QrL6BHx+hQnjZJlmASVwsnubSV3ZlKfBYfPFMCMhsYwRXRViN5pt
CJvsMsk6+tcVzhzGhBGakOk/4R6XHMps5qs6GICqG+k28rVKZKtiQlE+xrRWTMF9o5fylqltXRZn
OeMZ8GYjlkdj4+ksHlWnocYMUcDjZDd8dW4hA5YccDjc18JsH/MZ4ps0isfeHxr+kaY44PPSRTFR
m3xKETKNzc7dc90Cqc6LMVrGjQhUHTVbVdI0OkWoKfq++nx1HVuSShxbs+Flr3DYVExBipVcAZTX
t/PtjluPWYXO0yI1zx+hCZSiekGNUIrowpEAVX5SS07NcRpGc36iQ96noxgIlZMtNhaZSSOUNypD
4Edolkt4O20jxcgq/hdh57Fct5Js0S9CBFDwUwDHkjz0EskJgiIpeFMo+K9/C2QPuu+L6J7cUFxR
0jGFqqzMvdeOeTOezTkBZ6LZzqFvj4hU8dYC1X0rfkNJIYQRUBWk66Ht8NGFzI8abW9WiZI3UuUJ
vTm7B+SUKBOxVFCCPEqCth2nOKQFwUu30u2dsq2m9iGrM6oXe5y1JnBnb37upZ4dQMaxJ8VOw3Zr
MZFYgK/3ct65ahQHtFB2drvajWyOji/5EXwl7avnbJqaHpNOCivQS0bEpAndxSXf3o9jl8hozHzm
mrFCQZLHpufopG6pN3vv0HWP6VDq4oUu1biGLRSAG+UvTAJ+Jum5NNkOdS9tXzMBT+YWVPGUfgq6
ssnOtzcljKunfHVwwuSr4Wz399mhamOxoClELzO7V/04+phmU+UlN2rN8hlxoGhfm+/DFfUXX2iK
d48db/ZHKwDLmNVHw0+cp9ZVa7pf6xSix1Joer/rl44vN0vtGRrIdvxSz4kpFH3eOHu1xNyINPpZ
TWSvftnCRdt0D5iFqcng74D0SfSKjsDPxSfGG4yN2KuX+VqbUrb8nyPX4HV3UdPpVAKVvbDhFU7H
f7EW9dYjFrZ0fP4RCKDgosborO8n6dt9+/PrRW64+6TwBx/3trY5yxC48I8NNHatG98vqVVyxtvd
bs60hemMpediV+qaZh2yLmGK2K+SZel8H7LpkPHB8ldyAtZdzUNeffvFC9eihLTwnuDyMPNyfF7i
BXJ+NZTuQiHl8f99hs/x77aeac3US9F8eNrK4sHrzY7RNsJauCRwErvwSTb9kjf3n63XxSZsvJGt
gV4TYpfByfzrnxrSdq3ah+2B0WlXsEzswCj99EOHle+dwVNkhwFaCHqSYiseYMK448P8XV/ObW4V
XJ6Xdg6A5/O7+PWG9lh3+vbZxxo1/7Dq9biLO8NbbtLRtLAkWzmXe6c0VJglq/YV56QYnsW3RB8m
Hi8x7Vq+L8VjZu7UtLDWTeTeya41qqTB62VmcQRmzKIVE+e1e93aK7LCMRvFXpVUQTQikvzERKbE
dCdpvRzdNNVnlm9u9pGlfKeLeksCbukymF6Vq6GNieV0VSGc4s6E3LzelT3T7g25QNUa07PbzzAF
j2tWtb8qMRo9WuFev66sJLuYbo2Ji6NleZcY5Wsm3is61ziOl0/cwAZeia46KbnWKipZpCBxe7eH
nGzaGAE027iCBmS/StPtbzgcrsaaVnKEDWR+nyZDT06xXmUHXx9kmGXTmpxBna+HojLqMxMZndnd
nMKKETK90KWp3vEpyr+cUH4YG64gK0L3SAlIOOcF6RDwI1cMoajjd36as0nQTs0DDVcvnSz+vjAu
Z6BeRprdzOwugZFU3qMP1ekZacBw1dp5t/dSXXKkuJJaqwBLVSh3ubaU679DfmwC+It2F7pZL8pd
req1DhoUsEzTXJe9xVO8Gxo3iuH/KFEIxkl9JWQeMyyvZbY+GebcXOmLkN1JIovXkQ7ZMCQNZR1d
zUBLEGfgLIOBa80N1DH1mLMVnRnmpQVFRZ1fAw1/wJNeOEfm9TrS+kq0AUCyCWBsH5+6wk13ql4M
cRqY2HHEmasWIpZn+OlAxfzcGklzVJZac7CnIbtoczMHtT6k16bf5dDdsnGBEtmY7G6YCq+0bkVq
V6CZRSfTYZhECMo8ulJ3YvTnK9ovPdVqm6U3WD495CFOnJxdk2dg582KPlXnvbhaob3SrlXdnm1J
QARtDfPQFGMN5stMnnn6B9JDDLfg/JGleV3QuXmggVvfIivrbkWl5vSQCM/kyB+RmwdwjnywXkXF
drcUF1vYJvW9izKJIasPKM9IfiUq0V+E1Kf8jLNJvxV0v4qgL2L90fPcaa9JD1NH7rm+g9k7L6c9
V3kTz7/02qshllIEfFSP5TIXLz7GVu/Ae+t0tv5uuXA0LvfQRtsi8Nsuv5v0DCdEWs2sP7uIkXko
rYUUN3bi4KV2y2lAsk6g+m54lqg/KVsBSH1mKG0eGb69mYzJ91WWx3BLl168Z2Nq3sSNv9IOaC3n
HZDVBiSMYaweENDKs1E2069U6OrLjh3nqklEfF775bkbRm8TAYwWoOSsH7kZVlhtmChq6VXPVeVt
QD2/RA2f9z2dZR2lhVXWGJ7BngYDjphHvDfVETvnjHuKmUIW0topYN3S0nrXcm84Qf3Py51L93zX
kA3rhsBVzKc0m8tmN+Zec48PotEjIOTNWyt89jhzRmfFTYXxtjWNr6brN1+wHdytwvYBUcf98MLU
u7oMlVPf6HVifjoxfTfEGN30NA1sYMaKZDFwpNmoUMstF3h7mqfzfWM5H1Yup8vaVUhgfBzxjDG5
K50wD/dVAJen7Q6cI/JBqNq6Aupc3vt5lfzSyKjhNtzPD75WpDecCeqOSim+lKjT7zRvo9mmYyp+
oY40KGWNTIwHr54mgGNL/jfXjfYxh68bemjaWLPN1O4cEypmCijlKp7a7WIg+VfID8jzIsACYrwz
4TJAag8vqbY0S4gAbHpr0T36uxRX27OgndUFWltJhEJMTqqgqWjxpWQ9XKPpz3aN2bWnpFcDVx6u
JBX4E+qSXUXpbdDyNPw70y3Gxywr5i5w6RIe+ILWw+YSfhkKqe5LzosnoSFCGPBNv2GV4Xli8u8h
gcMEZgWuz48FGuqVR5veGq5npg5rmEGGuPVMiGiLVtmnNW7K/TJzJ9gNvL0n6B3aizMUZzSb1bks
vZnTqMurALOg/WTEnrxyysJ8WuGw3bTE2VyjujOHXea5GXLv1n/iZm9/dcBDD7Wvz/QS4/zPEFN1
Ys19YAGOfxnOQGcc3boIc1vBHZ7r+imfrfQ906y+PBcwd1Br86yAGtOc6qIo04N2MuV+bpzqhk8H
pZfheAPYFrMbdsrlimK6mvXBlIxJA8pDDMtxJ6PSZ0cDlVP9tamDPgt7bl7xOKDZ4lLvqAh/EUBh
Zy1QOZh+NYGSdobm1h3R04H6aJb5oW6FBKQ3lE/cb7pDric8/2k69ZHfpv0joTb+PS7N+FciS5Ds
DkTIQ2/G4IWdtGXclDiVzoL3ZkDrOSbwjiqpHd9iVRRPRVsguOliPUdK53W/fDo409F1U42DZpp/
xaM+N1GTMlBDvb6iCwDEuQquC2VThtrSKzqhouv5aaNJ743ck5dxUbj+ZX1euKJbB71xcVyswHD+
aPgu/D0dDMM4WttHyrwPKz+E/toPVlYlHl/lZntGt0u7q5EK/UWtk35htu7T/VIMPo1Be0rCydtS
jTth3KGv6o5NGxtn2DPlAwav8j2lOXoH52W86aq2vBI8mld6KSo0o3Kp/3p9BZO+gwedMQA7CfCK
t8Ck5hc6K/ZNKt0U6iYo5Je1Hm1kj3QaryA2GC1hEpITPrXjo5l6yYs1NvopxpCqbrkWtHTLVhVh
5esuxKegTnPzOP+1khZjnwujx2Xs1vnVaI7mGjKdNV8UiZXDrqc7/jDNvnc1WACNGetRoq2s2iOM
IDk/KLBWEWT8hewrx4ZJrK1CXTnczCUTqWTsOEgG99bbAFD97MZIRxIA+dwxt2mGGqIeRz5tS9Gp
s5NN0wN4AbGExZK9a2hp9pDJcj+w3FwvDqJZ12ccDcatZjao+Ac3QtI5U7fl3S1dAzqbtuiPak2q
S8v9gIU7M0eLtc7eJWnd7m2NsydAHowMZ1iMi1v28qoYG86mfjjA40eAV/TNXycv0qcBO8h1RtRS
WPpt/AlOUNU7k+iyR3irsYMdYel/kyNg3LS2W+1AgGc32Ku1B180Os+6nPYyr9QOAbgTmklt71uG
bFdAK+sD86sQ0cucHaWmd0HC8CdEAq2dJq6X+36mfrwpMcCAta5X9wOhir/HcS/nyBjMhaunVZt3
bm1x3CSwXYwAFx0WIPC9/hjxxYzBmHbuFM4SD1xAzMr45DYKQattZz5KXKs7FMKgK05oQOBMpnfx
KIWKY+6q9MhW3DlRwlX8qzA89++q+dTp2OH/MOwYj0ms4nvN4ZTCRwdMqsoa6Oxd2d/lgNBOJbkn
cB65nbzSmXJRUMWGdW6m2OsDI425M0BbLl40UIRw2xJNhI2tWyWNlKQ7pmIVRWDL1Tyl3KiDuhPy
OYsFRUfi0rCKctakDR0+plOct9zbsM6c8oqZA96kuP7dyiq+mekh76G4XACROvYmkEQqZJbzU28w
IwXA7tT4JZC8c2PXh8kMOOyaa4ZwOITb6kVqm/WlWdbbUXjqVSpnOXG34Fbpx8u+5ctCpamXb8uo
13+nGoliNmRdmDSGc2UZSj+02pTteNAGJ5zg7bh4kTWFl22j7mKgN29nZl+/MB4O1yXd+stmL+I5
ETVqb5UlPe6dJa1fG5HoHzJXvQEtFiBI0Mq6c7mh4VIg+OTBSijJwxGv3QFE+Tg+pLN9t07QfwM5
CBFCOG2fuxEPEY9B/qwze2hQMDtGvM8L6fBTJdx9OjoULxHZEMlj3rnp41jDLF0VAsnQz0QMyRfN
rnYpeJEPi9F0X64yDjBmmiM9i4WxLAqow1D26wUnNbNJD0pUaBm+zmszdO2olMvTEuux/TAC7j5h
jO6BeovFBdRRlM+yWdytW7W2B2vU2Mn1HmNAWU31JpLQ6hThYhYz4Ad3FhZaYQADSXOI1KrVf6MY
pIPTWdpHjly5f91k9ee6ssY+ZNNzZDRgnwpqeHkP7lqKX2AyineyJ0viEYyh2+u5Ns2Ud/lN6kgV
Thzl84my4TR3RZXc4c3RPlrp5O6tE0vvd1mQPlf6Ewh0u2stK+qFy8Y2rZN5agxz3SccGfT3BrNj
rov+b9jZVD13nCHZmxoy3PZ0dU56K7UTn766a0YSQJhGrPkHQ0Kj2eeCbBA0m2kRMTLLtUhmsXsp
8ML+NmUSvwOX9R32clo1F22s5O/Gn90sYlxG4dzO1W1qmPm7XBcOUrnk7hfgaKJjeOEnflH8JYWn
DMbW4E62ZM36WLtbn1Eoj7NFqFIPMcuOh8Em9YGhfLYNgDvm61i9ejeaS7kcgNUVT+R3OGFC9+BG
4tq7U3a6oHIsndtNF0pE0BS/4BbxXv0GKE5QJssoqLrb4Q/weZlHgjrukx0Iob9hpB+Nha8Uo2QH
N1l46R/UKNmFTJ+BGZYaQJgXFArgx1q2O5I3In1BNhCNflu/r7ndvToTnYDKdcWlFr1zX7D69ikY
nvuEfT1M7M4Y9gaPTBjboj1aSTyfuQ/5DIPRKZCRpJcJA2MRP2nC8y5DSuHJHdeN78qlGhHqW1xm
V6VO9O4gfNC//mWNizFtX0NGDeAPL+XY3pZlIbNdazXjicW6vqyjnP7ETE8f4rh1rwnSaapdNtrm
FaQRY9pz6qrHjusizprR7V/tys++0GjJv3HdL0yHkZmjP027T+CLpEdZnviTWqb+4OWjxb+WNikl
tOF0lN96SdrBZCcXY8hl2K053U2tax4d5BLPEubmPUO/7JH997mnZZbQ4NDEdtCISwOWfeIen443
cW/Pu7yfXrQB7yMHg+FTApb6FWVy82zUREBBXxZ2pBpVOtGsdEBdTPAW+PFG2ohdYjtnxNcexh6G
vvuM2kZthF2/iaZu9P4Ic3pG+Zd+WLizAG9m2ngkbY1N2rKm+WwX6brPlp5yqkD9eeV047K3RXpw
qeGPdDaqkEgUVYRu51fMDZ1xuXIE6tYDoxRcasiJBPVacTchVECL7qT9i1/71ZOh+wigseEXmAH8
0XVCv1zeS6xO6TUwA30/JG5scaBpjtxbI+8iZ75zY+kaJh2ZVOV9XsreCFxrQ09bEAapvFBnPMIy
sHbUPcurmq3lWKGf6CJtSMVMxej2FyW75ZSV2fRMBGTPId8v+UdtpO/uAAvoOGMtxe3jErmBW3q9
SOHTFYEKfGiWVtFmQBsV0XZ4FkT8BLKovKNbC1aF3aZAD5xU92jJJPQVksl3o2Vth6te5v4HqUvz
fUkPkzCOeK6v6H/g43LXZW4OsCocBxHZrP7Y3uqH1iKZElFSKYqJ1rqksTL/OkZCx2Va/Pij43O9
g17R3AJZHt6UQxWnsTGf/bFPavApc0XSCkO2P5aVOa+MBoicyGWZ7fq5WYp7Lqw0/eY0ByGE+vI5
Ic0IrvbIDbGehuqK6WvMHcWJKSPmdPjFJUjhgNOO2UAdV0p0+SsD8+tksy6W06g+KoTAh0GV3jUC
mvkR7Yd49tDp3i+F98cTNirdhDJODcOFSRH42LqLVWDbKVjztqh22IO1GyD1IDK9OD2Ndvwp3KwO
rXgArW22yROz9upt7ab1C/Or/4ClETS+3qenJeYWvW8IWULF+Gvm0HgxOzn0l2LNaZuJtbmriynZ
z/P0VNT+csYi0x8sSqE8mERXLAGcl/hu2JwkAQ4471yQmMsOoMzlT+V2yRhNFvmKUdx1EOqn0cVB
ttpvK2pyhB6AA6LGlPF1jW7tWVpioeveIZEoYRTqllbc0y9Lrkc7NT+XZrsCUpuu0ToM8cMwOfYJ
+qYH5KF2fhdCH8k7qXMDMXutbqE7WNeFX7V39pQ+Ab30X6h6GFPNWb3zB8O6Zv9mtt3qOTqQ+pLQ
DDUxGrV0N6rJpvpcfCc7ovwYySE20YZki3pDoRFjf6mNNpobMTNTxt/wZib2tBekIds01QyTexIj
khBNWrZfsrLcD0aLZH10RHFb6i5xLSNckXBUhdrhA1A39prJJwmne0dj7aZwOO7bUiNcI/dfDYxa
FyfxmDoaa8t1dxQDN9kZZlNUxRqxOshVsiLy+RCeatyVgUGHNpxtbi/zInFn+H5+bybTsotdBJt7
zTfK362PFD5stRiDHN3Ok5DTVIZu0ymHNqmQF9GaRRlMEnlW3CbdNe5wFyEUKMNDPy3TCeMi7X2y
kA4jfbERigxulgArZPo6r7H2WYph/N3QVuJ25w0NrPmKNLBulfvFo1UXSNmbX5YoqI/FmtjRVI3D
eSBkg/FBiXsHZ4C9q9NuesvlYB38sSxv1hLUPuLDuB4PFmPu/TiXBTVuTXZyvchnRsOM3lLlyKM3
y+bWG/tKhJPBxE13SMJilIR5mSAN7tqVsZIeOBVipsvmmVejq1QX5FOTPmd95dxM1OOE6CzLfe5k
1uOYgjWgC1EWj2XOD1YJDZcr+DvyLikJgTwOjj1cCEIWz4ZlarzUOruada2Bxd6TeVLZzpoidGvz
37Qr2KW3GGv2Z53FSi+qKNf6qnUm7VXpMj9jUpLQ3abJPbEoi8OopGrI8/D7Y6v04RgnC6lF3qyz
alud2lx9WkVu19QGaRZ6gzMdkwRhTTB73UITKDc33xe+ICxBuAt2rdbGT3gRjL85DcNo8HhUWjrD
kdVJ82hhfrjTM30+MvviOoFtq6XL3p172RGq0tqD2tNQLEvCKjIJ0UOf4s9OodhFTtaenK5/aWGj
RKhZsz7sTVjtdLxHGIdxb6S71YFKSyVsduwSKYzB3OmNe28UJI6BGPiqUKi+DZqw/hIHF4ds16t9
3erdisQIOlKY+mQLrWW5PopldulV19udJ/UZEDNflE3ya171DPZJK5i6+vWCqT/WnB02nazcIWpq
rUioUTugrxuZFpmFd+1Zg6aHdLEbrvFU8a9xzzkcMFGFE2sO+nFd25jedU3hG+UjC/rKFqJ/tHwb
gAINHnIcJv+wdtq442bp70pk8TRNB++G5oXkThsC7bb0urkA2ytvMo6x9NTGZU3ueEXM+fw/EKn/
1MAL1OfUm+jgwXOhAP0HhMIzJ7ZQcEgcvLn5QLPbbXdekRsX25smK+yF6s6JYbBEJmhs79JW1dt/
F5H/v1eACYXqTfgwTpgb/VNBjtpWUSsb3KU6zxBBnnaaFjBBmfff4pyG9JWYZaG6mcpwVbDPN03w
f38NBhYIDjsoL/UGs99E+MTeUm0LVyCf0P/5MeRtSkfFbuZDGbvTh1b6ze9+8c07G8w6RNzK5mw1
BUkXXC4EEG5nXtcjEpbGDqd5yxz/H69nk83/x+tBEG8bWBNcF3wBfGV+/9+sCZqGgqeZhToQp8Us
FHqMZe4rBJDX3FD8ewvJ7V25+uYX27t/qBkO3bhLEx+qSXreLlkkeev//SWJ/4QS8hFxM/D4dEzf
9LCEWP/waUyJh6BLpcVBYfQb97qy1mOzCucRfXJxBlM6O3um31MeCG7JzOWIT5sDRZN1jZZ+cl7h
77jvtp3fMjI2+zCbp+GEO8PEE+esQ4QemrGlXQ+/cRKjjyh1iytbESeMKABbph+aadGy78EP2MQ9
jSDqYB75F7Zj7/a/v9d/0Ph5rz7eFss0LYfKjPXwD2cIU28mCBZp8z9jeM8CynP0GeojZaxn3Xj6
yQDIYmebeps98rFtPnDcEqStI4pWpsijqg111YGAYbTuF+jCzR7Dw42B/xW+GbbFx1SvTIXkcVMB
/Y93wCT0n0vIJz2VueQWZGB67paU8O9LiAYBCI6YyTJZY/EbY4B+PXlrjX06G0Y6nAT3YoGrlP+X
O0dLGBFYtvNsrsj1GLIgRTa9tIB0ud1D9KHJrxGeNq+GcNLqxJja2sJLmC99wNfiKq841b+MCVz3
NqCdUEQRo4LsJp3HKEFryaVnTpUkoNX0Fir4Go+32zXmHVW69xcgjHYsYFBw30w1vuM6o+y3/P4a
b4hZRmpQ9hKQVvXHko08z4wFVVCK1BS72HLnL1OKr4Ibc/Mv+xAcR+weS0fPeODoh61t0eu4x0+E
kLSrmF0kM7wNRdBl7q0JExJo1yBYENPnUQEfqL6zh6T/zIcBsQLOUUR8scPutLS2iSRIFrxPbMho
6tYOrPaZBgFCtm4cEMu36eZNEdrKz5u0KSDujyWLg4hLRH82ITvwTOMOyZMiQwWcmZunOZo3BI3B
jzgXpiDMJFm2soysvFpv2mZcrwl1s2G4mk7jRqvNcCTE1oi7c7Dcs3SnZN1bgEt3GEvrQ52tlkZr
u0exzKnRy18MpTbDS52xNKVU2047xRZnsVXporjRm03/tQDsr8Jcc3lxP/ocb7F4Yyhh0i+PSajC
6sjlKQC1PONmpFfaHvnL+Nvs1kFPYxtFS47kBuJFvaY+9cZB4rFYm9OABYdIMplorUeEKsz6nvqT
T8pPCfo4DysoVRxf289vhVey0+kcvlJIOdY9U/S8+SCtW33OuGrUnV8Xhrp8q26zcnabCucTSjhG
d5vFp0hy/vyP8vEHlab53KsjVy1ILwZpGk+kFjRDoKdlNR5iHgqcmG1WTqQOfJNR0cKwqVOo87rV
N2TlJ76gntC4HkzgrM0+qWbDxxFiNMYncyAkH/WEP+iEqFyPbyrI4qeZrXQ6+mafrWHcwSqIdMcY
PqpBL2mcxqt+bOPqaUlL76YYlqKIpOBuflea3jDsWtN2mj2yOiwffJvaXUJu3XyYkyU9mCgUOIsA
Sd86Mxlfe3NwvOs4xqczKcvLML4vRrKrvx9kZh18zBloYv2QMi4787bWe0gP3Rq07mqKEBwd+sCJ
UZvoRnSX2FyqUkZ6SukTmRg03gpkTMahXVdULhUxqeqKqY3NuolzvvzR06d0J6ZlJLjVqdEKcgDl
YF6WCUdGwprZIFYp0wJJ2lQRzCCE+kiWQrDAReffQ2Xm3Orsma6xL12wMMR+sxK+BUE/niw1TszV
sfoWQ4RncETw9x0a0AJZ/WRcYUG6QALaMcvJpgM5j7wuhm5cBUvQ5qirFILmSFXbw4y7uXEe5prW
V4y65fzzmnkhrHud32R6KhTvggqNZeMvPNFhDeksO3d6svzC2dI3B7GMGAScb2m+1xrqs7UV14pp
qmBpEeO0k3SQPxq8CwGZu907zc91DldPd81IbzvZ7j2yIq3TjwxqACdSHDSvKJqDb2fywYX7Ee/y
el3f84wt6OCAV6K/PuiD2k0GyQ7nkRWILa6wqpcG3oAVeRWd56CUhruvy0wyhNjG9sGwdjL0V0IG
I/SWOmnYhjZ/VhbJ6ChecvPsor5JIrzdyxhCV0GDjDRL+vyZhYTJxZT3hiIRsavS9qKxeGWg49i6
cwVE+ihHCAStxE7VJ7m86bPsRx9VYquZZ3328/RsfashcU+xahbPZD/50WdnA891CO9+mo+6WLIb
hMfTF2QJw4lQBMZamA1Tq3bAuGJc+zOC7JO/dq4ItCE2T4SH8kX1ujnTrybkPtD1poEa6dSqvdW6
Vqt2ZMoO+pPVLTO7OLflK9PQLAzPsDx4xRSTOBtI9Mp//pZ00BC+u1ykkU0nBTWIvsJJP6wwN8bI
yIi83+Uck9ci7bwqqlFHoAn6OQWEw47TEzyG7FAodg3wfnw3y7ef48fE4ThTdvBASrMttOZlSvUm
vU3MnPt1Lohw2X2rSwFJQtoAPwk7QEuce/Qew41tdKiuihUe76qrz+/jTbQxwdsTXSeJViBlx+3H
THCiO4kKMURpoWMstEf7icEJEHI29qHMySLGuF3el77V3mWUP79+3I8+B4gKmWc6Iw0fEce7tbSq
6VSh1WIyx0AEPWtX8XzAbMALNhbcEh8Zh1PdsQMgR/Hcsol+zi+iXrND2VneX7X2Hpobek5XtGS1
I6Rp7uwQZdyIjBP1txNwYtWm+pPgnOMg6eu13JGPXgCbRqyKCis1BHEji2GVkS64TtMQpslC3av/
svup+SKFzcbYtRTTnznTGbyJWEefOX0L8123c95qKiVoH3pSvbP8x7An6OCZ5lKsrgb8Az56hqTa
pcgL776vHILzuNjTM9SqUOmWcUCWa/5GT5Tf0bJ1MEhOuX9dYGpoAu7G45vlArSKCpkMH5SEMeB5
x5rXvaTFiu3IqVCUjm5V+Ow+pkMfgzFodl9NE+UDQT7mia8FcSjwC/a9nkk+q2czHE3NYDyhH3Tf
vYqO4y41ls3h9W1m8sqO9ckyHt8WGGqhpelIU0grd2PCpq0a/gRKquaIXKTGTopyrj1jGRyRsAgO
p84uHpSAqBMYXjfee36MRK+f0+1RYBAiQiAL8wsBWHQ9NDFbr4CsWOxSujwbCJR5uTr02iSEpDoP
AfAsY2dxFX8DfhI/rRlx73a2JUtPkIqvHWee6rAtGsd8UqbOh2JstlJsR7F8X1BYPhPDV67hhL54
voF5aWExLbBXoIyZ2jwyUJAxOB7w5NGmjNG6G+0QixPSF3Ttrb3E977dNZE5O/VlI0FfV5pPYAbd
egyX0vHUskcVqADT8g8Eap7zmzFmVQQ4iKyJmfBmHfk5LBO947n9rmN6InR+03qq/tbYfrI735qa
Mir6BcnxzLC2iZCJIKxZyhzlU0nCBDNmNNRFZOh8a5HgBm/uOXD76Ql/YekeGO34XFukLNUR3FxM
2CJu1eueSG8GPW3adseuMpIIDDcy8sC1YR1enC4DP5IQGHjouhWvqcsF6uvHz6NZrX63qJHuPCPL
JJi0ji8I7yOfFP4hTtOkyYo7tHdU5JOGjRVYU+VFCNUKLSIcwjutExqjqGjrUfxReCeHMKfpyvR8
Soc09KG2dQE3Y9Ywqjy501OX2QakI/trpkQeQg/033XSpPad7fbjw0Cw5rybx9m7/GwGdd+ic4YY
mB4so44P7XZp9hKt+4M/MnUuLtP0g25vQV0/Ou4RiMrRsTY92MQUKYROxn6qMWYjStCazc+aHKsj
J41fHDAkUKd5po15yk06arB/WX9Wkxk9qZDz3U99u/ERkV9+20JNtcX+lGTUkK2m6yNlcY5haudP
7krvzlTqHYsan2APoV7urNkay3Agh/nTa9NV59tFrBI4ycpV4IccmoyKf46rknmyJ0zbNz+uoYFH
4nVkkZah0GYVn1vLL9oIXTy3E1RSyR+JEME/sXmJJ+bZuIfwCW8FujDYBCx7YNSV1XRlDsZA94Tp
8VQkUWp4/cJ1GpUyKq/tfXX1ysdg0rLjg/o2+spv96lWbGZ72U0s75WsSJTIgq9nr28/j51ic69n
+rR88Sin5q5yGRaSxjrVf7i3TcOz7Xa2ZgUl2EmdWjHFHKmZk2F9IHZDtt+2+L8Al5Mf7Xz7gWNr
uz/AL+Vg7rYQDA++gkPw22aHmL4NgeVGMdtZDCRftUXyXlNs0RusfjOGrj7icEeCDI2KzVNAa2T7
g73kq7e8hM97yDadNpS4TWf9bQHaUs64zCQEZu5tZarPH0E2+3BTP/6Aj10APxjMfvw0ZIWwaKux
TXaqzba/8tsc2LSkHV986o0KZ2VMsXhEd8PFJO80fEROSrhoRC4sUeO4mokYsRWH9CPzDv7dlMGt
9VTEM1vbsLT8H7FaFAQ2w64NsjyRFrE3jMKpw1R2tkVAjdCYa3AR086dsFMDMGLK85vi9eh2P/xR
biz8+mfLrXomrUe3T/3rjlVNqA0kexpDi25k2b0/zluEXVNsVEP0a0a+x1ABg2srjX/WEpbUrjwk
IyjCl8pOWCd2l3NvkLUBrA82HMY4NXOt2v9kZv2sKKBJ/B/0nlwdE4cub+iIzaH4s6J+TLg/9kLG
ZnzzULH+j70zWY5b2bLsr5TlHNccDsABDGoSPRlsFKJIkZrALiVd9H2Pr6/lEap6EplPsjSrQQ5y
8Ex6VxIjAgG4Hz9n77V5m5x8xb2t8CriQKKi6P42E1OTEVmNwS95sQr9rwXR1s6zbBzsCaxMOAwm
zBV8Cg4eRVevL8zU9gx+EC39uQ8Xt6/PjBfpwxRTOSclZqoN94umQEhlR9018V2WtcePh8dWnk3t
5dii+wunrkUqphcEj/qOZxuZFR5DC43IdlItP6eSFKdbQj74+SGxB9g1cp08U9V4sq4E2v30iFTO
qD8PaNIxa1pVFm4D9C8M6oq07RjFj6SGLCFx94XOfPqMdsL8FAApZOCfklR743lBRQIEVeEIS85z
76l7kZTRYMo4m2dQVRlNvNgIsm4xonJFz67IHyGENkO8XXg2S015OeyI0hY5PNwi2ww0TL8vysqu
R87kJEX7JbrCQkXFFu+QSQHpge5OMr9jSK/cgSN9gdb1esAKYG4aDsPR/UiQR7SpmV+0R+l8CUFI
El0x5+F3NP/yIWgQim7KaeCRmWM43FvCB9rnS+haWSKe3lpkfpD90BfQ7tE2BacFAimVgjs5/wCU
YYlsS5PbB+k5vxd+wdJVJQvXvi8Hm8Ic68v4fabbBEUXaUR7l+Gi3vRBxUnTYdDDxkzPB1LD2cN8
YSQzp9SFdhzTaBmkbLW+guUnIfY4uscqUUf3pE5ws6SMzD9ygKcl0qHswc7Z2EXyDzEcgMoHTL4k
tEWYuqiglLfgdCMDiw6e23usoSVOOvRDzCSra63inL5cMhm7ShseBXpqzol6zLuCXqsxrzD9KO9Q
pvOPLwZVkkrab0iL8QoxieITRQtGivW5apc9rbIfFzdfBDZ7OcTdg6xpZawuFFWW5iIGAB/xjBvQ
e1ktK3K770KbvGyobyKttoy5i3SDZ6b9Np6DCRIRRfanyqRbcPIapd+LS6iCt8l7t0Il2sY4qla+
zsr9XJL/ZHwKHG7D5zDuMIDZVVLPt6iVwuo086Wm3/OC67TFQq2fEUxo1aodumG6g0gjHkhhLJ4x
Z+rLRQFAs09hUH/AVNmnG9cp3I+eWbXdjoQmlWwDdMXx2orqHBomxpR2DXVN0PHuiwD4aNftLC8o
b8MUcMNOpDNRy5dubMd+muw7s4n6faISSCLMNyiA0mYeXhd41+0xnkvWM3NKuWJ+arG4XHz4l3PS
pZVTUggRfDIN+tsSrY4No3PGd+Z0HUZwi/O+fWudn7mgaOGmnBtUY5Nz57QWtq8LXmE8m+2LAkzF
Vho29eslQRN7Gl9uStMl2lzufXHuHfq5S/FxCf80kQEQWBjoc2TiNrijykwD/yyOQaR0S4PVB/eh
NiNl2u2dnJ3L503ywpigLccDd/k91hGWLCgz+uYvgmn+xGAnFNgE0Hkf4q6zwo9F5DtinQBgju7d
tsMTAqtnxh/cVxEdSsZ/OFFDy+aWvtxifrmwPiSlwfu83CthqEuTdqx7zPL0fvnTxG6/BTnP+8o+
e63PbajIVnyqi+2NVB4+VY2vy74dRzV8Ciftsrw8heK8zi2RYOdg0YzlqiqjpbpMVP4HKPaHnGaL
/j+d/3+f06zpOcX/y2ief8aI/fi3/zehWdp/CYpMzwX0ZLqmHij8wIiRS/wvbpj/l7I10sqlH24J
5mr/8b/asu+i//0fSvxXOGHmrzM61OUS7RSv7nmW6RNM8CaNwJORTUdfWC9dYrJ6XkLxBLKmcGv7
pU8P2EQPF9z4TR18iToHv6iN1qXaO/U0RGSgeczbf7pUOMT1gPBnABahhL9MWWwXbh+fldkYvgLa
8qamm/00qAvairALVpjPCRAXjl3JNuavcw+LFFXjlNjFo9JkvVQz9ugSY4gNqT0jaE+R+Rq1E+yb
olIHE5/Sw1BGHUiWvILdF/SBuRvBhHxcalc8VQRPoXeLYP2hk4rUapmCgXghDQIk3zMeN6Gk10XG
Wtjaa5CJ/i0a7thdEztJpoJbW/b0PZ4mH8kk6nOZV8snrodxwCwIdBDvWFStm9qpvzIBRUKusTgt
L+in3hpZtDMeqxHTP9u1mZxYYlRIi63LgmdSMobwIO0YUZJSC51nRv7+vX3GIMZIE5rrWNMRA1zE
eg3R0MTpDFAk+agrb0LbbeYNjiZ1VQ+FsXJHZXtwDDR/keGZs4lgpG/bWZZkMU99cwemFBmJW0zt
p8yMor2Hgcq5ZomG8DjMwB7xUsQfiy42OSlDqJJbRAZAIRc8HwcIaxoVecZGFgu5CKBV3OKTAjXe
bHHkydtOn30zKATR2jmjJycyeL9iu0ZJRXusuoMfo8hhU73mVJrC/gwDvr5tAL9Aqp2NGccVqHXI
lpW8Mc64y9i0kXy4cxRsqIDproszEdMirbZdN2M73qHb0IolO5phXNYZmg3Ch3TXP0KH3Mu8xgyj
2ZqexQkcAgTETb3hb5YCAfoqNlL/mEo/McAK0/BZd4nhRd+IHoDbqTTCszjTPKcz2ROxPJTPCvvg
AZr/SDVmjPa2aZCFPM7uBAlHE0KnCyyUQpre1RkiyjEWFShCHOCiZahBo0iqVHvAlBLf+ymYIs7o
w/BY1KwGG/9MKJUaVppobGlzJphGk/EZOIh9w1gJtinXDM5p1Yz9vPa5q/MjLaSs3XsCmS/eQs1F
Nc6M1NmsEZLBPTe+MkFAOYr4jJ4LAs/6MzM29cWrhLPAKcZgtnYJN76VcQl+lS/F/BojHAIPp/ms
XSx69mlrKDecxS3QM/50hW4HnKtPWiQSlsF6LHJ4ZyvZ9/k/pSa/pq3Xo2s0upDeSBrG9/UZEDtq
VuykqbHK4/ZYwSImYYjIpS0Zbm6Adn6mNLFgzRJ0Sb9z6OqPBo38F7vRQFq85WgzwRpWRyewp1fD
6YDXRlGNlxM0AJa4AgNupzm3ruomgCMY11eOkXofBttpjskZiZvSOOG5hpNba2Iu+kfnmgFK/eC1
wtguhvKwP4Zp9VHQt83BoIDdLUMAvHUgjjUxQxRf0NTwI/Vxd1sXDvJ1FOJ0kojPWTO2cDnVGXxb
KPQ7AIOt5vvWRoUNbqrzYp/hbNS/Hx1EL0QUbaMGNMmmxJW4m5rlCX1e9eic0cF43FkdIGxg03Qt
L9kU0v4I9CH7QgLVvMOn+8zR2FlbsRKPoKszBFa2t59oNB+UBha7Z3ZxeeYYhwtncM2MMLdR7dPu
tdGsIySgz7riSsuA6tgSX8OK+cYt9sBMrTELoXRHSb+tAaDLNZpP1W0IGgOgPJ5hyn4/GBvbGsVx
DAvjo0fpWW3g1oLkqYl+4v2Sd77EM+eMpaeOyl37ZgaWgQpP2uFLmgkUveUSTmuJv33eKT8XyZaT
MM5qxLPlC/EXOTbtKR4OPU/xXVQ6ZB9oLuKz3+PD2qsBuEvot/ZuJCd95+bx/JwDzjtGKEC+y34k
hKfvEvwWAAmIJq3t7xWHkgOD236foXvfavRfsCHOfPha2XV97cM5eioh8TIlGNPMXAfEznRXaYZJ
j96dQyWOSxH8Ll3KkV2SfJQTMwj5VQ0RlI5ZnhI7iZ+BBuK1tt2SWK8zc7v1Zf6N5neH/HhJHzkm
4pVTGtItNK4bb2N7TZscnnbb+dGtpZneHvlUn1m0x+Q4nXnfzug4PDgaA27WDkDwMxt8OnPCR9q9
+OHVKzke2comS+fOVIsJrD7uX5gRYeXqcwf3WKjx41yoiEjDaNFmljOh3M1aIJQd+M58MzN15y71
UYPRBmV/Mf3If6xrXQAjMBP1qhFICvBrFuo+kEb3tbFofels2/YDL4qzODJyu3iyNTYdxiYE9UwA
UzdNkpFWANF8a5UaVuVTqYNbBzaHKW4cgSf4TepuTPJH/H1GKO3NiAZsz20BtN3T/HaHucCywn0W
fZV+N+7yaYA8n5+x78LyYjxOKaDvNWD06d484+HnMyq+8crM2TSRqiBDE/COlDNJzeuaVIsHoeny
Vvq376cLvXYaPdvQrGG6UF2NqyX08aeJoaxDjk41ZPayzPpjVPTZhj7Tcpo1w16VI9/4iI9iIYJX
BehUQN27iXQfTTdJCEkgfJdMDoljAtLLFYkZYbg2HLv/DnumZ2gF1x2Gh4bnt8jKVovTIgKUjoSv
n0FJ2saOI6+4HdMvDdMcEIVjkX9xi1gIOi9JHq9hXNVbANYZSFNHXOOCrI404XuU5Zrqv6AluR/C
RqMBulLvzzoCIEZYjALW9G5Mls373qlL71BhvLsl8GJ6kD7wjHUvjOluiNKm2Q9pv5D30qYHzpuG
tynaMXmYfOvRlXmxE2KSd8JquwM3ad3swc3k7tqm84I1F9gYplx4e03j9hslOj/b5JnboPfXeQfs
5+o5OqcgTOdEhCy1wUzCx8tokhFZ85RXXBl6F9DytlnfKMhnScUJjerGvVr8yn2xFpp5pg5bGDsv
fbHOCQxxQsOPN6qTGarSh50253finNnAKK5EnmnS1gNKNjTHEmQZBFl6qOumwRy9zlGRIE3W8M5V
DJLjloYoKO24IDhkFdLs/Mi5nmF6kDhltREkyeZXEUgAhBqsruowBTnscRTf4mihHPIA04fGpxje
7AdvHqx7RHHLDRNgUiuieBTTtjunWTBPKjH7zsbwlUFcdCtdnXrBCgYYCYTFjHm2qy1Ac1lNRkah
lgPgnvRW6fSMQDm5vYaW2F7BlBTkUlIeiu0UMMID4TPU7ObVUN22rPDHPvZ1+l3oT6e0rqK7hEyA
0+K1TGKIm6CkDb0XRCXkeaD9MD8REKCOFR3AemOOXU/RlSQaA4tdjTjRFqwM4stkFRXCb0gHiSxz
h7zYfFALCsWsHrv0quzCXTss4dVSyeIbj32GJ3we3PSA+kNjKwcHw+Ki2uazMkyxT89BJe40jqRW
sMI5rD4y21Vs0Wjx+6Swd4THmerK1Rkn8E1ji3GHV8iHOCeSqS6LYZf451iUzGboaD1F58SU5Jye
AnGXx8xq2ujRQbyDV3qqSpa5c+TKPMRmTqMKeFCUpsBsFpqh5Ypw2YRpy6AjW8zOew7sQn7h6SLQ
BRYGiN5zzAtRS2GFwj+Ov2CNKPd5GInrsa7cByi9JtISnRUzJZ3aVTpAxugANtTo7F7Hc76Mqso+
XTXo+aabkdEdstlLFM1yCaZJLjE1A20xtfKACYhbM9KEtJKwBqLvzsqN+dwsaSxBj52RMW11wKGy
fpUdAJe1SMkK+27ZgK73kNb4t5eQS2zWtE9CJoNE9DIUoUe/yiJLjxmqgnOiCb7hbuxF8tCixQeX
azMn3uXRMMt1qwc/HA+m4kNTmTjoC6LmvppmF3l7mIme86q9WuVWTlmLO0ZOVfHJztFTHExEz8W2
CtA68X0ZSMPacyx5pTTn6TxinIpSnDo4fd43Rh8QGatz1Hvg5p71yQ0V4dqQQzP3kY5ZHxz7Jg+B
jZDK7reQjII4z5emf5Dk8urzyaDYuO2NRvol13hAc3XXUcNkah9Jxo0eBrJImMmBI23y4rQN9og1
ouq5/n4+Fv//brb8WzD7L/j2f8d4/29Ib7cBZKPU/ffNlru++Hvou5+bLD/+zY8mizL/Io1O0d9w
de/Ec51/NVmk+Iv+A30Gk249jw2thgKKEY0Vz/rLtMgcBsONko6aDTnxj56LY/5FwJ+yhQk0UtC3
kf+VHoy0fhUmQ5E3Xez/1A8uSlb5Tpic1KVJOzq1HrpEn8Z3CCfJSjuaBvWrs10IV2hfKHHm/jvG
LjM/wvnkxL0ti9Gl1sKx0hIsXuF4nE42GeduvQv8zDNc9h+peEaH1A3T9DCidS6Mw6hK8siowNPp
1LcjjUqLHvN0ctn/W0jAZVulW5AXQcf8bOYvTdGgg7usGJvzE0M2+kQdJ0366WCTiBlFCSHghlFq
SH72yojjfHkyE3TM/xikGxJs49pVBxdIh0mhFU29eIo2HVYYPkoX0F1lNU+cOqEwoJaHICJCs/9u
Nn7CH7FexgxQpwoYG111p+6bK0F8N6N8v6LUP9boJCbGfhbuUd2MXXTuK3V2FmC16PkUC0OI/OjC
SHfvENzPyx7fIcDMXUTCVPlMuJQ5clRqTFwrYIDQK/6Ife6ToSjvU8tz2p1CMpneNl2FoQlVg0aw
EKq8GH8XE9MxEDR9wnVh+ppPJzz8VXmPoxlZ6SqbyUyPEMta2VzvVezM8QdVzWH1zeO2y4+RrLv4
Oe/mzlar3kUyevAbBqDrsZm5jl6eC8LDUkwCu6pSrK4RMcT1SxwIvksvr3VHmJh31+efkXN1D7MB
Wjw0CL7FmnsjWc+J6sfHYCiS+h9ZwELGeD6FslE7iJkOhW0aZ/7XpSQmFTpzHRegX9mr9b80B8Xm
CCeb28Ag14ygOkTGIUX8+T/1JQ3BlzAGqBCv5ZCm+JfjqeuNh4bIEO4cDGF8n523cFX8dmjjiZhe
fHzkzSLGn04B9DFu4V7G+nsnA1MZ7QFVCcKGDQC8gb/fIXynMXkJjwNnOvLfbNLb+QV0sjVH970Y
WtVtKfkj0iHJCF4YrzeUDTwjIgC18AI7S9/Bk4MGq1hZXWfiR5xj+ME0tjyu6ViEfMImrOFicB8H
jKIBPYQRXtJ47KNXMK0qv3I8o4y++A2gWbnuwnn2sg+id/L2RdYkDI4r3JI2X3ld1+ny1FYzD6TZ
2mn74oUIzZ6sTiABXQFWUV2/a2n1ePm6LAq7urK7VCEc9DU84prKVFZXhdM1wUtEYxMiGLHE8TN+
XA+KRuXX5rFbrLlZ16OniteGJq79EsQzPlouHd6gMY74oS5a1/56ZPrmoO4jkn3vd1NbHKY68cgG
lUDNR0K5x0ZEVSc2IMC7bkvWWLlDTTqLfG+3jg85qpcWLBZRZ1dFwgKzwjMoiNAdSCddl23tPcGZ
N9ei7QZBtYBw3zedxNnU04ykozSGOlkj5fyM0rj87GGr/LCYTX9PTnhG1nbvVXtFXBUHJtDR+kxo
BXfwXey/+8kzOHq7jE3DqMa200HW8Uqs9vj6g8VYTrZYasavRzNyEsLGL8njs2AK8+zbCFduCsB+
HfP+PlLdXYBMNDZPHVIhC2tEilUM8WxX+Ph0zYTmpLMq3BL02C4Gss56xQCNK7i6fJF4JKf+O0bH
ufg0LnlrGmQZ9FFx+Gnv+k+63+fm9r9cKrbHDW877Fb4huAauO8sBtgyMWvbycMCxag4oAkR5t3M
cIe1MKYuTW/nlGUth1SCtVwCwONH7mWQ6NhF+oiUcasGpx1hyp2MwvsLcdrgMJqLD4DHWU3iEVE9
iQQFPMHt798+W+lPHhudvytsFwc0LA9p4f55M0/A3wV/q0myx8mvGzc4wEeyzYGjoXRC+SCzZsb8
+vuX1Ladny8Yq6QQvCYELGid4pwF8tO0wK4cRTxqEz/2dIoXPGXKCwp4nbBv4YemKTYZOgaxvzz9
/nVhTr99ZQ5+FjWCyafFUubrP//plVGt01FQbffJ9pJ+3tUBC9tz2AS9ImPTS9riJRoNV2fWNQtD
QS8eePbIvgJ9ZNc2D2XUssUjF27CKbipvdkB3BV0QYySgqlz8KLkyD8hZk8YYOaLsr6jvZ0QI2FM
JiAGNbrlyarc2brzMQuDXyHKz4DDarfAlv/O+w56ClJWlovccZf8Q0KyWUG0WG4xMFwVBoXumuqI
FRDJssXaMuE8pUthYlF8iaac/6IYOrBAV11U7xYvWdyPsKXyCKyNV9d3VVFMpASEdBJSb+OJcGns
60EYTnmChZaWT6mBIHrruW5RPmEpUOUp82IJXq/2+HzwIViUjNzjJS7vprGqIeJzNH1MPsdAc2L5
J6almlEVFEVfHIqF19+0kuBh6DS4JR1UzEyb3XSb0nkwj8vAMr7rBSSFbVgMUXGaskYNSFEnOvxC
w+82wWR1wUsfWh2vdXlhkZt1fy3Tgs+ZS2ux6rXkfN9ft3FNhsAK3JBMbgUILPMWMERC3DAZ6bwG
u85YHFyHxvU6j/rQOY083+WJLDs+VZZY4zewer73d1Sxnj24IQzKvdVOTndTFwSNP6CNisR+wEqC
CCONUiWOstCHu5WV+G5452DqqqGXdHMPenAayhnqPrTdpymcsByZWcSrsTFMxT51+qq/Zrqt5y1z
bRopTU3F20hYIG30dn6kv1JQgZi+h66FCtYbZDwiCqdBIzd279EX7mAJF4cEVqH7scQba2Y7lWMk
+Qev0Tyd6FvU5Fv+4WF6M/PDhchjZNtCONTiJmSKX58lpokDj5OqH0pnyJpig3lk8ec9zuIGcawd
t156pDauRbWpepCvbNM5h/KFqdai91wYhQEV7+/flfVrEg/LmcQt6JiKaZevLGG+ecIR087wss3x
oS50CGMZNbQ/0GwjeD+1wcxNBNMVpt4aM5JVXSVzxvVXFvLpD/ASRoPxyvlmiBHo13f2IgbnRoDn
1+dNii5W4aaE+RjiZkKZ9o8YmgaqGLdP8JLgkhgpf63Zpd9oJWoiesiDGwt7su7heq8KMxfmk8Ay
0ryaokiIy6FaKx9dYpTLK9dsZ/eldrBoXHGw5/kLIjLa5z9YGLXj7ZfVl13K8ySnf8+RJjPqX7+3
dOwpsvPF+DgZi/7Cckis5Ek3OQ0ZFwyiD50MloStf7F1/d9RX5UckP/wVZnvtgFm8pYniI/yGGio
t5FXk1kXPLVj+ZCPUcXTGXdRBUF7ggI5fzDMyEa1DM3SKulbFVyNinkea2/FF+ySClR3qOq0OM3N
b8Q8kWBb1moyC5q1dlJ+6vrR4W8DpCv4tn9/l/0a1sVNRhgIwis2TFvi1n1rAsWW1Auk2+HHOYW7
i5YPOi0Vcg3/3Od4ly2ad9YQFMLBbihtCsnfv/6vZmH9+q7kHMvhWHA+9sWbPXvukrgp+M5Pi0wQ
oFoMEDnJAE3Pj2NjcT60SVjifUF+pnnoeAlDvQ0zaOre378R9/078RER2iS2sgI4ztl++dOGOlcx
Sv3BCD4SzBRM0ScSM2R+5PTGKQPxpy7olxi7FJlcNA3x70cLpI+rGbEWQzJoRfWrixsiPzJ3GLjF
LofVH/+yr8OCBwonFnUbpgj47q+A4zmsGFQOyP3nmuiN+BW4AomWBCDM0fLEuNFuiRfRB8FLmj3p
A/o810+qc++RZcXugKFI1K4C6EZ+fYg/KOQ7oxjjp/I35fl6ktaNyW0a6sl4QMUW8l02DHb4c7vI
qNdoz0r+gk/SKYmr7AL1K/1hg6PWguBwOo2OnY7+imvBoYLoZH1P4C2evZulK4aSnPYRL7q7zosF
uAoTz5nzHWwFLgwkfIP/0zDURx+nJ/TDtW8GLo9poGOb8nWck+qz4xNlPLME/sywNR2AieMnbBBI
41LBceoYTANGI+bUNrli3/y4Lyk17X7WKB3otiO3SNSX+tYdOxvVJrysVDcoJoTp+oq508ACQb+4
oWw1SK/lI9S9u/TfeySM/EWJpYSlf7Qz/cvv7y2tnvl1odILuMUSQY/FYcV6e5cjyw9shAgfae7r
xaiLOVMZr7RqjfFLYDVJzLCnsbn1x6oJ4TVnHAG2vvSNGVY/Mgw+ghVnmmwxl/o6hDLU5/toIYev
hsMAtN496iPViLnda039CDPdb7YLZO8KFYJK2qiRiDHmcToyH8f3se58zsZwh1Dj8hXWiZR7WKSx
PjEFTE6TNUg0o/qQo+QCXhdRWX+COQkzfUPIxLnfk6TjsslbWtv7qaDWBT5K9V87e3KU9BJcdchF
4UjYjm60THQoxoesXao/rSKmfFv7S/zSlPwOzTY6Z++uMNsvrTYePGYd+F2yatPjwpWnATZuA7jJ
B9LATCmlqTHTW+MeUAza2h0t04zugohYXJLJW9xmDay9h2JaoxyfvnNYXMD2OEVlIT4I55wnVhCM
NJ0UbkHjYQ5zforPDA26l1kpUtGB/hZAN+zE4cQJiTfJb6C8lUu5RZuuO1E5pqGWzZeyMdIgFp/v
mMdfP9g2QhMsmAKPxinvetc9TmXcDAZOBN0liy2oEe1Klik36yqv+ohjoz4k6Ds8n/TBrI9FOhwW
lQR+fYPPcyz+Tlv6f2qFyIImnm+N+j2wY5l0wy4tL4p4TnF9j62bpgXfKZcnKhm3vuQIIfihwMPO
LQ9vNlrjgNOkmZ5EkyTlDjanYxQAcpX+FIgVFt7Yj6dztEnAOUlcYDyOnl26rCeFR1enQwvcc551
xlzfJG4v9C8YpPRDSeg4c3691rDuXtbg0A71x04izh83AmF6Ml455hwm0V5Z1GUfphRYXbrJBnle
pnpL3221HWvHoE5PB9LiSxAMuIN0iwzuNZ+tMysaHSZpb0yDOrWo3Di49Pn6qyb23X6+s9BWqKt+
DAoB3biG4vzByhtugHhuvM7dL+k8VY95HGT9zmBY138PIoKqwaWPZGGcYq/Ez7ox5lx/WaaMuHgH
hKHcgpe/wJag+zaBJzvdVoJezjKU13k5X80hFLK/69LO23hf1jHBCXs8LgYFjB8jLDXvEpeECkyZ
PpXguOoBFrNqJZLM7Zcgs2M+/4hzm18ylet9HQsDTTzw+GxZvjkBQWFIOVVXv1/ozjXpzxUZxQQo
fE+HkxLg4XlvKmncgxHRa0n4Mc79hG2mlb1LZcyaXNIEvmxiS+UbxdVgVrP10aMLkBHFRhQC7xUv
Z8IHNmDTcJP4XYT75A+l2tt6Rwp68DA4bEGHwFHOm6Kazi3FPtOW0zARo1bSHkSHxejf8ZxDWTV5
/BgXve9uw7BFMP77q/OfvDYrFFWOqZvt7lu9I51zot7jxTspvx3969jPi/YU9r79OIpwsp6r2ahp
t9TCd1a/f2UCXH/dgKiwAGAIhuiskhYBYr9WynR48cj3jXtqB981MBIEDdo/kTrZU9zOZCKbRsdv
Vc5qOXSeeBU9skGkj6TY78x8UB6aYRTRh8vvZVJZ85EA4kR+trxMCpDicdXcXBILx4CooRedA5se
phQhIEKWYBo38Wj0oAZwCqnoWqI/ya5LpEzWd3QtldoHnSgFru6W9+CQ7NSsZAtq/g978dtSXXJW
gI1jI3dFIIXj/tcrEbnl1LaVUqcMfWWIk7sn2gSKkITJVEL788tKQJ41q/Lz77+Dd9++KRwktB6I
ThprHBZ+feGumyAz2kF3CiGATwCzeqk+RynedEIURT4RCuWq9EhjZYj+8Fi++8yMiSg/QOFwzpXO
2xuPxKION6nts6fgWzqhydGn1ssSD7SYfj9CXV1q/P4Tm2/PZ9K0WAl8PjCBuAiI3zxsI6zNpCXV
+gSYyjO/9TZN5HFrx7UoNxlICvYZKBNKQAMmzqulsw+8jiGOgciG6AATir82F/dMitObGEFD/90I
Fl2J29S5rdoNma1XQYXUbyjRg8V10LMnSaf5UzKu+bZHIBnSOYiVWd/o870rMMp2qgNFtNdJnvcA
PPusp7nnTuZrYTp1cIvLxWjXUWvO0C3pWZiHsbHdnvH6LL0/rCSmvll+WWf1YJJ2p9RNT30j/3oz
cbaIiVjz4lPRmwaJH7CgMIW7adDhTrPgg7FwOi5bOXqW0e9QFJF9ZyVfQGkCqdhKy0RCuHOQwfAd
gL8v0789CA964yczmZ/x+zvh7dlKSunRHNWKamRd75TeMldZm/MtnhKT4IUn8kAxFLXEYbIzxWGW
BM+R48v+NjhPpdq8YoRV2Ckzjj88/e7bpoqUlkKvfe6p6Ev45imsRiduiR0pToYPP+fDzDiBmFxm
VMp+9uK07Pdml8NEXfWtrSvsuFGLuyZrIQmvpgnH/yHHDobZDjoKjPXzYI6DLXxRlTRqW8vB8Ljk
WcRUEJFqhmlYBDL/YtmJNe+BkoXQoF0TfsW3sKsGsrwiyp38ezZTR+gWIWwScJULcNHthC1xsg6h
E9Yz8M6iAd0QTRyWYtZ6jLleN6RfkLLTNexpSuGrGgiFPsGgMUBFGt4SvAzGgr2HYabPEI7Frdmy
+YUVqklXiLU9VJhkOht4xNcmC+Z+QzxPQza2AbZll5nk7K6sqA3T66qivt5ctooQxhrljTNDlyar
kc1jSobzeUpkGD8HMCf2geRXVVwFPtkp+5rwinYHXpMjIKMsdot8cWAzzzLlb6reMZLryXbPzhlt
u6LWombAw8aOAqCA/wItrRkevK4vi/lPi9S7rVFy52NtYEvgOXq3Lotp5ijQ2O0JFDAv2JKORQyY
mzlUYyISXGi/CHi3BCZwWQVNUEFqN52/dhvZcZJsoiqL28ffPzDvVmzLVTajf25Rn/bM22bElNqB
RxA05DsjwH68pr7WYhSZDSHSamHXbXOSbu50z79/XVMHxP+6svCIcmQwLVpCOMfeNoRqIxnpbYr+
JCYj6d19cTnu95HBeochU5dkP8bKOWIzNg3a+Ryjl6nKOQz2qlk4fHoJUrwHmz6k2FRjaPSfGZNB
DV2nosULBCvMTs0n3/Fk8VKPSdHdO9TOLPZ553d+tXYKbePEvAXkE8n56BSbIM08HSUz+vpeY3jh
KU7I8HR3wm5CvM7AJ1FCAfMM7+hxeuYOXj3jT0ULH0pRDAaNUxJ+c7MCiDF18R19dN0buPRhLoN6
mefZ8kQZpUfPbUXM4AKmNNZ9Cl6DifmwSD3vLTkicKrpWmiR8xXbhn5PZgl5/xQ3LXdsOre6CKe5
lfEniduxogmkaRxDp/P1ol+ox87Uu1BfN2RWTY69lZVO9P6AvVnvjUHJ4R7C0AL59Gg4YUCLhd0v
EZ+NWCR1eNNHiz5bhT4NqeGaCr9Wh3bWVKfd5UvJDDgq2q62xPE3nkIIjavcNltc6MvlOhrEWfM2
xrHOOVVchuUm6lDGkkZoUqCuffaZqb3C298ZzxTmEv69XFSffunQb3BourQFL80EWOfnoftFohHN
uE1cHBCK7pKrGOg2a0i8Fh7EwM2q0r0CQzZWu5DOfHLd22qIb2c1JtQjgezTfUU40ERKKqMF46Hz
Bn2QmmNfLXcuui9JgNhQ8eNNJaqHPzwH71YFW9AHoJfg0gykQ/qmTOTsVJJl1LcndA1V8GpXpRF+
sSw1Dduy9uNlp8ok6b9OIIC+BZHdFk8O9v32BUamqF8NAxRM9IeV6l0BaTsOQiJHD2aBpL1tlfZE
JzcOitdT7aZoNpHcSngdoomJf96EIXFU+yE0yKBSkelWf9jB39c/ti5bbeiFrJfvh6ulWGwMMHV1
IhXPjOGXj4QHY5CxEG18K0mVqvEtYpT1HhYAB5TS2dDqX7B1wqvcjSOCmT9U1OrdZu7YugqiyDSp
L723XxIna8fAp9h/cK2SZwEBba2MY3kWEc0WttcfGqPcdPWx3iu5jSpO8EJugD6C3qIRsHTLWszC
GD7Q96WHe2m3ymbmX7BzL/bfyklH5qU+oy3u3zYwaZrxsOpWw8LUX68gpsfFJzeWqsZKQQA8FHFT
I8kGJMK0aYWRpxlvfRMv14vDfM0V6zCxhacl1JK1U6jJ6K4YVvrM/6uU6gUF51I5LD5hdW5Veuhc
ptM89rrRCfqXnRRSFD1i+yyMqoOUMm/FkY0Rfd1Fgh/gJtXM+/3RPSSRaO4Ppj/DOVpm1yx1tp3j
kCzuCDkfh8sD+2O5usijZAGO6qSomJanfqz1m3JEaNevBZRm0WsZO+M7ln+MLng/bUrJbkuzaqjN
P7jy3t35LrMdjwGF53FiF2+/566bs1niW713oYk7+9IcyfGF0KOLoInh2XUkulA9lxzmy+PvFwLn
XcWoKZmKcyL/o4f7TlXQz7EOTl2Wu8LyOxlepQtAgu6aSrY3Eprqvc1+l+WZ/uVHA2iapN4P4NJZ
fKGgEQEPbeMUQRzPwyR1cW51bGZwMKmAWMGxueumG/FiE/2jGAOUAwAYJTFrchmEgfMMHs3+P4Sd
15LcRraunwgR8Oa2XHuWRIpUUzcItSTCAwlvnv58C1n77GHPjlZMhHooNatgMlcu85uoPTlAZBuo
HVmHrtxhHmb5SBBMKGKfmPNHeXFfVoF8gcoK+ZA8tpjZ1D6OdNiNuFvfku97sMhPPqkmaxepEjQU
KwMd/OCBeq3lJAFoG2ft73i+yzUO25J1w8l0t47KyzHCgS+rh4p8gN76ClsoRt/Wcy+Vv+GadD9W
VTNkX/ysLpR1rkfE9erDMlhpm93NZjoUmK018AO/rHOpQNc5IWPXz1k8V655Kq18BdKbud5ghM8A
ndESuZgtQJ304lQGwFr0LDxk8e6cdhGmEsj4hSw6CwGzfw4XjI5odg9NtnxVlsFp/xlsLJ2crYhw
YB9r/k76GeW7hk7vptCpeO5BdeGPvEUcc/PvCwIrVXGu6R7zBvG1xxP8MKy21YplVhzSxFqA490H
QMPKPy3kWeUQZ0LRvsV8m/+tTJDSRCmokIYomhfj3DxVU46WgZ2wVukvgzTyH2egEln6wPBIbneY
6H1gzY4sfYAWNU4tFaxDJO+Wf+JEBVBGYU5EzgMCN0CK4Q3s6Yb+PCb9MujgsmfsRmhUcymrVcwl
gv/I33D5TWLIjz7uTX5YNRfyNR8bKweAgRglhBxylYWSB9J7+sNjRNJ+7VLA4hnzoYpv70HxFT74
xyAuiuNSqJUnjhvo/ohqiHrYnOzBM3IWsKuHpehJ7FvPHvmDlbk8f6vlBT32OEnmP5bQzJG8S910
sq8bpHEeRO5kXFVUAOp720KVNMZxYWhYXZZtNAD++70stM1BqQu4ZchuuRa5MclNQs3zH3F+biD/
Y+0g6RaKUpRwAI1SKYfJ4eNLOcU8OobB2zCBxkfXMzmuYpPw5mRMW81zbWU9v22msOle28HD6cIx
0rmt75bMnr3wXpmQdfsHKkI/nP8I+raLXdnAmwfQrM1ZwwlKbFylKgdKiDG3+cJiGC3+VWgF/GF0
hoKl5vqO6KLkoNEQCx0i+QOYm5ULS6jcvddeKWOaEIZJWbMhmRD3pF9sxUNp36CVOsPXyQpL8yvw
wrDEOMR311+9aWj8r0luy933eDljQL7iTfWMc1cepUfev7yRAGtFUe/BPJwl3mMtbD1DXsRa9Bj0
Vss66yZacm+dsWAudSALQlcB3T/qvWRf6YOZZPxVuxjYc7x9WbSV37FS7MSruMN+a+sify2wdFi+
6iKqRorAe9X3N+IDzT13tE9QWmVcz4ct6ea69yZ0GCajWR/PzRneQJ5fGg9ZteKQ0VMkXHktHDh1
QrnZav9sgyWb/godVEf/1MNJncU7nOv9d7fEdOLb5DEVeNEAW7LsqPucbl7W/Y15BKdbUUFx/nVx
WjsdwHvYTvpb6ZK7uScYU2ixseabMCSw47ag/rmtq3ZxJanvm5KVcluZKge3B7uqhprRnDEXWZLf
Jx8bOlzUGFjkP+wKrznz5GNVxK378HnC+r5dmYEWeFytAyvQylOeOtjlbJ6ek2KTPozR2EiatLg/
0BiPhiwekE9E7IioAliYVFOlJq4HB4UZaoLvRW8T+TDgmfliROEqfp1+oJwLhlFzErQGZFVAekNR
kjCoCBnhlxkAHwDRGLYZCnz0Iq+GuzEqhl/JHGNGeW182CbsGa8ahu2SwnAuRKEhpRCOPCa2Vki1
Vc1lncaIMY9ZgaokeelFAhaNYtlfnI29Gf6Je7ygrasa/9jwuQldL/qtmeE0f6riwau/TRxB6d2M
jYLT4vOB//F3aLhJ8+L4dVa+ZXllWX+ZxN1pfoTRt3T90VJp6b8Yqct6e7gVbfXY7dnPnrDgDVw2
UPskSxuizVPFUx8otzOfR4TB1zf4KV36KSr8eHxzgqrFPCYEVge13mTamT6N82K26RE6e0QhmqMp
T3UIRIED6X5xRvTnD0NJF0PEwyLUTMcYMBrRfx6anim11aP3TlRwA/XiQfWOvobpGPk/aCSsnB60
GqSwmYKGVNAtWxmhhQiAG19yupvUfNCt9ll+0a8kCbcSy4sNwYcC8+a95EnFbM/WePapzKSkW91Q
PomJbtc9b2W2qqcsn9f0GWNbP3mhE9iM1wR03/Bg7S3NFaloqjUQrrLRQPPxwRgTcpw4QWaEf7de
lvh/9otDM6eHgdtco3lmcMiMWDpljL6Bd5rEOePLDVnPREswx80+II6QekA/vEXUai2w7MIYg98b
8aR4Zmoi4x+FFWTLYYRHNpnRPp9tkVdiuaIEJ4/cGkPsvE7Djojgv7j8OzfFRLlFuxcq+hedrG6w
gZioLUHLBQ1NZNFr3FuKcB+lKF+XpZYf3C59pikHxYafYMhax9VaRu3GInPeESg4pTmqZ3K+Ao2j
hN/AEQJduGEgOjsQmHYZoYRUHUELSzEQqYHgowChA2cxYpnLYZENi0JSTBD0fr0lp7FXNLNvr8gv
FnlTXpP13GvszZ39DX39fijv231s15HKz6/52G7nDW0Y7NWrqPT/ouzE1MIvTMIcIrQMFuk9oGKA
rD6uzo8V1HZcj0lUpFrooXE/3SakEF0zMzsymjbD6aF2sBRkpj+mULcPQ0vs+nUuEKg5rWvPdfNV
k4torFLuFVk8weRAZ+i/U/k1tGm9QVbb1AChu2v8jEhSgiBk+VuZJ2C6hpkDOaXf5vAScXJoiYf3
kU267z97k8Xh8gBqig1xZ5LySd5rjBm+JYhXkeLeprh9hCldc+j8qOYRDQj1NtuhyVenaf+YkJrx
LvUYGrzNnjzA8Z9d8KMEIIqbhDe9Lf0MyuU2V8SQDQXmJwOhiLB4UJHP1nHR6svOHaSKHN1OB04i
DtQdrn/VeXZmB2+cwKsMJCWBACzmCzcIpIBuUgC57KirIsOGJ93eeTEJbHmIDE7St60R0voho8/L
zkLpX1ArddTKOgkDtaNW4HwFI1wU9mmGY3CMhjB3RnF1B+2ZhIJYnXbVuXeNmiMgyPwMd9Aspk0J
KX8HvsxYffJwzNRruGxQQ352XTZEHt7oxVIQ5kYhiOy91CythtVJbiAT9Rrqz1NrlkV9N5gZjj3N
zuNhbqH6f8zJjvo3NigBQkMekOhnCwTFKu2+/dM0daGaqGVeOv2ZWzmykdALZCtHZNvsI8dhUVQD
1XV+SUt6V5xTPsrynzYGjvWXTe9DoriMskM1NZxMngW2sHnwgSvG9pPa4tbBfBNOhzu8JXHE673j
/AMOcdbFamGOEoRU5xPjQdmAysCQdn/OXiOsJCCKAny44YjswQvYFEO9Qx5iTrjgLu7DJl2e6zrE
WuK+WEG/PAx66L50OXNzFcRyqm1OLxCh1suztngKETED2YTcIpEg0GSkYpgkhOUWdiTL0VDtLCee
2QwswrAyKhhTQRdCTbjE05piPYWLcFXdOWDildsfgrUPFhC9dDzycgqPU9Am88SMEkjytIzoSClY
vc6pwFbPRIMF2eNqXaEDN2MLLBPPqmEzC3d48kMYD2N/vyZrFI3Rv7EF9lnp/06hqMR9BjtgBn3H
8RhuRu+aZEDyJhTVk/AXPwqrEFexpEhwtK0yauIXc7JkvOFnAUki7TypGQiNJU7MToCjLb0PUM8v
RjhHK4ZEfT/6rwCx0IAmctdJc29UkEIBseJDja0Xgp7Z16miG35Pi3TgP+AgO/YRpqa13VpHpSy7
UU/bWlCL/gnyRII2hkEGtfrGiLGNrkyDoNodHHuGqSB4WimpEIuYSbxVWpQkroir+Hl574O4AMZa
Aj8lQUXSIt/u3LEfAOyEW5MJTktrG6IuR15v6UoMibWBtMsxcTJP7uGWkRCnBg7QZEelYVjuS5cG
WC0fmgEBUeoQxIKOm9/lIlRgZQllkHKzCJmCguayITea8uwCCCtZ/j2r+rCcH/IKCORnVLNNI3jM
sW21r/na0g7lrPBNfuhEHWsLBoIK22SSyG2Z5jE6oxLIGKgpa67fVdVovpAuu9HVYr332x0mWUAf
0GfeiFytUdGhOpHor9RYWVHSg3Ck0/uii90aXB+nL0wXt+u+eSgD5z+KoUJNHZr3gH4oOhh9QNGE
FzhqSIzC1gHlJDeTDecAKOAvD3mCUB+U8pQnr+wcaZEXMHwUUqmDNEtPQkxl0T/4ftJ51m9pa0jx
h5V77r8CchnRg51NCk0n66RLoGjGg8HMfJeBqGPVRetgJx5P1GJJh4snoKyqXKkSKyp9bsqYSV+n
C04+ctW1bW0E7L3+uNXNg7NAbjuWdkUsQ/cg81/rKlZ7bZUUPB19A340SzUzOSWW5CeNrOqiNeGS
ZlEgMsgAixIxZ2/wpA4PsGaSInl2N360a0n8sKPU4n1CX1N1f6dvC75Q5eUvHdgOgwSTAy7ILzMl
yvLVgWbGTS7FLC8+aNo0K651nEC9eoDML9qhJQ1QrsChw8lLDdOqWLiQNrWG6NTBOB8+5dloJxvb
sOAJ6aldhSC89QymPbwhcRfa2LIMmkkqjmR1wcmVWCLbV8H3MOybGLr0OMhgQmZ/+rj19vPQWKKL
hxwssxbPoucHbPLnGTdKBPa8RK37C1ZLzvYbAjN9iGmPlxtuxMBimMM3pDMj0T40sAStzh0TCiM9
WhVklI8vBVnLn8ZiXEzAdMRhIACYDi2W9833cLaCKhra+EqFnxs14ATawi/oPsfJp7HcOoUuu1Mj
oX2K4UoQXuwtZWtCV4x4Uf2MPvZn3cqJCoq0K3QGnjpCCR5LUHco4mjil+bI4e/hzUe1bA947cwH
o59t1iFubshPtDAIWYFTuRhsjYh13drYxYdydqoxk1aW7oiwAaXdRC4o5fUcjSTyTdkQripecINk
rr0F83ZOS6wbmO0CG2XLwZyaaZoVnCMY22NWPv0N8BTsYb2la9GeaheLV/FRSGjkEA4kxHdZOAlt
d06k6uGI8u3k0AEutLrL6GFPQK8DobLpM74yEv4DJIb6h2ZhrEd/ms4WSmMr/8s5OSzUe76sGFLw
CH0Klco7oLIfB9FfuLiM4D7aOjTQ9C/srBqe8B8L8wd3SAca9Ai30k29MOvljFiyfG+2BXZKABzg
AOU/1Diy/Q/jiq/uIx31hm2ve8lG7fFOHBreFOqQk4lRiNlG3qu1GPyTy3IKh2C3lREaZPuJ5qDD
LWHLQBrg0II5IKbqJz4k7bQi7g7le3xtqF2je4VFqn2NE8ynSkioDMWdU4/+TOxepsCmOxWAIykb
3AxCTPkO22DhinrXqlYM7KCxxem9CvDLfq1g+I93KmwYUkO3dPnWscdmcrgMvYPu5MVhJmvySnAg
yddjHW/SIrOSXtpdFmIlRBeMNwdeSTXELVeDAjIifJ8Zj9OkqCaIXtmzMaqJZ8PBJH26cOvkWMuZ
R/CWmVlzF8dby0I/OA/mzvZi9sgcWQ8eDaTiRUcVL3Uk1E20ylmKsd4MrQXc9rXQqyXlGySYzMhh
H9RSIjN+DBQg7SvMCDmt68Shr3+qwmRvM04lVrV3QeXnPPx8akTpdQccIFpd8Xu07NhEq91yXuEr
xmqnDU3Mn4JediXlIx2JoWv5JY4IadncmlHu3oUGMZkH13bEm/VM8dTxV9xo5IwxaC7Q3tpVXcFl
BCiC5BV1X3f27UXOr1x3KKdd2lZ3cpi4bHwADq6EijgNpN2mhpDzbatzuqHk/YaN+7DAdgAkF0jl
+oaP2tPjtLiyy8bOkn1gpyD3SFiAJ9Lc1rOOxULo4xrUiuUJzMflzejTKG4iDgjcSgbn88dB0BWl
x//ABhAEgQ6S66ERFzGCdN134JmotDBHIUm+5irk2ZyKoJywtfb7CdfcQ9sNM06QIHLL2WJqj4IX
JlGeiW0YtfaUYxGWGlnto94ld4/EtjS4wCvLPSJqSVce/n6Bx8VRJ17KDaQju7atPDmjRhLwq28V
CEzNOVPrH6gSAUTOjU0tv9WueA6VSy7rDQMnASag1LSwk0P0z+NLOLZ7UYo9hJXTOUIvyD3GEQ5g
L0w2+f2rM6UL85bWdLAJgODYK87WHmFn3sQKC9S995DaabyvCKy3yXbFQ8KoouO4bA4Cqv48lPM/
HqoJ0xdTocgtUkuFLLCm6Am9ZRDJXayLz+64XUyRTXxqjNo/X0juTHZFfpG1Fb5NyB0jc8XwhFzH
7jK0vXorLpftQaGIZVNM1iijGEd/323itPY/R3KdwWsAxZnneDiSJMPQ/AzgVe46rGbptSOxWZD5
ukseNOoc5VZa/IF+0tD+E+WxrDsLacL8R786kqXF+kTomcHzxBIMxqjfOaNmHu0IgoIHvcRoRbzq
wYKDtZuce7OTrXdLqar1WSGKD/hpXGDSvcEFbZLwKYMfKkLF+3CG5r+ckhbgaxOx2wpiNY+K2ena
QD+vlICCcZCSEwKBNbTvk6M3K0yWDzwMXrsh2HL3YheNnRbXeanlVGoNOkxXL29KEk9UYBbnV+ir
hv09HGeGH0+3Q0Yt4ySxEYYKsZEsTDZzGfrogp2b0VknYMmEIsXwYm9X334xp93QEYh8yKXZM95f
GROLGAepmVY95Vx0xTqot7A3pYssWcHkSz4NXDvhXUeAaclbdJjI0A/lN26zqzBRti0NFdDBKKmR
OpIVz3Ff8PlO7cgBUnQwOtyjyZSIkK3zPF1mpWGY8yCgMspJaOSm1B4StxEVDpNy8IpPcZqu5XbX
ARpJ7iD+lfZrA02rMB58+vndj7lv6deczNwKGMCNk9X33bfb6IjseJ+rRIpmZX9wmjkpUdiwAvb1
9m0ZJi/dvls9oRl5xb4O07o60eTE9eZ+9dgU9QPznzH+hKKSzEFMVHFW/5BPUxovD9OYyUWH2BTh
J8ZejOsviagbdfcLWHV+P2xcebGDlctRkKla1jlidr1avnByguE76COckdhsX2kkSNiMFRc3H4KF
Eo9t7SxSHqBMtWzLLx3QLu91SbI+j445XBBqJTgv1sO8w9HA0decg7AtvCz6DvKLfgxSzIW7GPT5
Mias1ae5dew6uZ/bHu1UpPRpmJzLZYC89lALsah7CRSmR5065oD0yNwypA+yEYk3SrjQ/q1AT9Iu
0XntG4/hzjmYQwk4nYVC2uuytRlGsla4ok15LKygnezHirkpDTUXmppjnpIyEVhCpiCpWheqUbDe
36ygk6LWiPfxrA05WXaQizsivQAMixAkpUEuCVKRQENFf8us0Tp5iG3UoLPvjTKqKvtlmNE83b6w
r2V3RnMv2cBKQpXnr/1GJOjuU05iYoQTN9IWxetVqjxURF3CZImpXn/y03UJws9mOLh81u3ulqKl
sKZqdWRrIB7P+1zjxmLPwaJEmxvQzVD9StG6IWF3Sw57QcypE3vMc6eDE4cYhsCUyuTsm/OKYxUh
DLmnWx3u4zzHbrH38R8dXSI9zWYCmz5/mP62BDl3pgbBOGWKWCQZ/Dtms/SPuOGwLwgguN6uqEOF
ICv785iU02pcFAJOUfIy+PDqrlaNtyEUeVMxrKOUGQDllJERJPPvehWBN18oX0OjhNvy0HQ5zZrH
2vZU9Y/uZ6T+mgIpdWact5+miGLGOiQeGAKkvqYtHnOsmxPPdlaHZogpB5w/DlsuiUxh89q7Uz5P
lWxTQp0Brn+zDClcqTeAJ00HejghLykvy8Fcf0fMLAjUfWlAqP8M+wChrScNH3ZokLJ6l6RbRnTv
Yd9R95KRkr3Uq5L/pJcQVtgcaGZVY7+OCzsVGfvARVCCYMNun9h0ODTJ4Z60mZTLTUAi2327Fb4m
ng39oI6rcGGttxnjmgKxNNerzebvMVjD6bMPGWf+qlfJFjeV8i5uh3wqglvsxNn6BtYQd48zBOhh
CdvzPFPKwrfd6wvNeXSnga1t0zpgByMeU1Eh61QQbNa+8oPcIEXW7RI+TMKz7hYwS5UgLSN0os5t
socMAJNJ4O6FjN7Q7EQqD2NF0hH3cusASM+Nd1aNygsZ+BgF7cD6jGu1AjiJah/kMLrlAy/9QDFu
s8TAW5TLW9SCOUcomIfOE7y1GJLG69hL7qYYUaNBGfEG6xnxv0GAAZLAR7qcSMuh41BneGOxmTyD
7mBxdtdUcs6SUxYUUrRI6IMYYRRIBHo80eaEs4dykf9FMtu8U2XPAY6uIIdpeBvoK6R4h1PGjGGq
GCattKGpLKnzjSMwXGaQnyzsLP3mF3c1hvHvJoq95kW5s+HXl0kfwX6duoShqTFIJtGFonadLgAx
5SlJnc1evZUT654S5qiCcA8NIjzsKDB+LLPcRsPz1w4z5xWghdFAISFBGOYFxSac+ZRxF9HbbL0z
GHNmWg8sCKbLAGVwf/zSZCbFFb5VsbLJPwQq1DkMmK6tPcgB3EMpYxLeNXbxAkVC0rAVry2WLONa
CWwRkA/vFWOzPfdpSom4PEeELo4GowDG4qk7cskl+y6+6OQ+Nj1pL41ZiGUjVmnyJmgN9OUDPgdq
fcj2ub8LggSgYJJTR+sSQweqorFqXmcoMkyoc8SpHHmN33o891uXqNRQDxzmBJDjMqTJfzg5o8fr
EGByUJ8rVGPwnmFtOnX/eawBjYYXDeXQsW/xQmFRJN0kq77sxn5kDhlvW49OEBbjD+OC22sAm3hW
Lfadq9s7wyGnke3kl0i5YxSheFOr5Gmb0HL6Fu1T6hxTAa7yloDqJta2wynYXuBkcVhyGrQ/xjal
zfUYW7aEilsh2FuBrA5MKcb5X0D/7+j5nm3RQ3IjsM5m4IURRP2fO0kjhTHenJnzqaFRZz6a3pAZ
J4tvzP+I8kEesOad1+gIEDcd6CNc2GyD6XpJvWx054PHRLy8n8DLJBc4DkvzRxtFiX1pLb/nd2nB
cXB8XG+9g1xy2TYIbDdwTY8DE/bWuwYYp5e3IZsaf9LtI6AXGW7ZJchF+Nm2kiqlLsKWyy/3Zhy+
nOziG+IE8DAtj4+vyH7fBQMoHwgeNvAdUOn/hYUjdem3PJmLT8FQkU8hdIgcR3aXF6M0jRCBlu5N
vOAkah1Cv3M4Mti+kl/fQEO3nKzfYkH7TBFjr99gvDN2fZxxUArni2UOQHy/JzqxYN3gwXlaGHNQ
Ly/TnpN2gZzrPpNYjuzEXSVmqCFWfNvH9/u+3rUYbZAT0fmDvARI+d0LWEKfK1T5/KIE6h48GjwV
EBcQ9Cjhccnmyeu+ydBWe93p1KlNa32J/d8+vpJ3VCrWgkc71DHB5gsIF1Xfn5ewRctuDJt8egn9
dGbBObEIDsD3lsT4VrY1O5qDMo0TY7KnyDttocXBc7vI3uw7smIrCQDKpTX/3yKtcO/zvKThX+/4
nWhDIfBRn3Uf38HPBG25AdpuNoKGiEshOfhezSQaO9XFzqBe1I70qgYTGA0WXhFBVKXo4P0b0e8d
F9WzZduD/eEYgfJj+sG76RQqBCjgIz//MteT6v6Z5xqh8YO1A9GKcKGwtveBRpEaoxccQY4VICtb
gzkUwZHLyqEM0w9Exo/l/PHT+BnRul9bxLKKWF7QUOFf//w6qy7s1DiE6mVJPCkKbJCl83rs2nKZ
M7D5DWdUGSJt9BrCi/7Xr/+viGiju+ECbieosq6C9/wxzm1hrAfjM/td2sNJDG9AWkhixAGsjCXC
ASXpj14d7HqppdbRBrh4nDaHB+NWPvmhpqzr8xv43YIJMz6ocfSldz0+5ePHFr5fRb7tYPtl+qht
ebb/X3pbsRv1ZmVO84tVu0yb7m8YQM9Xk1xXNZE2wsFmbSfTLO3NjMyd+4umQZqJuuB2V3J1msJt
zBYyd3hiWbZ79rq3e3X/PBvo8JJXpRm086NDaxJA9y3/y81Yyv6ZEoJKTPeeIsOiewYxxTQ358FY
Q2U5p5lMaPxzZahJFKNGE+xDDPLTfx2yTl68uDNxfbe+A8wcznI0ctM9q+wVBVe5ZYHdvtx67d5+
2uP+KNM3kjA5BNQ2UNgNyjZUddHt1xzIAIPhfbSz6DaUxTWzmnfMntIH3ep4+0QNYwlGOTpn6/bQ
rDurhseAiJ7VTHJOba3bkFudKOxP0hEAi4YBxTf4Tuk621nZ/tzOl8yHDtHe04cEj8aYmqZXCviY
NYTSsMQsoAQcAXEcu/7VhFiJ8DPpIljhK9MpGNgnZGNiD5Bnm1t/ex5YM7wGanrRgOeWRjIr1KwE
SgfdExO0y63/WtQxaT+ijEKERMobNMa/MSEk1P7n1Nt3UPNwAl6mGyKZ+j6uAMLybewy8xeDmMem
wWlJOov+mgVkP4yYaQxcdYBpNCpwTElXQT1Hq9SqXYH6Iz7Tt/JU4wJHbICHAM/PqaohGeisYrOK
NUf81ILC6R21a9rHG+qd4h97iA6Vxf/IM3wi0vuwDOrea9Ky6J9VTGLOOMbsF4TZXKTl8h4zyv3C
gWYO/inOlmXbDl1vSpLU7qmzx9rjVcxbI4VGiqsq7cAYWMn0uZpG/jktjBfAHrtQWl5nT7G8P74D
ieI/vY0AiRNMS1DhQ3GAE/LnSGoYLjVJqIpncLK9156iyWI4AEI+gD12iGwcC+j67N3hj7/4v0KR
8HAgyhE+bT+E4PrzF8MwxQawc+2nNkTv4422Ffdmx6MAoJGFJRB9/H3vFP94VXKOseJICGkM+ZH9
8xcWXodmVBN4z24+SFNualPZ/axx5L+P1oJfxnCkK+mAWnVj+hw35HDXdSnlVBNncsje3li6rrpz
29f/RCoINtxx3En+1ZB70sMyZjOgaKKUGarL4M+csgcrScz5H2XWbnUH7DRg2318j+9fJsuQJMeP
LLJ1Tu/3W2txgTD5Vdc/g7WQsAi9p3PonNHbL+/y0pRo1TqbEAU+/uL3exp1hABisgnZkiSFnf3z
szVQM8FkxiifnYEjgKkpbDOZGdjyyBCpkCnthhQ4a93BXIXLWDT8/ePLeJ9wBhzGXsCC4mz8P2if
mGmiujRk7bMu0/j/Jq8CZob0o4CaVciAp/ucAENJubQZuHbzhuXC3L99fCnvM5SA08olSRDaDRLV
74nSDjs/Q17WfCraUg5SMJHSdEaUg2We9VjEv+o+kKsCwTF8/O3/9T5IjUKELREQoN6I3qs0JLE/
WmbX9I9rkUK4vx+3kWQiSuk9Qu8Q6s/rLb7AcmbR6jr642tw5KX/Z2gJLUocdjhca1mT72UBE6rn
HI+D6anppt57Xu3ArLMz8omR8Rf+pQ4eQEVbkModcAeeir+yPIr5A/PYIkvP4QKAjTjZL7n3Z5VA
rE0h1+8jxUQtrK7BH6WPjdEwQ3F9T70KgLWc7ITuyBVzB4rTU4+i0vT7oFosvi7L5JjqrzGi6/R7
XkdyyKmdDBHtOVtTodD4XYGWnIPzNtUUTbjbCERizsbJPjXhOgTziQYnZ+/HT+v90iUCcpYA2QAd
B0vw/daNJ3rObVHlTxNeSpnwqDOzbQEy+4sJ/Y9mcbVi7dB7Bv5TRtYmK20KHFj8Z9+uBkyvPr6c
95EkJFE0zSgUVUDYqu9HlXOzJEhhuumTrtk0Lr7RPe9sr0DmJZbp4sdf+/5QCFmsPAhrJ4vBh3kX
oxWoT8MgjD8yp84gTWHmQP6za2rnUCZJb/4tHeGo+3mZQgRlp6BP4xC3sNJ7v0xRAO0gXLb1I85F
QibCRYbvxLSIOZyiiRiUC42uOWmms03bhwykHjdJ7aeolqQ4WEa/nTDUBSBfn40w3oQihTAfAbhL
GmEceG0XkpnBRIHRfVr7VPo8hq36Dp3UVtFoZnrS1/YVfp70iXWuWWw8re5oRCh4f4VzJn0APZ4G
ky3t4UCX8LohRm9PplV938b8JQ2LmCpEthgH19ZIehGaBg3BSONrptgkEGmiChRUuZGU6SU/zDSR
k+kWt+w6K/AsQgvXSGNI3AJVDV2oBFhx9Tixf9fYDF3A2MbCuX3TXdv6XC7IxHbIhu2R2mBJjgAz
ph4QWgRa7TFoKePSX29p+K2G8J1G2lrZTknEXqKsh4MJdqMp0NHaEv8Vi1AAKjWbYAvpK8V18edt
ZdB2Duhl2JZVFohVYRpq4UQ1GYb3e7J6jCqO+YrE8XqIwYLhR2YWUVqe04rh73Duc8zyft3mLXH/
RuqN/AdZKKEghT12Vf1d3dLmy+5uWMWxBlACHSVSewWz1qAbUFuFb//sZ0gCfx1dgFbl0cMEbfl6
aw5IZ2E4LY2FiNghCwxQpYfSYzBrHeqVvcw4WgP8SjsxlnufomuaDpXTZPOXeYPdYdym3BobqQFP
INjkdS2MaHnaul+47nPvNVolgsJStUv4MO0GrKjt3YV3jBCvNKz3XsZUO5VP1qlW127voaZDf8Gv
FhwB00c9TbHpJvG3nH7cWP4MnZIeJVrqYvN0S9FzhPSb5pdN1Yzh/gfE5240Z+2dL6f5bfRBGQnp
oXMVtwwE2JLO8Hs45J3/ywbggD0zpIYcSTcEZr8xuzwOfiVTHabbAhXMnE1+5PYoXaPCsDnb6PdT
808N4xT+lQZFoJXAw988WuqA/SDbggbSDLfJt8g5e8+R4d2kaWW3uTd21x7Sy5sTzPVzqYccupPh
K6dHP6Mzcbtez+NIiPiqEST93hSvbMR5rxEEmfHSZPXan+Z4GjHkyWcM0wvQmB6aCkzf7hnCCK60
CB1pfnp7i7umSuEydZWiRzc3xCYWVeN0tUFceLChUj8xr4jFUrI2NWiDH3aDew1ssn1OBwSjJ7vq
vE7CT7mmzOgYOcr2x32JoWE+DWwLRo0runII2cLTA2Jjs/HtA00gb0JFCGNuBrWTZW3R/S15QzeI
5j8AXT8EyD13c3D16kSKlpmxb/5jjoEX9Gdsr4uRRibeuuUDmNXWQneup72sTr67FMZApjG6pNtr
EmIy8JI0G8XoodMoEbDWssyM0lj4YAMKNz9ubL+h8wktGXaRLIfcjeYsuIASSaf2yGCvHM4VZgyr
C9jAX/AP63g26ldaalX3CF83GJjtVmvLktaDLY5xAhnZobwAzT5EYLmALhC1fuM6gCFAZ38O9JAa
w1QJZWin0gLwEauL1aFmquEiNakRCUbTyee50FbemoFJ8TfUlgahAs6+IAw1f1bjgGtOExbz5hqe
1/+t20D9xBK3TlNjD9TunMstY7K8ABmIKhE4iug8GWMyM2KjMyI5XFLxPlK7WaQidneawpRKsC/8
UEAOepOGqEe5nozUVFn+gimaTMg0KO+G29Lswmwn1Q6YKmBgtI7DzOikJrWdHvWLR+ijp2GTeILi
qnJYt8APytxWzx08qiU+ObzV2L0fwYws6+2CXOSy0pM+Mm7t3kAzdDXoX59ymQH16CsDSbmtxNlx
7noms6XBVtxjDrYWf+pXRKNRQoOFgSqLnNbnAnwCV4O0edM0WQJTw6PlnJcy0i83domew97QX5Nm
ba46WkLZm+rfGprfwV/KWt3prjRbIkJPQTAgh7xDjvQMyxhb6UHcHqHnzxSI8cQ4m2+LfJnIjXvf
rB1re/sblGGj7gynLKPoZLR+sP2WiuIRHNIdVlNFkxRBSTgQQ2AXC8d1cNZ4e10DxICwtdxRc0uC
Y4t/gJdKUyYfnKKHb+NEWXukVS0Nx2JFAZjP2WmvEPOktjBF3MhC04R3NGvYHrC8tfjk2o1pjSzw
vF+wbDRtiJJXSv/ZvTp23phXDYoL4WxzKmvpo6CA1rb8spU0dAAP+7jdwMYNPHn+HRKe/IDjzVLs
9/3ZeM7eO9yfld1PtK30rEK/ayy3aI+zJ+XI0ytP7egusl3elOrgjjy6DJvIuFOIad6rshBw+LGq
HInGA3Lb0ki7zfbSfuJ2dadND2ArJw2KFxoXFde/MsP38NcC0SbXrOUOiGxcq4bH3eCmje1JYqXP
ilijfUGIBJzUow2MR8CS9YByTuq6HZfdNKsQjsccTsL/B9eNbbYT0DVAjOAkJV+EJtX8tU9cib5m
OgssVoMZb8Bz/KgEhtloxFnmMR96sRAKodfXUJm++Zhc1fZr1uRMWVG4GVw/uWVxukfUjoa8iGXP
i4oVR7nsmYltDFYN0CZ/qVpWeKCwJl0MGR/UQvWBmUweRtUBbhWD52NSGWFnHzXsvleTFDtwYcsu
RP9+nmwE6/d561pT/aPopGLR1LxV71Cued1Fb7lwJZphLM9kjVHqfeKAqID4uRumBYBPIxDeAPeZ
Z9EX17DRfIYOYT1ldUeybZol/7Qnn0gAcRPG68XvE2sdnoGpD0BpdOP5dkTSi5B+ghVtUZwdp65y
uO7DDVFD/0OaoAOjVHgsGnDBH8gY8U5lQeF+SAzHeIG5tLPxopl97cuurjCNPd/g4beoXqwy8bwh
UJMY54AD8wVglIk7eCyQBBgxIAl7Ia/GrXR/P+0N9bujX+jhopN4n6EKLucMLBUGdrABpPF0uw2s
gAQklaylUDtqrTVguC6ZbhR0EUMe37VlBfcql24ynhnSu/b3RsK8c8s5vGWJaayDNzGvvdw4LfqR
D40q8RoEYZlP/4+5M1mOG8nS9auU5R5pcAAOwK911QIxDwyOokRuYEpRwjzPePr+EGTXzVS16XZt
2u6mLFUUhQjA4X7Of/5hr9yYsUOVd7Q3H/ssor2+/Kz71HwHi8SqsoeGjlSQYeQwC8UpgBqC0/cD
bDeNaNn23CtTtqrUgkqX6RDr4x1UgqWMlbNYIF2TKKfxU3JFr+egYFrwjmO+F4OEhi61WlbEuRCr
MWp7vME/Tq8+tE0WYg5Tg5vSDyDJX2KMi68r0F5aJDWby4/oEhahUmFrThM9jmzhzBwilBuL0Kb3
Af7FoC9knt4RPCqYm5yoH0S4dwG6aotF7/HxEr5P/z5G8Axw+daLoDnTCR5Ognb78c04+ZZH+P7V
ep/UJIhS74OuZkiN9HnOOkc/GVG7HLjvJFP24ib+8UH5ROqw7IGzmy7zQhoBjrWu5PU8yjBYfvKx
EOOrBUCCwJSJBpMRvlc590ulr78fgoy8XGNc6fCKpz+kHi/s0qkAnPyUq9CvP32wtBvpLlIIPczy
IthW2B2lX3GQWp5jdh3WMXxk+X+ssQ+42ZiXyUBKlCw38INv3FyH5LJr2Z/miJecx9xNBjf1uq5c
vWBdsZvzRmAQvXzQd161lBXPf4rMpcR/9+F4pxPRUXNKOMEcuo9lPeRI0LHe4X76pGVyXQrLBVaN
3+2NuytZXXMZPQYrdjzdvq8xDiUyY6YaLP5wRWlpWO8Ru7qfcM/m9daiVLaBF2IcLt/eSSzvsmyq
+LY9ijEsv9pgBARefmy7eryQiwRSOD5+bfeLUuq9ZvtgsriFSHhneauWkQVyu4Q9UbMqoybkuuv7
Z7itBauTcrFiBCWuteQHUQPCKYvq/TzUpdnymx//Dm31Ikf6oKvT8LK3ZlqyzDw+gK8P7o+o9Ngv
9lOIID958HWKVLaT63yqScMEUmvsLJym96Kp5K3nDf2Q7fXa1f+tet9MEAAtpLp+LDI+ZzEzecDc
wKqwxvTGWlXqIcMZhkWQY5/stBTelL63UWxQ5oYdiTLLSG+kZGL8ZVQFrypuCZxIHyoyGzN9/lQH
EQxyXyoM3lYuftpuTYvY5kg1r0Q1aBNAPvFV0vOhmBLIreFxf7R4qMXi8anSIjXa5NzMXY+fbt6N
7AORVkJz3NjvtM8y0Rcu5PvuJmuQiHrVpgJD6U3SuMCVK6QYenNTwxjTThTdmv/2rkGcMTngpMw0
5mswfyc2LlDL5SV/BwhHhzPshKVMlJe7d0OaqZoX8da7dUpCIpbV7Hjw+CKAAl0XqKWwA+X8QAQD
fw+btHSYj+nMgHbc1GBdmXNLGEIeyA1pvUXfrOvFxv/BsTUe4q+RNfFXRzbGAoDztsTv1GRojo/u
TyPzDrk+sepBeMSuBSPL1YxcHXDDL5Y3qc6NZSuYGp4h0st3PIiwtKXa/vj+71ZC6v2lvH62/7V4
zP8Pky+hhC4pBr9Iviz6r397/IaT09c/p19+/N5H+qVUv9s4LcO4cpb6GrLDP9Mvbft3S8fNjmeq
A/TjF/7P9EvL+R1Kqu4wAhDMWhlB/DP90jJ/t4B0LSZEEKKYD/xb6Zc/TRlAiF2F9SCyX4Qt1r/w
e6D5IoCdLLFLxVg2UBJz8gwtRJ+nBC+HczUohuiomM0/lg+1+9PtunufI/wt77I7oJK2+ftvPw1Y
TKTTSjLaYK4AxZovC6z7p7yRFPeWeiRTadfWg3jiJVRnqP/umU7FvrE0lR30wXb+H5wynuJPaLFh
wMXhUTBi4nHggv3Xy0oSEP2wybudxeEZbGLGTbugtiAekx7+ZcQmBKVl6D9jlRHPkNRjfixDddZC
Ub5oRo0tJ5Z7sP9dx6xhbetMN6yygwqOM9kJfEtc8Hd3xk2G9ZiB3km6Zzco0CWThfMQR+Qq72pX
F09YqxQnu0oRUbQdQzY1yq899POLEfHH6+Wa3h8fUpw+Xzomg+a5kob1QPAoSeBNPaKBRBGzTmM7
mr2yb3t7rfkIwugmpXq2swSSfm91Q7YFMkrnJfM4CTxNqAzvxClJ1p1Orj3KmW7vQI0AR4OYuoeL
Sbr2Iv0RBv4BG5xWWRo49vbTBlcv49l1Cv95LiznSRiNY95PVmyepFPovYfuSD1Tx7OK6PGK04x7
5Us7VnCwm0o1b4XRlC9uhMvGlBjZOXbdAhkKyw0vQn6xFeMDFkM++K6uN81d6Xd8M1fn5kKmLE4h
qzXm+2b6bW00nBmT2Vu0i6JItnrm+PjYlz1fUZRlGR7Nrqi+BW5vIThMq2GN1wf2v07oo7CZwy7a
wc4HrosjcbHo9kJwkxGUZokKWoVBSS2M/B64CU+OxQ4nb2ioULe9lH2kzm7q6pd37SPuEeNDDdG7
8TQnVmeo1sQTTJB9d2jDbQxHIVjhNijz9q1Gy29SbySxQD+BRqPuyhFJmw+CDaQmonAFDKjuKeXq
p2kONNLzwMfrdZujNj44LQuxx/oAXwY6A3hITiu/tcgSLiansbsi+nIioR6SMu4dZXNJrKnYdX5H
VjotDIu2FS4PozNSlibSckwaCGkWT81yO6dIx7zAxzum32n4wAH9FJJU6qLKmnDt9BYM86QO0npt
uBC0qDtx64+V4I4XkB3dVaHUeKcX44QxrY6vuefXiSBrA4/W27YNhLVV+pD5G2IjDGdv0T1XNznR
47ZnSa20z4w30gzvKL1sdsDu3DSyuPTL0PflC77DfGTdr9Qmzigk4EDL8SG3CuMpMllqlEV5sc61
Mj+31tj6nkwaPthkNGmy44RECjaYqQSHQlu7bkgrPTgFxeZK5X13IDiiOGFhka0+Fn0ocl4Ss+G1
mQuHy/mT6O74C9GxqOvxByZN/WcEaYm5zUbe+5B5KJOk2DcPI0ofvHySyHhyp1RcGq6znsBEWVxo
9XocPrTxLpah8dSVvnsm+9J4IpJoFuvruwBziMdlwGIPvFEl/peyy/L4Ui7eBjFFnH3MlxvfJCH/
Fh2wu8b9cq625jSOD/7CxfGMXvIlS20aH4amQWaWYKeWPxp9CeWeKJOdow15stVsdG4eDmlciakN
DzzNp9C/NRpDNGvTcvnN2DHNw8wIAr8Kvx+jfQ7uOq96y+B/a4L7LrNmjndOUhlPIAjiwndUzyjd
BClohlLPCCDk17gf+8+DOyadp2NvlJ4IiZme02LM7wOUkfvOxvBqY8FTZ79JTELn1KwjyvERAzsy
x/ElSTL+b6Lr1bmx0WHjXRCTDso5dax6qsnr7aHs0j9XYqwzWjZ8QGo6/tu4aq1dLv1sl7oJs19h
h5+nnIFf0dnxQxVWCTE9qltpZlBusjKD7Z+5U7n2BewzL1FNvUdE53/DobxadYbpM75AfNzgiQiZ
C2OWfdpDhfYKOU/3xEmFrVdj2OuV5M1d1OjiU+OC89+MqaG2RWoNqVdxMC0eaMadrObmNey68iUS
onmT9EoRMx7cUFa9VuvV9np0AC379ppGnipcGg3aijHHhGttWNXiXy5N62tQzq5/Ikan3vuy42BK
sefDXN6J672Od4Jci6yrXpdkhjOVK1dhHMkbxTZRnAZ94n2OSotBoY/EboX3ktpk1lBr69okvG3V
gZaQnYVjx10E/Yv8mWxSzz16fyJ3KtM9N9l1S1jeBWU1lA1RmLPix1YZ5nYSMzt7XrJPLismgo/a
eCFohLVJ20JCn3ebt06gAtyESRM7J6J1+mqLvThvAtlC40OVWChA7bZn12t8V1xStPSnWKgaPfcg
+TpoMrh05FTNCpwItoxp8MiV6/NZEKLW+yFcRCmJlQQRdhyKl4ew+/Ytr+byxRgQn+dg7T2usFn6
KsQ4ElQp6ai1iO4kZGWivliKol8XQT+N6Sl+JMwtqnnBABsi10+8Gwy6DRO9sr8Dbu5/aOh4brKx
0lZzagz9Bv69//zrC/5U8nFBWAqGQ/gLrDeCKX4a0Ef4rEZOapi7IG/UzqB73LFpkjXiREZ88DGQ
0zF/OjNErA//9pVpZyHUQfJhVP8zgxsLOi3sTdPgbIkMr2oz64BrQ75LmTKeirGCgdyiki3w/Vv/
+sowp36q+vjalPPQaCi2URXAV/tr1Ud+I8EDZm7tdBFnCEmp7XYYZFFDwGD8FnbZDWb0SO+pztwR
MaxevhS6uRy8fTSFm8hPnG3rhg74kaZ+mL1rrCu7GfedHlrnuIOmYjYDmx8et+u6IVCE/jPb2FnD
ao9MXhJyh3B1Nbtw5zJ/vIsCmT+Etd6vGhgS+xahu8vMa5QUjGG6H0dtVTvVfV+N89qtjFcRsS2R
ZRadMjJsdx3z7R9FmywHTWPn33OGtFtMooqjG03awY/6cE8VWG1qcm2+1ISge8g9sk+NKMIby3HH
u1JSqCIASbeJXRxH7DPIVJ21KvAiyAlPeWc1b9DFGaWbk7VWY2AdTCC+NwtRY08wd8W21g+OuLPo
HT5NeftiZYPa9uFQWauwqvRdRvj3GuoUhyNu6l/bzMTKz07JeOScrGrAF406Rsj5lAfDuI0zmwRW
f4pQDoVV8JmkHPyh7aHFbR1nrJvcLnTcz5fCrRzn4GW0Nf+rhKC0xcyOSjfGxYERjj9s59kNKJWm
/N7Pqs/AJcOqSVyxypJmPGutzQfCIfsUU+qtRsNhr+xNwVaIlEA8g4mKbeX2e9cJSEP3rRyEpDAt
b4T2aq01VvDh2g/URR+sbebYDwySx12I7dcfLiSLk56EIYU4QEfS4G9hphYhO5YIX6O8mgDwIqId
EJvvIEa1+yKJ7HOgsukBPfs3pxij1yhOy7t5FDbHRp6d8TLMVklX+GvhNCRJhYl1wKIjPjL/jTcL
0ZfiRNPib7Eruq3pp2LtiFFuRafqdhNXowtgwBPtQ7Z0d6i6QyJjH9Vmo844HOJJkE3xc9y2jHFj
aYLtTXn0IjWTsUQlgEhN6urMkSEuIEFWr2v4RreDWwWnIU/DvakFlceRS55bO24Xk9ZNBRF7BRJx
djp7JN6rmPY+ZlOBR3cH7zk3o3UcFBmpI8WkNrNvUH7kZLQ9oILBlzxPD23fFYccaeC+zU2vcaR2
Hqdh+d6BcyJjA6sMMr5I4VYlpy3rTr7YLbpAIfyXAHPOfakPNDFuYDN/SI0bRUbxC2ilOhNGstwK
udRW+kD1k+gG0lQ/xD4aTO6pyQPOi7SmT/HRRL0FEBLpVvI8aO4UZnfwumXvlcjib6sx1/aD71Tn
wa/Eqx+b2daiCLvVsUb5PlUGsXB+Vb4kIrB3w5yt/Docd4Er2+8WykNaMLNk29Xmz7HdU9BIaT8U
g3tyIOQsznbToaWWqFaASdbkQSixnxPLcp/aSQZvxhhkN/Fiu9+Fatw4RlQ+9GRubXzR55sGcvJd
AYlw1zSayVHvlvbKhsd/L9vEP9aSQMTIal9Kav0HHVnITRB0y+RZbhHGaWemZ91XDMHmVQ4YfjHT
OIGjXrnHCt/ZU14y6MUIyVhCAuf8pix944Y+FjPgsOgPMfOyrTZP1ilQZfDJTbtyA+N9foKvm780
XSvXoT8HfwRGrzcncod5CpFOATDoVhqtRDyWR6ggbr8WI8UKvTin+7UMYuccHxC4TTBQpvkRmnz6
Ba59kKwUse13qNyWxtNYjnYOvlcwhPZ5wjbnLlqKWN/uxwdGrOocVdH0kHU9dtxWQ8JxG3wP6B8e
FQLIG/gn5qad7eF0/WsY2YkL4V0t3R+8wmcdseFO9zMMKLAtOInWHu8Grcp4R/zIuseWsVhhUgv9
An/x4VE5kiRQIYpdPvMSOrFdP5rVYKwdVLGHqXGpE8N0eLDJIDuxz/EFZvydvpbSZonWCZ0P4eDc
gCCRRrdKO5X6nlkG/r0xWybJ4lSOgd/xd+cWMMAzcCSYsW9onVc54VAi8WJcd0ymKk+bDXdn2Zr5
ms7jTG8Vj+1i1BvubXP2b2I0oEzk++DTWI7cE8Lz6Kf9yH/G42AS6yGELQjvSzEzrWOQDJ1QLa/t
kocqIEy90t3Mc6tG4j8U1d8o5/VvVHhsllhDlGzM3XinET2ApXbUzsSy56HEg92gbyaMjau0paAB
iTVHPeeNHO9wGytOLT4LpzFcTladkYJnjCXQCCj6c5g5Rrs1XJs4WXw+1R6KjPli9WFwAS8oLmVv
uXeEyAaXTOG77mu6ttbIrPxDNio+6mXd3zhts/TskyxfmrYdCETEzGWdDJk5cYsLmpoFw8gr2aar
oYiYFhYKRwjuYLEqG3d8lG1l4NqbKMUYK8PwxGei7Hsl+u67yjXYSGa9XhjnHUso7un833fdpcCz
NZv2FWujsxksV1ka2UxMA6XG1AFhYMu8wj00f47r1Cw9Xy2soCpRGOjDA5vwNE+yz66lypeUJPkD
LF3xUpWTfQ6RyK/MiiIhAW2QOMosS+a6TsulUcIXzz4lsek+RozBYz5SpJdeX4fWzmKUQEPUBpt+
AsjJSzs/9m01PTmNir7DyR/WQd1Ya3qBJZ+BZg9eVbke3TB9GhuRvwmyO14jp+n3zjh1B8iPACwo
I/c6s9dNpqdgPPzDrA3zYPVZ9VLY8O7xfm8PjorrwrMGAJQ2LXlgkWI5FxN7dleE1QvevxlZXr0z
3hkyLQ9pEGW4WZI+v7FCU24J1A2++6ZRHNOOygatH9dBEm4Qklt11PITHhnG0B4Kx6lvGiYPu8LV
o1PK9ArRvS0uyBfC10IzjT0mCMlhdrTRm2djoX9ExtaPag1F+3IaOG7jf+tM37lzcUaM3lt9DL/r
fYqxLI1jM1srgXz0S2dq44YkgYciaOMtxURyIIRqfsssCWXb7yEXJfmFlCwBN6Ig5n3D5L49zJAb
Ay9tOrXS0PQeW3PU7wdjkptpCqKzSXHPirDi8qtDmiOgj08eC5II4/m63oy0oThT5H0fFJwt3Hwh
XawGX0vW+BCU5w4vnwe2al96YHH9HgDGP+P5Wu5HCsUfrcMmQuY5qqmtqhjiQkTxv5ZB1rIAJQ57
nt8K8R0no2AT4DL4uZ38GleesYJ34GrnLCe6q0oW0TD6HQiJWYyQoYzNvcOI/BQmHQ4N5pzvhlAJ
PLnSGWdl9uKQ0uXSRAvoQJyKuGS9nCLP0Gx5j1/hAyaRxadI5j1YRS7jy6SwFsXn5b5Ft7114lxb
O0G8wr6FDSUZ8k0CM2J13eXRpqqVSy4mFbfLkJC0+BeevXVYKLmnNjbctd5U412HCPY8CoDKEPfz
Zzre5s0e0+oTvB1+UIf1BZk1EqC5t9SzWeocNEgV8+9zF2rm5wm2bnOplpdsVmx315uHfne8SxV9
gGGwa7bsGw+YFS5bqYQls6q0BTjydX73SOYVmEZaGjWc1RasSjQ0oHqLicW2U3F10C09fO1lNz6M
A05NXYlYfgOgxecYwoLzYYqG5s0l+fowQ8a3PCRV+WeiR9XzUJrArOBEzY5a3123Cx7bji0nhz7w
vqmhto11I8wlFSAF43NaNT6QdwW63c/iaXbMbPRQlAbCa8n46UkzTnSx7og2c1dyCji6w3igVtXz
5b9jPemSz9OEbQdZL/SZxwL1vnNm5x2byxXItMeW8gZskv9VRjJUz5PBJGBYThd3EaN4s6GFJxMy
7JMmRg6KyZnrmkOKPA1kPDNoVwjaboDVNmaGwctypEdpSJdS8nTVUqtjx8smb5asnFVP5t89zn7q
DFdfXOpppt8iWyWvzok9QeRSKufNSaMiyzaODbcvwMnLICITP9MDYzn1POep/BIFVXmDaevyBFxA
DqaowP+daZ1F13Z7otp42knC10JgSbcxLnC8aIHF0mVkgLW0dZACUoSXa7UaVllgNG/YGOVbtfjI
WVAC7rHuWbbtbMGDrnVPO1rUMC4yc6BE0BqDGeRDMMsh2DDGAZGOGm57I9vQh8UJvBlapiaJv8Hy
nLhju65W0/XyldXy6/wmlcOMP4R3nbpchw4dey7vlFO+mI2pLvpkZRf87Fm2Cd9dDymIrZFPEIbE
o69arOohJC9wuIFTtruaSE52V9ejs2Qa8oZDRPsyk9W4850yXmMsFsS7pQPMV+D0qX7Ka6a4nt2K
dmNKP793riDkdSMwcPrYT2agzu8NgkmFdOknFd8GVHnWyshnO32icU9+zGZF6oulpfknUS/gGI1D
O+8w7KT4toeww9Ym0P4wVbyAR1ZfpWw9CxaEXSFvTpbadDjTyMxnSKfmTY1zCV0BfNXHKpC7RANp
m5uugQTvIguYvQFUnbnFAHpOhHF7g+ylOgximQAw6fJPBkanD1DnACwxBuCVMCUUPHPM0+xQLhyx
fFkh9YJB93IZ3mhmBtws4VHgqscY+FGCk7TbXOPw302jznwjm0IKuxAk8qRGjT3SvX74qFWBv4l0
Vt+z1ftiOJSUi2pznTA5es3qkCrjEgNef+N+sGJcyvGf0OUJB9sp2TlFUt5pUFLKR33sq68cewB2
ODfyTwWRrwhYog7LOmCT9ZQQwUiuBoSD6/nKyJrV6UxL+akosCJPkmiZ4dDfFSe/jYIbe2q1HdPR
hZqoAxhrORVU00ApuxbX1zWddABsWIpw94hTW+BLm812KlIsA/X0Fgp4jk2/nL4onTrKrnAeftA4
oi51ZXBglN0E9g0Wc+dXGKdtc/zVku3cBzrdsNHJkOM8SeO1C/WUTjmP5FcjpxI4lJiyjJuIcVJ4
F0hIsBsnbce7Isz1mz6Q9XRHKDoIEAr74gTSCt8+5LhtVrJnkHbEO7+rd12Ibe45R2p+6JZ9mawo
gHU1AhoXOLBwFC2Pui0ZElJqs9PnqQ+LPVsQfJeTwjpUGjPPqa/YvXW4CT5CC6wSzxKnUpSvS72b
O5xXltWr5xrzvmdrWUxOZfjsijKHZ4mTsXi57qi5TxXGpj+4T06nGx5PDSppqNNmY+DZyx+IW8w/
tN6FZOUhbutiDDQ6v9/4ZjjdgXo1yiOss6oOuKPzOOeSlNnNtRzXSK1fNh3uxeSyE8VdzawHA26b
OK1lgQldh47uF0l4pyJ+ZloZvUvjl/mKbcTsvLyHxueNhLM+QJ5hn5+VtPB2FYlz6Zc3ypdzcSKc
mdWURx0vBE0XC33A7hjsKxJDB8nLzQIPp7GQ1Ccmomopxoa9n7EBFmAF3UoWznIatjZPDofp8NmO
+rHy0BHrBy1up4emcbodVrrls2jStEC2nC7YMKjKdRunhfGfyHyI07XBBQ79lA4YcobDjamG/J6Y
tWQHV3R6oqJkZHltWiZLAiqkBUpF0MRsHc/szSsoM+GmA6e+6KJCuuL4Fht66IynZfx36XTGJldU
EP0dqAvbyZs2gZx60qzVFr+z6QsVB0sGRbX2I+wkcfRxMu761HWJaMgi7pA+pxIkPUz1Vc/s/hFn
VetTIOZ+22BxiHsdbpN5G3YnTJXwV8eL5xk1bHsuzbR8cfrJ+jKJFEebQZdPv8ZcfxKCSUbsOknf
hkW/jQrD+ImtMmvQ3XU1GDvbbMUrdaJ7lIBK4r22+/W1xE/aO5w1XLTbyINNaOEkzf90sSGmwx6x
z9vxzs2YKkKHgtUlMCryrCB2Ycw7kuwFJ0YscPI1IzotYcbQHsLENAgbKJzsXsRltrdKGtknK027
Hd4HMfmMAUt1w5os8XgmNGmDk9KH6Pd/jT3zbfw/34pywgMzbP+x+15cvmbfm//4C6fmH3/9Y/P+
5+B7sf7afv3LHzaQQtvpvvteTw/fcT1q//Ef/Psff/N/+sO/fb/+K09T+f3vv319YykSjYsL17f2
r1QZPEP/9KSXz/Lxm8tX+Ptvl+/D37y6ywkg+5b8N7/5QbKxzd8pxhCfGqZJyApckv9LslG/69JA
jMhszHXwruZ6eYFT199/s9zfyRkkEpwkEX0h4uD10xTd9UfW70wK4Fr910/Eb/91Fz54LdzA97vy
P+C5iGXSglIegSgkmX+x8fZ1UTqxcJt91aYS0Y2df7FKYYm1ZjX+0Zis8dPoaAUso3+Skf6bq/40
WKK7BLOmp+GKlmPyHv514EH6R91bYZzvoXP+MMnJeJWuGW1FooefQCbCzb93OW6hS0oPemmH2Et2
rJ8uJ6JKpLmiDpPtElxPrNJ+7pL4zNBUP/pt2r39+oL/wh5ijmPD9zO4IjSin7+fEcU+klo/2cux
HDZTlzaPgtHICjsWP/HwKVR4maLb+fVVf76rzOoME1UriXm6DZz609cs49RsK4nn2qAPdHnagkEv
TQfCdfepITRt++vrOdZP4lYGV2zvjmJWh+YFYfHyif7EkirLvgY4dOL9GJT2C+n15TNJG+Vt2/ly
75duUq4aW++PQdfEDybu2JAM0nKrbHvaW3rHeEYtikVfXZi/xfFuor1cVZAcj4S/iSccpxLpoTjg
uAxFaB2xwkifW78375q2GbS1IUcXQ7qYsi4MK3UODcZzNlOFdZwYGpCfnZW3TWDKvenW6XMaVvIU
kDZELk5OxKAkbPQGNHfemG5mPOkVgEhthWoXZYYaPYbPxlMdYUcOUzu8ZEEw3eU2Hw43vZRMNUSY
p0Wa/kSYUPFiaFOxhs1c3tJDlksCbcbcKBLOPffQgMWFhwpms2pngnofoqipOAr4zEUEmOdLiLoz
udKveClYR0KFzSOelwUmtAvkL3zcbKcR8g4BgS1LSJFhRx57a21H8m0PDi7suzhUJIJncEPj1ahS
RlPjFBSPs+NTpyCmz37MAXXAKkYORyFKmVvlOsc09l02hM0xUTscXPmKBesXP9I2fa4DKabThPr+
cxpBmvikG/gJbBIgoCXzzSnrm7QHr16Tf1w8Bv7yQ7p8HpeN9vdlcBgHYoZFcPGmH1P0efhOD/cg
HvSt2Ai79zP9+T0Jcem4hVbKPU/HbNpUlayelvf4vkZnR7izZttPNYZFC/UibD/hwDV7amjFiRo1
3zbOZN3ncKXaDXRdYa2bIgPvLbXEPHbaIMEjzSa6Z0pq/5BN7tDEW+6tIP/2oQ9Gfx/FYfTYTugg
PL7jEHpRZfsb8rKtS0lt7A1TGqUgH0210Zw8e7ZysjywXCj7EMVW3/Q7F7L/9yGKjMrLcchYwUwq
yrXQLRwaolQtLeW1vWRQqh51IwAm0oai/hIzm7rD8b0gzGmgpC2QGq58mtZ2TYSA+5xHMO2OYojH
4+zT7a3Hrgu+IpzR3gA9jQ3cZPuZ8ia7NG2RP7qO47PolRMXm6igt11DtQG7ilv+bRNv1Ddd9NYX
vaa1UGXk3huQ9B+R3akdC4ZI6zgub31cYNfXwRP89ijYhtiLEIxTMY3YIlMvHuGoaGrfKBygqZdY
fW6WASkPhJJ4dlmDNGsWX6uJRt5ljsZuJTSAU4GS7uLDJLitspQK/91CGbGy3Le2ZR6hy/H+0KLg
JxfLG0FwzKYnT/yWPY+RNRk2zVvlFAMuun3ymMn0R1S77Rl9WHFe/IBf3/2USs2UJ9KpSiIeHefe
bNpEHHFs4mNkpaAnQs5jecGks9j6kne9K5gfbwanpOS6bpdGlEcXhhQLx455riDk74mwMbXLdF5c
4izlvux5ZI41gkS5EwDjZsR6HC5ZMrHSSSNKgwO/W91bZkyX5RPle+JR8zbjb3ZPRJV4imUWiOOQ
NvQD79MTujpzP8rUqDddBJNnNQK5nhVOYHu/L0wvJ4/lNuwM/9VHVvgYuUjyVzqgJqdYySsoZIrQ
n6YEgaTJvgJ8Au5S45Hs9VAh77tYqVcMHtgMYntWr3USF49Y6xE8LJtJnjQSuuoNxvWxzSTDlpcM
u7xDWgf2wR8q/Y+5qevPOKHZhAkTPLHp8GkMPUOg58YSw7E+D23iQO5u+MZWr39TE5anvJuglnoC
ms5uCeQwYe96it22WOMwGsbsODgrYW45uGKnSlWO67ZkQGE5+FSvB9ZETO8wwQmLJN8uA6pLNg2S
R7khAc8fN8ia5V7iwt1sXcgZk6e1fWqt82hizfgdbsortNuY1hMPwQcL6wX6hIL3UlcxHYlU7i5h
sMfax230YmZTcIOpCM+aGFTHs1AFmSuTweE67Bvtdg6m6FMa1LxOdcmavhKRx25B/65pXQ6WvpAp
qX0KL5EQE2ngRH+aw6YC4h1wbhIjU8soPaJLQ008hdG5lND2oABh7B4XtzXso5M9EIQhszraaH3Q
bmjy1AERDNt614QzXs+p2lrYuq57rSoIONe1PSFe3SeDnWHrlnm8jaamWY/VII8+6SOe09sd7bFq
NsjHok1IfsFWpEG8Z1JrEZnouEeUGNoj2UvdJ7zk4/1sLsMcY2YEEw0OOdKIP4GkWuFBhXDYvmqB
HTCygl2O8djKcpbojiRujzjRGJ+1ANpi70/xFvk2+Lfy43OGucprDAluM7vSXutONEAjk5n+IO1m
XhlFUews6Q7WujSJLPYG6fuvyDmSlyDpl+wBnZQukb3O6JQems53j8lk2I+l0YRHEHlS6QkYghzj
KDzPu6bZzYZVrJBf3KRFSgACdqbNrV6LQNtpGvD7IZyM7PMiGhlOPo4ZA7uvaq0bF658tOE0Z8fI
G6Z/qzJJ63ENMTlCkI2LWrnByFo/IHrOj2qyi72NbqH0aiybyUOdLGc7T3l4m8pEl14V5UTB4V/f
bYxg7L6ryuA4sI0+PDIAGs/2DCLvjpp1e11Mqi9zjSceozmKasPY4NnIZCQ2EjCiATlOOuHGki+G
eEwfINw6vSzODBYjRgUdGFccSP0ASxmgR+fRR8fF2vEU1Km1mzUruhspu/O91qgs2FVuh4UFaiPt
7Ou2j5RdKIindfwp4QwKPDyW7ZWGVuzkp3mIckNG4U2SzAepM3GubQJRvTbIwxvha9MB8mG3i1tp
ncyeH0/RFBA8rvV486SzPMObwcA9afGBrzonW1mVbftePTDrpBkGPRTWt4n/WjFo2EdKfx4YZm/d
0YnXsL5LQt0bSHfh/IPx32dE3dOdZYZWd2pk2ln/yd6Z7caNZen6VQrnngnOm7w4N0HGoFmKkCXL
N4SdljluzvPT90e56pQV4VLAN43TQKMbRgGZTgbJzb3X+tc/wIQMyWooI4x1kCxDUxg4SC0TDHSC
1+JEuHPyLTL2b4cIuyTyTVe9bYSc81kEm2hNXJxLQh0esw6D97icr5CszfVdP442ma5qmHZi1c1D
SVmVson0fhj295FVki6OWVSLH/VYjQcsbFSi74hpsuhwvD7LYrmuLGv8hDXMyCYUyJ0qlep2zJ30
mdT31yIZyluntQnfxA8Tf0bRkAnsG7FOzZFkbbRDJ0yQHbXVJf4uBczoLrW+zsk0eXAPLNhPhXXD
wIUFJDEXs0gHZwhGsU2styKLtV2n2XU/9NYuywbmbYyJ1zILzZdQWbdxX19SYoTX2O1mV6FpDJcd
dvvlCg/7yA/5+1/T0rShYLnty6BF+m2ROHa64pzrXqTVFhtDa5OHwgW7W2FMaly2k5Fe1nCS1ppt
MJUcSlu8KhH2VGS66f0NYKa4AGF8bS3qQeDC6AXDugaXulh3H4KiVuHomMr4qlXCcfwMb8ZpZU6D
O5S8fQI3qC2lZkUrGF0OVNCauFKr4HenC7moMarbssjjDfySdl9MfEtwkHGcpqRr1j2f7X45bftV
7sjg+4QbtweKF37L2kl50GJRvBakd4FtK8Y1etAIlFFvMS2YnXjtGJ18LPFgWOG053x1CD5bW8jj
tmmoVs2qQMIyr8JELQ5oEa1NQmYQEo0AkJx9PvieG323xRo7/mY3RnNhBq3YuBmDCgKpVp096/Bm
g5xYp7wf8iXxruLNxDPzF3jJg8WoE8cbdLaGXT0qdXNYlPoUpWrhtVKYRN3rvafPzIKxithlzjx6
AXZwDI6KFX8vupo6t7hC0nNn58rfCekUfwcYBXmK0FAtZJ1xrfGhA81jCemNiuFcdiWoejjkph+L
0aSut+oN7JAQ7xtrqPw2NrVrdxYCno340kkZXJVTZ7GRp4TNM8bNIXXEhR/XZfbZUavwW8wnAjE/
bd1dafb1Y04ChcpAz4pulVAh+T4L1QdlbHI2VGW+UMPa3A6UVzurr5x7QrZ2it6pr3D9lT2LWtDs
1Jr1QASlcSnsbMJ+hY5sWDSPbpnDxHN6/dnsalp+XCMloRDWCFhrzILKeCb+ESi20fXnCrKe/EkC
eRu89lFX3hkd6pAeK7WNUieEQDIEpdwhSNzaFYANj/E40XUqRqd75QCH3o7KcoOMnfKqsYtyMxf0
mkZGtWOkkfOQtFBTSIBMDwV5vTO2EjI/9EShDV18a1WZuJhSZtQfN+jagqP84pG29OfIiVwhEHGb
hnlsZFsZTqZgV5Ts0LcOz9Uw6s997VAw9UL9VtIKLe8yiX2ZYYW1qpuubleLZvQ2J1bgEgQ1Qo7h
DONFPWXF/uMf9zvwwAANNelPbLxuj7VO9TwmMFtS+KVBzFYQSRzzfdhCtBG6m/wQJZRzJKvmpcFR
slanxLwY9Za6vqvKTUb6X+QP3TjdNgS57LTScL8kBXIFXCXz7AmBBsNCuzMudclAU89d43JugRCU
MDQvI5baYonBCBaoBI7UonCJGC78eCs2364lev5Fe06W3mjgrcbIRHM/dEa6hQQbQrZSssLEKi1R
vLy94yKrCn+0J2unDrM44112BO4sr9KwOH9xL1uo0cdOmlKl6Fao7ndZzoSldHkGBM5ZOzAW9PQm
N3kG3TnlYpsAEzTdWD5CiD7GduwakkVo2PEuSHm+b2N5+TY0YrMtN5oTSpAaSEE+QwNx8/Ha+M3N
WoulH/wzwCXrGD9TEoeQr+Xse3v/eajVdOJGdkdLU9wNOMz+/FD+20Dud3D2/yf4NYUh28H/Q2VP
8Ov7Os7/fv3H+vvwtf7+j4sm+5p/fwdj//wP/AvG1v7iTWA4aSAJeNN2/hvGNv9aFopwAXUX92ed
acu/YGwBws0LBAkFYXbQE/wbxrb+AjAUbACuBkIq8Hc8gq0/grGPZiwGvwkkAZgX619TPfHDhPdC
CTy67hbZiniGmdGTiiyD1wn3kNvcciGESAKiSweacQX7c/XLk/sNnn00T/p5eczfdcDXBfU9wkE7
CzaDTcu0xRGKYG6967zUJWvKJZLjzGd5tKUvlxKcYw6ztsUb/FiYOmtYLWPOwaWqKL0gBiJYl2RS
Hf74hrgK0zGXOYPJa30P7EoFV7C6yt2tZcpvABr0MVF3mepqe+bJnSLl3I5uMYSwdEd1j4djduRO
BdGVQK4D3Lly/DSI/GvoWoeqzsnpdsczj+/YW/3n8+NPjkOsXHmK7++sM+JUryR3NtvN5Ku6nmPz
B1bC9JSIHC8Sjh5thims/5ZtCTnZ1eU6HXXngawx5aKTWQOtluJiFDO1str2F/rcT1d/+vgZxeB4
y5+4E5yYRtoSapPBdGibxqnjm0NMpTw2P6BaxWeOldOVyxgGIxQHMwiOlmPpiczQYUAZtbZZV4lt
LcIaYBTCn6q105nxxOnKdUhmXSYi2DHj2XqkcmGfiOsMh8dtGvUTUIZVEiA+ZmdeMMPV90UP79Zx
majx7Bhn6drbCvhlKJF3IS5dGDRjnUB716t9dIFfnYq33SihHIVkPG/ceiq9QC8Wlm9HC+YPyMCh
6I+6nxpS2QsleYEo71qQoKbhejDMlFYgjOxPCyK+beE49etBx7AOWjGdtDv23VqzppLRwRisFHeq
1n03ppeEJxkMfHC36ijwHis1drZ0QIWHfH1y/chVsjUXTHLos71yQXNffLa7UNvVIo5eiqHTfQO1
IcwE27y2B0d6ITa2u16lO1xCwu4sownXGAniJ1Wp0WWJpOwGYyftgfl2Rn+VmPeZlofPdjFi5e5Q
kAOIQ15rCT70YBEBoxhxf58VpXmhRMqrERg9PMWAZPPMbquXRqvtG4uoV8xz5v6K/dS8CojFuZY1
Dhgrukk8MAwgY7p7kN7Ubh9NJoYboiQ1sgcdSqJMbY19Jqb0hjZRrMpEhPdha1ffx7Cx9rI3iC6o
IAtSC6t4g1fRsOobCClePCXpRVJbuBRpscw3Zh60FQzmMd1EZCUjDNfaXSqn7G6iKca0Rp/wVkwr
u7/oY727T0l0/gID5xmz4pkYBaZDoSfBin7YERG7ECUgbVfqd5h27i4GfvuKsyAtM/miAC9sErdB
IQw471X9ogMp+SqJ0c4GlvChwOfMiyBqq/D+HNlfkjZv3pPYZyR+S3s9XFYakFlFW6hogScwMRs8
PAyBRCGHK8ElbRqwBa7+1ZOl4vQCtYohkjZPWQbLRU3QQajqVSnHcC+szPFDtckLr8d0BwwlaS6S
CN3klhFD9ZLT6NynWn41BOquC5Mrqbqln5lQ/Bw3Wge9a++HuSHZXGW9xoC1lzpp9eJlEk0tvMGs
nrohvLHMDDVAaI2f9VnBgbKJ02cn0kY07OljVicOZgud4uPQ8+rGLBI4PO1LV8FbMqtQ3WOEgwls
Uj43ki4CPdSQXpGebc5eI5yw8k38midvdkZ3V9SQWgU2+odC0sxCHr6QYVkQGNl2QMJ5bj6g+0hL
n6ERJBmlTh0enhvfQ+kaLgVkOp+YMNLZa/7oIqclUNMEECvTSZLAMyfE/7SIx0UlrtR+0fqUow4+
5wKMEMzyYiFYbx6lnZJvKHAPQ/JUMhQYxMAUoQzzTRwnhV8sfgqe6kq044ZZfErnlCGbnMq/p5gG
L0nTcKeSDroiNolOAbHDVdmFgliqIEhajxSRbMNsR947WFQSPD1mK6nEJraZ2PYzEykgS9qh+wlI
zI09bIRs+JBzdb2A0Ki33dRdjbGDYqDQjQcg/2pDQmZ+gCbLIMEQ4e0EXlN5vTN2X8xhBgap2Fxn
VOjkIxuI1GzVyLQLLe9RDGh9qDzkbpZvtFaxHoO27CzGikl9bY51omIzzNexlj1hiWGtuxLYQWb8
gMmKlBXDxAx0p2mGbYk66F7rBYNHMEDFd22OpJTZ2NYQ+DU4WSzaa9tJcw3hNyQrjGDiMcK4vTBL
cs7nbDOMUQsZU/DJZI1b+UrLwPCZNVBuMPacV4GEl7cKFs0J2pdZ26QRjGB2M5ZzTEKXn5b03Fmk
PonFoadBy75tGDle66Yq7hy1y69oSwo/akImib3Zf2ZoFt+iCjC/aq1Wtl4dgxAAucp13/DfqylA
/C7kX0zJULiHu6tfTmPg5L7UJ6Y6jhZWL7Oaxrf1WBornWy59QjTaq2Wxrw1J125VabQuND0UVsb
bvdD1kW4ItpGbGGmkiDcmM9Ei81MaGzj09gyzliBFpCCbVojXoxAbXd1NIs1k+boEi7GE6/B3km3
1u+1QscMlL0FzT37w7PqKOpdqyFkKfOBiRa64t4TtWUc8oAYPl03Us9BQOVj+6vsKHasy6avHyJL
Dg+YU1YrW7Xyz5VUmCdpnXEx2YG7dc2s3lJVt6tqDttPSRIHnsLu/UVkDD7gRakXYcKrzKe0vsTO
AJNaQ1rXJX4CfplXiZ/bBNiv6gndadr01XUT5tWLsDXzXsDAvhx7RAVjZdyisWRBkKLzKQTV9mTf
Nxt6hwyGn1MhkgyU6keDi+9VmmK7IGvF+NrAlV61hdp9NyMri1YFasK7fLTFTYALREunXWi7jGyr
Q5q4yrbJTLtdq3FororFrkFIDrzclfYjEU7PqT6Hf0+zla2LUBvvAiWzNnnWt0zgsvByzq2bBJ36
rZn1s0eWFYHmqFSeG5QAjzMjiesZNxLpiSqvbKh8MKLLRld+ZFHeeWYZsOth/Vhdm8Worlw04hvd
VnK/S0r7ToN3vsvcQfgl4QW+gY3uRi8055Oihs2WUht1LzR1diIcnTZulxsPfctNDHXmpl7SmNUF
OO/4ZY56a/N20A96TWrs1JGB+SZI1VoUJwiznipdQBguAu260LDnxY3e3o0kUTOe0VqfEs30+1rg
IlK19jaxB/dqpLlCi5+jl0QmeDkF0PxsBHCHFN+7bQqSR43rjFcRnh/kiOvFXUfA40rNjRcXV1iP
lJhuzQzym6ln1k3b1ChxKqf47LazEW+tQgv5+ozghwmvWrmixST1Vo+jbNUQXf4dfgIC2ZL3vu4r
w7pD+tdvWewkLSF6xKgNffxXLcQOxyfYejyDNJz2H7Sfi+UyVMBFmnLU6LgOiXqYgOvbPHbbVcn/
UEV9aQ0s1iHe4Ad7pt5+oxb+AslRnb6/4FKQ/1KdBl0wt0S06FvQt6dIczf5MH+V1D2uAn0BYDiz
yge1eS0ZtRnqsBvt+asov7d6f01Yi1dP6tbSUc0xEMK15L5Pm/XHvcfSAH30A48apLrRlDx0+IF4
JK5jE7G4oW45SLayMvyPL3WcoffzYUCAW7oPi+Po6FqubjFGHVN9y1vw2Do/LfMADCj6a7zd/DQk
RTI3fFPqKv6Uyk93g/820Od/LLNR1ZYX8Z+RoZuvedwW3947h/38S/9EgxznLywaMAcWmuHwx4Ld
Dq9N+3//j4K9wV8qbTOWXfwLJITzTv+JBtkq/4R/hIvHkktL1OO/0aDlPwgHkuQcoAAcfv8EDILX
/W4NL3xbGJMwrxZ/soVEuXz1v3xkxmDGaVga9rVIhjC8ieOQQpRpnB5mt3mDfP3BYlRPaHvah5oX
EaPQ7ATi5+AhV6MeSx5GOcYaRrbWMFR0FfdGqmlzWBDR2SO1oeMci9hQ2pJw39ztPreNNaQveBwQ
9nMN0UYVKXVezkA2HuZ+bPywU5wwVlZhpav1JnRhVLc7bF8KN1vjf9l8c/SswvGrUlrU0JZda4H0
cf9Z4BBGInY+ruI26fthXdWDel3qQRJlfg59ZrrDILNydR/z30S9T5Nktinf5lAr2HxT1YjWs6sq
Tno9JB1BxNeQz1t5O2OEgluNEjnuVY9bb/dDUPC1m5IWvYTLDdsqWjnqaENMsGDOWzRpTa+2V7IM
Y/tqsivF3EK8mm3mimZlPUlaZPWL01gRAnjbdWJ4OKkSGvo+xfwAalA3B/Mn2Sv68BDH2ezcGZh7
57ex7Uz9NjAJV9ri697Db4qLrr+BRZGkcMOUQGxSJbEMRIdt3EQhnisTxpvqgGnFqmj1gJzPGqzM
x4TcUVbYR+bVfZaPtWC+g9Yh2BhjR2nS6X0zXzi4kCcbUVddt+3p3QXMb/yyLyvTUSNfGxgk78dY
1q8d4+doW4Zl0l+Zb0MQkPl0oLnuchP/eBTUydZI7W7AsCjMyus0MGKMiSCguH5K6Ga+eDoU1nVt
aOHkt67ZZ5u4pVi75ggtwqsJgnPGkdNBdlBg5n+LSths61kaDvutC08hQdre7RA/zY0fQ+LRNoAr
iXpJDFVJk9oUKUcoZKNtNtAebl1sziwfr/galADLRX0nuH7i20I6X3VMowq01+mMqjcbdBrsec3b
rbKkRFs/qFRGFnHm8c4sOhFFXutC7oRxpiqTotzavPsh+V4KuzevuhynFr8JjMb2JEyq2GuD2U1f
ANyUyiuaophvcj1qSSixOz3f27gsdB7PurMRBZR1vUaJrpUMCPMxN3Cs02W06Qd8tYuVHDGFUy9Q
9hdKtdVJ2GbtODC9xosWrXW1EZkZOhQQA8ILr5s5BJd+uS/5Io1e/N1URA65q8nGiI0VwSyFoGs1
yJ56i3WfI/ebGKI2ujp02ADlrfUDp/IUi+BIjdMfA8S9sSSfbNb3UD2kzDyHoNEXGMs5tA0S/YK7
UFZFw9w2CKpPyaxZjXbRjIFxaZuzG9beWAzlwZ0Vm5VKUmJ4SAESv8HHQFLsOcI171V3qkmcb1Qt
fOkrdZ4rHDKL+hbAyB1bTwd9hEyDf17yOI6YEu/quXuYqhof4HjVOIPbSBe6BOS0uPFg/Cu8rbf9
/n+PxjOkf1QaFID/+WRc1fGyxfzDK7JOfnvvrfnz7/7zgNQ0c+H2E6cKAIkd5uKf+a8D0oD2T3YX
LkNC10mcgFT97oAEmKZ9R5XDX/71gIQyv8z/FvD0T8clS1317xoPy04wZRdbCYHxJ6eueSJJMUc1
BH98dAwpcEFpXGgthj1WOQwF+t8V/teGdgb/Pb0oxQBqGDINXZ6KtfzzXw/laoY2aETzI7SS2PDi
1tYbj14phBBkA4ms7HqqPv3yen4zmPnNNZlLUQA4C7xNRfL+mrixu1mRjuPjAP5Jw4SplrU3Yfhh
uNcPSvigEkjYf//4ou97iuXpkkZs4ZmF2Qzj92MvKYeQFE6ccHhMgNZcr9SMGeKyQl7trh1T45uT
hYr2bNB2JM8fX1k7Lny4NO8Ury4UHe7p4CCUetM4ZtM/0m7r6dJjWM+4ZkBHhAk/7UZOoVu3Vub5
pocIFyIpov3e6GWgvOIpDUaKimKEwxFpg735+Ledvgrmg1ibYjbLM8GD+/2rmNRq1NW4aB7pOWFk
COIVZAu7APbthUNc1EBQtabYypkB0+8uC8Xgzch2KQqPLttGcVi7RlY/tqSC/s2grkn8OR2SL8i5
m00+gov9+RVNbpQBBOnBqB+O1lwJ3aHRurB8DLvKuc5DfDfWgmQLZQcqSWAHml/Auo8f7lHM2LLm
XDYgZC6CNor5x/IYfvm4UjudKX5k+Sj6wMkQ0AOL+RhJt23iWc1ofBpKmtldSsDh+N0qhkDuY16E
6YWd081fWzEHMAERtuY5lkWJmJ7VdtCN27lWM8zKRaql1+TJUq1CQ4jMKzShzALNqsR3wa3aWOy0
yJrFn68Z3giqOZcGXT3JictliwcbuSOPMMmMQ6EN+iM7M6rsAR8HTArM1Dr39t4PxN4epGWxKbNF
w51x3KO3Z8FKJvtLLR5JPaqjNSBZJRHd19q3ztaMMwZ7Rw3w29XYK5B+wYQx2aCOZmIOEWEKAQLZ
o4ZKoPZCbZrVyxl4btgl1ZRNG3ucpmqrwu90vT5RK/lkUMDmr4wCqyI+s4q0k5tHOWEizGIuasJv
PE5NtZpaEjtnRY9gVoP6qZgIScHGckjwgppVZ04paTKFpsSzgjaSd7XdN+MFysOSgqRtpmqFShsH
KA98iygsXxqZ8zzNOt+cBUzfnZGRvZ/08fQgNjEBNxZxnWsSvf5+0eN/DwYI++AwoGSvPYkNg7ky
rRQ5PvWT1ji7ss3U+inKHDgyKAud8iKHgK77H399Jxu+YNNlwZBHaXOqHr9FCDR6XU6TOChOHsHq
msPQm0lVQFw8ontfqQlDZZ8hXaGdufIbPvXuJIcEyULl0tQLMBKPl6uJqRdxC+FjMU0GCcX4wnyu
6P/zSwIxopEuoXeCRx0JnmQEobTpSq8ZGDCoC+QPmuJ8vJgLOoZDWyVQwJwhJ6VXN8sJEyCoxOIm
GWmVnZUZjIw5ZRyUxY+ZmT2WLQ55VmtXbyqxC1G+wO1fhCEeB18f+AXJO5U/4qkq9o3IVfHYNq7+
qc8aZ/pasT3ll0MiDUZ9Q9OOybbWscLdZGU4o/LWkGTPG9O0m/a5rCKleRnb0o1fGKW56tqcQtl5
Iq+04SYpVdHf0zAYwOSNrRggszHJnS39pgaT8aJNSjPG+WDA/zr2CPiO5X3aiDFzVm7UxModZoAM
WiwZtu0dWxhwOq5tSXbXln1kPrQtnmQox+VUVAxGpFPthBtacOUSCNObZshLuLkjxjgHOcSI2smd
0Y2vExBH5OcTft4hhgwqjiwMBBLZsGc5XYYn2KSHRYPqx5jdK95Wk+26uJLJF01PEwti72KX1Wdp
2F/WGG+l8K0Yb2zboKZJTVQGNNexO6V4nJEIhXWxPQRuBH++c12y9tABmCXRJ6Mx3sgcUxCmXFVh
PIgmrJC6N8ghL2JLjvrVlE9K+fDx13BahIDbGbpBjadD+jGP1dWCdAybLyE4hJ107K1LKEmPoZc+
jg+QWduJtSryfo1UzmY6MmmICOKsJ3aP2WRb/Q2ckVhX6GzU+XmwmfGe2eWWPfXdJ8PPY+3gaU8Z
gtTwaM+t4gAtCU36odDtvv1KrmKMjcHc1/WrHgfd6PWu1qaQn6MWgU0eaOEZzPlkl+UH8IAAPSkU
Hf7//bYlo1iV5GIFh342UWMkA2J0rx3beEdJ3p3LWj09Y1xISRp3SyfCjR+DrHj4uGWpWs6hay27
v3OyKmNal6XG7EMjUPT7uhicpUztumDtxEluEVdtWDmcv0o9R8842SqXHyNg9jn8YanHjFRsb/Ee
bzvnUBslzAE7w6TSLzCat+DEhqMT+m009QRrDRp+iY9nVubS17x/9QY4s83ChHFEXXG0W06CUWsB
w+dAEEfo3iXCoaDBIt0pQ7zW01j5UdRSThszHRwEIeNUuc/FYtH2ZPSoftZnfo52+nMAv5ecAepT
NG5HRVuHalJV+nw+wEKuW2jjYUA0oJ4kGLAX+HE2/qxG1biOeiO376oOj5b1JJIu3EjKBmbOqtCi
w8c/6uRMdUkwEKzPpTkF3T1qDQ10STqhOdMhU+O62zOHDbrrptXs/qqEdVpcgJvihYp8UZE+xTVm
BFExY53w8c84/UbgA6GIp4nGkpdD7v03MtvtjFPU2B9yLRj1XWV280suEXnf9lhO5j/xjv+ogtdP
ugTXEoLCGR0+9CHzeGHEfZE7VFrdYSTAZfLyHoWyH6iZBs2hxajDLzGVcu+DYAoQiBG+mT322Kn2
a0Jmu/xTi/27XOfZPKWXDHgyxjYKAti1C/o8X8a4/zPVKKKFvh9lihrfl4xJLchmgaO/cp4xLY8T
BUTYHeU4PIXggIYX2LY6HQIEjdGZquG0zoPWB2dTFQS38BEe13lTTcwcmF9z6BzZqreI6OxXfszw
uYzDIcVqta16xYPw0DtfkhEvMYbgI86ENUNtcdu1uYm7mTHUJkj1NFaQUZDhecmUq/OZn3q6HG0+
WSYNLpRndi/z/ToIs2bKmfmW1Cdd/wymb3arxlX1A6K1l95SjfuKgQJqV+WzqkLn/ngVvuED7zcM
2wI/YM+iJXBOeKXkemsudq3lYYq0DqdVBFQUkF8Yrmd3IQwICDxFudNrHFVwV+kvzMrWL9RYAlLX
QXSuWzj9KGy0RECEpKJAvj/mfppWPU7mtGg/YHqAyztR3oObjGarV7ijKWUlvUnYbfpKsT3H2EdX
lH1marbqdmRJZZFXtYQUtFRYwyTu6izv4WNZ82zdkKzWn2v5T09anpvF0QPso+IpeLS/QVukJ6jT
8oDqUHuNqZjCG9QfVpWvyC22s882Blitl5HAnbyGQS6dM3jI6Wct2BJYNhCNySc6Xud0ikxnxjA7
gHb0G46cwPQqq6h8FcbKbSMj48zuefqGoDXwYhYnDZN58tEd99jF9mDRXDDvtX6VEXjwmkRwm/Yx
h09zppD4ze3RqC74FrWEAx/s/cdhB7g9WPhaHGLqY5InAMQbyt6NLON5FyRutvv4c/jd3WFYQrdq
uGSZHyN4uqBSicopOfR4Jjx3uZ26D7MNb/aydGlHX//4agK4iTtkizJOcJQBAqFOJFd8CHDxvkqg
zKR3NkSZxiM0oTu3J/7mWbL16y7gKsWhc3wCYFA5h5kSx4c4GSLhZ5oI2rvZGKVNYgt37vXdlBRn
An9+Uyo7DEwBiZdpKpzko/ViDDxnpoDuvgktaV3Egcy/l3bsWJtgimoVazFkw5+QfERPVVerg2eE
syLWcCSL7Dp1Hau8xVlbqsjaYYXcfvwCfvvrsKMHloAecXoq2op0HY45sbfDEbuxVZdnBvJcaZkD
bNPcmO7Q/PfzpikijZLANEvjepJ2OOz0vKvuu0C26XVhUVJmGyfQlTML5PSVwY5mJcL1BbWghnq/
/CtcV5nyhQ6i2Dwx1lkyR/Kil4UVfo5RwDdbHTehbx8/k+NPAKUCHb4GtRgaBzX80TUzFEVKbDfR
QcJmJjhI1Xv6VYeQRkJYlPT+T6/GHQL6w4lhcTjHp18RYngXDbqzr2URy6uIoFXny5BiTLsWeiqB
7D6+3nF1Dgef0QOHC/41i3bsaENRorwlSYbrlaRgPnU4lW4UNjLhi06TWEcbWtCsMgkh8cwxf/wq
lwvzSFVucyEWHH8H0GKBKmdN7DmLYJCmMcJeqRFG5Yaa/U3tMFg5c8WTtmi5JIgiRHT0Iou86v3q
KdtBCnWOxV4tShFf2fjO2XCkhJN7ZhGlLxPurNUtqd7hk4q6EceeKLN+TJFEcfnxUz8+JvklOuW/
ye3jQ3fy1C1nivQG2cfeKXttMyuIHhpALy8j1ufBLJdgxEGMHsJUc/vxlX/3EHQ2O45oVvNpIRhF
Dtau0yj2mGC0m6rV6zuphfBuMYEwjSC8QMMPM4/lsMWm1/SzcRzOVPq/uXs6rgUwYNHxUR1tgaIg
+hDndmvfJFbzVVdz7Nrn9LMIAn6QVO7IWYYda6R/2olaBluGiv0W5xkP99gUypgHDO2K0t4T8uQS
WjoE5bhGtR3Be5gtpbyBaz5inGPpkPj+9LFz7WUCB3WGxLcTwJACml6DrNE935YBEc7Ku+Ypa3CR
RivcpTBhO+xSfDGHxhcmMVGTrDC0LnFGY9ZIWPTHP+dkT4OHBYzKNupaND/HexpsddfEjFHbM9zH
rrMrm0c4seFl35j19z++FNMfe6H5MH08gSuhkWL7DRa+D+260f0xC4W+yUzkGl+iIa+qp48vd7Kt
LDAUcpBlcwEkPd7PMICZzRJi5H4uLJzCyZ0aug25rXDW82ggG2qxC4mCM9/zyS6KYGfBWnhFfFmA
TO93lgrQiiKR1AzKGz18kNzp4DFqwDtHkdV4M1LGD+tpUIPuTL9y8i1xZe4XZ3XaJeEei0TzVp9y
Tchx74Y07zgVOM5s7XoBq+gmVRCO+o0yVPNiLYMJRDpbxlnJ8W8e+bKXgLFwc5zKR58zia9EeLlZ
h9koJYqWxd3dlEVZ9Uxkt5hvFXItXhsFy5SbAZ+5J9Vy4/IeqDmKN+gabCzv83T+QXpFhCdv1DrN
g1LlmnVVU5/9kcqKUGdqGxoDi+kgm+BJcxd0LbyZvFL3djCpcuemSV6tQqO2yT4QTmavP16Mp58Z
CkGqKK7nWlR8R0/GqWKxDP67PRVfpEFBCTOTEAUtUX3UDvDT/vhyFhI+lJcAXojIji4HVEyoXtr1
+8qe+naHiGxs/cYsVXNXx5WRnnmYy3H5a6eMeQ/mlq4NcmQiwTyunzXTrUZFsbp9Y+WKvZ50nl+L
F8y5keDpEqcgogDTWN/83zE+xeS7sNLJZH01TtRsk87BSE2oeX0ti9D+MmaakcDlwytzB6w06Gde
4hF/d1k0MBvhX6gkdC6d+PL7fhm0QiEKizidm71DPW6gh8ImwWtQrc/Q01Lb8QlVDzA9w1Rdw+1I
TcRGRLFloO8JOhdbL3y+PDOv3H4dzWmlrJppqse7onLz6hkr+LzdMkuC6sWcM9Iv8zEtC4ptE8L9
n68PniTkSQcm5klvPKl2mFSB3u4H6VhfrEQX3/OyD3/UwumTMyfMaZ2x4K5Lh6rTpzKuO3pq3WzH
NsKjdj/i3DvfiEizgHRCLR92Wq0HwGJO0IY+Uc+EPmDoVzISiGrSYFrC7sozx+/p/syPgW1q2ibL
6KRthk0nsdzUmn1SdOkmNLT6s5lrxELOVeBnQ11fJfGonfkcT/fFhebMmIZLs0EeHwoAigGZ92Wz
N+cUpQU6gwxhxyzCO1JZxY2WGm5w5qn/7pNc2Lkwzl1KnOMKB9o0YbnRWFNUK6QtpVGWk7FSkfJ5
5kK/2dnsN7UwU/M3YP/9N4EpFokjWsE3McvxKQbM91DwA3ZKtTvXKZxea+EVM1nC/nTZB45Wkh2X
uSkbt9y7eWCDVHJaYINiCGIbsOGxDn/6kZiUpTQlHA8LtWJ5xL987Ulr9Y1la/m+zEnmxZEJreZq
mInwvHadLD3nqPmbmzMAZamHoXKAPB7t2dOozQkpgvleq8MZ+WaJUk5BvBVJ7CnwGjfPTfxPPwWw
box4ANqXMul4HDM1TO0jN8r2usTn5hbD8MLc1r1DTvjKDfUSxlTPpGCjmJaUZ04M7Xj8wUlhOZSd
Oo3Pb7ZyTmcOjaFO9/iQyHQdmE1MHqxeliFBr8mYtMwqJ1jNq36YEJjUrXFozcAwiTzuTJQhCnlF
yE/++I0zkcGBDLsNWv3jWT50WrUrxiLdm3pJrzNpRLTlKzdVmElNCimt5/qf042B2Q+nCSCG8V/s
ncmO3EiarV/lovdskMZ50RvSx5gnRUjaEJqSpHEyGgcj+fT9eXah+2ZIN4Xs9UUBVZkoKTzcnTT+
wznf+cVdOgaDXfqelE+iDesDWr1MpmETDAfHmYolqfIQnNHfv8dffOuRwADPh3+JdXy/gJTs9N3C
yqYnGPDqwCl8goBTHabQqBuAmP3BsHX/3TDpF++T4ofr+lKMcAe/u7aBx4fm4s56ykMcNhU5uXtv
LZ0j3OjqVJBkdQ9/sLYSPoXiZGF2upo7LJP1vHwis2a+Bsjj3s7BoOlOBxSzpbb0b86xX/2KHM+x
zcD4Iip5d7Z0ynEZas3jUzzOWOjmLE5tgqmuTKDMobS34DfjnT9nDH8tmpA2/dkjuJeZ/vuiyWOE
ihvXDE8ZqQQfbdmfeHQsGHWLOXj0DZlXOq8EeTdQ5HYKm+0RAGQFLHn0w2O3Vfq1yaSCMmhfYphi
W21XKDrLchcT1IQ/vVqTOqy8N3KlieKZu0LeBrmuHoSxyYQl42f9x0UFkSlwhmAOUVj8BBzaPNPS
cTDunvTkIWPX02BI66n8aAe91nr6++v45+OSzRANLyNbN3Lhuf/1dEbpM64EILdP/CbMwhTOB07L
hSBdtrm2/Zvm6hev9mfn+mcBGDF8fvdqU9wsFqlTNJNFheotr7qbwuY/u4EotH9JsP+fK8lfvVpI
ycSMMYpC0Cl/fbVcSKDycPGfimbOGMFkcTtNTAGKoE3yoXXk73QCP1UL4Fgw3uCdYQ5E9/ru/mzQ
O6jVt63HehBLvENMG8KMDCvK27//1n66y3ghhrUMGS/HD5z7v76zBc6MhoNnPc7buD50lVPTKOTy
vmkUibtYvX9Xff7yBf2IQQ9nnvhpl5xLS2+eDrLHsguNk87jYMZ9tpUlfE2O1zWVsRj+GViDPoGh
rRPw7tBmYT55v5txfF0ApVHWo+QuOUQYJJ59b7K+bzy1wuTvP9GfznNei6/Mi9mPojp+/9VtRWuk
39bWY7wKHNWb6nvntEYT+IsKw2C1n6j5WhDUFv7/v3/pX3y2F40PAjh+B9SD775MkdljwKGcPaIQ
mHZr1mcHC8zHlVZ5cZ4dYx/+/vUuP+8vJyaCHR6X9LSsTZjrvLstXFsjfYiA9YV9HBNVshSW3uUq
8KsjWIXwuRFR4Seb68nikcyN/jfX7k93Jas9LlvkGgzacCy+qwcVxneUCFn8KKXfhy+5sajSAmue
D6yN+vrr37/ZX73aZX2JlS66lPDvPtywbkYycuz4saDCdg5WVYiMs75ZnseaGIjfPaEvn927zxb5
A7c+i3JuzvefbTDDwCQTKnzsndGGvlHLYUt80MpyL213CL61K39/X6JQqxBwG68V52zphjbVgnnh
TuXCkqkN6/QfT2riC7yfvYRgphb/VPTrMrbCsosCto16gY4aDsfQz4sjSaDh/h9/5hd6TMBZ6P2i
UxWTlZdrtYaPrEEq6IQMFaBEyBBD8oEpfYn08J+/ICU4EwUkBj9fUq5jZg8OQ/jYid7JL0nh1pjG
4TpfIX+JP/z9i/18u8JzY9kQsU5lkvF+euJlpO3wfwWPjSem4wjOJC2pq064Ed3Tmgf2b2r8n08m
Xo8VJgJTtvAsN/561hPfaHWEQwePOVrdtKgK5+QAN/leKKc7lfMYp7romv/Fm2SVSpV5cZr+tFFw
SRBnV9sGj6YyznyXk834VbtW96GAlHwXtUsY/GYR/6u3iaiRITPjBMYp706l0cxdxdfoPzYFYUUJ
94pV3QKsbdaUGakO732SuO1EWqPd/eZ6/dU3SqPyJ5KNwdT7FWGr274i3Mt/dHL0wbs8NuV6ctBD
lzubKOqbrlCm+qeVEMuCgK6NQR/NG3DJv36rLphp0LqUqLg1l/1szHbg+Fruuq10/xcXEK/CgxuV
HHjWd0dgLUOx1dr3H/2oLI/gBll+awux4OQ57c5qDZvYAO7y398m/s8nIcNFiljQZ9ij3jcCNckl
w+xr/1Hbfvnsq3wNzxEsz2IPSSh4+/sX+9U3SDt2MS0jkWF2+tdPk8xIsZII5T9OM+neYVfYh23x
lzc1tlkqmuV3b44v6qe3xxu7HPAsYViQvO//othsTCRH/xH/fU3kn2uGjwwKR3HFXkDJfQPWorj2
czn0BAsAS37Ms7BadxR2ALOqyeajB4/emINsG1BBub9VxZsjEYecmqqP8sdyqGzvWspcTocA0fEl
HAu6e+Jrmy2ryEmfIsWuHrztBMdcjEk8BCHhiWqzRUqCFLBUGQ/cSqUGZkVKPavovayLyN/TJUFp
APiki4/VJrSXTAK9dZEOwRT3+zrLcIse83WVcQPmFxsvZBHHW8SjCJfZ3xHu6elDE2Jx/t46GxZU
1N9kpZ4ntoHiEAyDZ30P+3p+AQ/dB1iMw6lw31ibGQJ4vYjW8GvTt0se7YneCLft1C9o15GNt2xF
UFuZ0hDbZ5iaSIOyJanbKfPuwe7YE4mijW6GF1sHOG2SYo6CJ6YdNZRVW7XAwzqSTpPq4mwdoq59
GbJgwI8zIaiHa9PeO9p3DoMVXBA7w/SJR+W6F6Um36zcOO5q1/yhtR8/tAa9QDL4nWp3uNGBfGPw
G8WHcrQNXvSl6J91KaMfSi++SE3vtNtTvhCaASk3a8VJVroCOixq4hZ8BwPwSfvVpcsKznClm/Jj
Q82zvNkz/ttXFPLNZ8jUI7igMazJjFZQ3AlDUE7OzaqGIs1d4lql1M7nViyln2ry0csEXjmG1n7x
/Z75b+neIpF0yqemcRCcliJ8EARnn+bAaGpaYZTiInUzyMObVz7KltFMEurcTsH7NPOJXGg/Shuw
MCc9w3e71ZnJoe1bHWu+RquJbIAlUKSXB72kcPEbS1+ttOXVbpEtODAnn+ZuT6xGGPHPQZ2lBDC0
Z8Wyrbzvw35z7yev5L508rC4KZ2G6Aa32jLA/XbjJzlm62vjiv5lcsrKPnVZuNrfZyS9gFEmNY9X
Ap5cszfaidfEzlkOX4Oxz/wr1t0Yraxw9tNlkFv9Qrhm5h6JQ4Qjnyxx6amb1Q5tmNdd44NbK+RU
3YyT32UzCfag2k8dRWF2MI104Efntif3fdmNw41En8N3J3AS09q9xZWXu+Ccthq3dCWzCzZ9NKSt
G0kAp2i12euiXeqUvh1Ye03Sop/oQuFiuAjsvJTYMdGwl9ZZsIu6InsOw7IivTdocedvzhPn+FSm
LchqJyGwoPk2bGbCS77AANrLALhOSKbbbVwDIkhycGodql6nX5IRuBYQmrzbyKWGKvM2r033MgdT
U96wuiI6sbHCqk40XmgSQvJZOsesD5r1cdHMuVKd93P3iHyKZ3DQhzesyz382kJytiydzJ6NZM5/
hji1VHimlQCL5q7Zdd07ut0HmvCPpiim4Zi5wMz3JPH4W1qVmf3mjV7fHvgRa3uwQHtle8Gh16dB
P5rry3mJJrtXzc0l+qcAkcb/HuRMasYcT75MKmjVh3mex8cBo3x77W10YRcUHfGGwsP9f4r98hof
4nLOGlL59lDq8881DDliMaDNdSTb8Juf+j7XzyHJQj/UMMTeI31Qk+2mwUa07CqGxbtMk4OaKh1s
6mEz+cy1T+z08OR4uZiQGAQY2XCNtUMaVlMgTvHA1uMHCHJFgniweDq1x26jsA83y94XHWDED4sR
bKkSTebSmMxF7sx4aYh4IrgaOLQ52kHl5ruupEmw05LhJepolrZ4ismDi6ITLCI069JdxlUcfbvb
lu8ZWgz4FLIr61t/NpM5kP5ZQEXcnEzs8ABcMLX/bdF++K8G5v+0U/PQYdcf/uPffn6+XjY9oEUR
UiEhft/WtLZhO2By7zFSQt3oGC9jAuPGPhC4gqVp6drflEcoId89YCnkcVugWhS8IIfS5Vf6v9YG
mIKafAGj+bBFltr39dY9qi0HLABZL8vO2RT8QSS4dasQ09vn2Sz1l8IeQVX5YEsglMhgx0/WH/Ae
tDZujDI6FFVs9c+uYD6zRk5BqA/dC4/QjBO+cKdP8CiIqckj5JK119w2omV4DI4x/tyXbBMRDznf
0a6pGzOtXpg0Y0Yc5UyYcKqg8yv23lWwszJne7NVFRydrPQYNNVA+IZRDVfO5go8gAsdIeuE7Y94
JFtzhL7Bc1fO8Wfj4CdPctS2A7Gx2CWRjM3uPQjE7cHapvmDNxZuxDzf5Nap8Zio7oPJMR9CpWMI
gT2rnnQtLGAOE3tPLtHR6U/V4tZrWoEYfFkQYu6IpqhvcNXqOE8LTdjSGvFAS5AcXNDsIIgNh1/v
7AIbq19iV4GQe4+o4iuYue71Mqy22iuEJ18qyyYmDdX/po+z1UZr0npwGM6dMsFVvDDGxvWIxSIR
5HTc1Zj44VAVQe+Cc4mQOorJ9m502HnEoXTOV+AuMdEjFRKWU2eBdZy0s5BCC4grLlwhIXXWZAFQ
ofvHUK/r/Vy0+iGPtX5AymHf8BSV1/TcfpMwlKavXTwOgXSbG4m8vQg/zNvwAyDIABKqL/3rLl/m
w8wsKE5F0My7ri+Dc9xG8Z3aYhfyqFD9CwKREHJaOT6oRlpnShYtbie/aj9bm989DrQST05LKkLV
tm2YVkszeRgWVh+qHAG1t0RvtelInlaeEiYLzWzCz/MFuSJ2fYYsT/PSOkf6gzzZIExetIlTsJ+a
wHnynUIdA4iT53q7JKJ3wEzI4O10N6ZLoKPvlRm+SGYQHywzfKiKbbodPfZ3Nk/D704xQCMMpT7W
WSAOsE+Kp8KfHFLtRsvcEJBEZoIwdbcl7Jqzj2qsMhxxUYv3jlez9tZStF5qNUN7m6sh+4ZjMdov
cWRu4S4SJVFO031t918DY/JT72ZZnDSZcggJicNFXBVTRagJAE+uK3Qh/WkJibYn1Rvep1378cG2
qnsV+TBGpsBY13h4gAR5m+W8jjSdZxGMHh3g2o5nNyIsYM1wFe5pHbmRRa6i/abId03VEPCMJu3z
VbIYOFR9i+PDc/J6vyyySlx4BRUJ9WXxPMxD9yj6ZT53du7vrbA3dUq2zebcjn5HoFW8BNwp7XRf
9jJManu9B2skrpgmyEPb9uS4FBi5Do7b6AOUyiFZig7QPklncF1j0imceLsdlAsl0pg2BfrnNXA6
PeeDhaQDEmNwoUL0kgixNcg/ZMF0K0g4OjRx1wJGIfGCasbnKWrwD3cYHPP2TJgVBkiQoGRn8KVY
KZND/9BtRNDD2+/Kayg0/TP8hO273Qzu29oQP6uKWWdnuZTj2ZcWiLpskx+Gqr6upCff3LYW52gp
qwfQe3eW0wcLs/6iCPC1Nv5H8rNJOIfNB8aziJlYiTz6xtmffcr71b1WOCWuZUi9uTUVAMaWqdtx
CSv/udyi5iWoy/GzzMzdYkfmRhjYpcFUrC+owMurLvQGFB1Ckejb4PD4MM6tJfYAarB5LOtFTIaK
8cb1jLlkJon4MJRUUqIz1S6LZtDRkHR3oTcTs9wHtpUChtpuPNXF04UISlUz2YX1WmQDeRB94KIo
FtbwEW94vNN1hMtmIJNpX2Z+lerOGY7z4M3RAZ92STx7KXy+W7N9G7M2PNh10N80cWMNCV7QVuwU
XFtzXWVrSIpJtR1K6MNPHpE0VOVQ9g+TWNanoIgskFH8auM0Ul4thZIJUegxeYjl3J4DwJhFUl3W
n0kldPwy5MuXvMUqRxhYrsdd03abwnnrRee2c8SF0d8PN97qlk/S8uI342T5BplX+muqZi3JP4uK
D6GbDwoA8xbdhhADv0/ET5+svHmz/M4juaYk6m2XFat1B8q15VdprKsa+cZY6Ld2oBWz6rNHiJtE
G5kSaiWAiF9ta1atE1hRmtK7wZ2ceheopnKmtyF0acN3wjQFYF6Uxm64B9tYVcdtDlWww4VYOLeD
xFp8PfdwgIojQjaChtZihpXZ4kSqX1sD8tG3vGF7RQwez4eAKWmdFIBhA65gbYoTdwHh0t68PNmq
191d3rqjS44SKN1gCarJS5XHj2W9b9Nh5ek4EPMNDwghLBZlbGruQZPLdWT5XUwPi2ZAcGgwTtpH
BVV3uwZwO++qTgqdZp0IATzkmKt3Cxos2Jwjc5RpZ5O1QleFGSi8skpRdHuvsZbthRGvJXYzAnB1
oHHj4M24CmOxGcJhoHIBJ/MuNBgSrCPSUsqDh2BpOBsMVtMtFfjCAzmqxYpkp+y9ivPBbzNTwTdR
CO/ZvoUwfzkaN01qYmI46uaKsmDWOMa6Mm43mRCuxEo6KTbsvztQ96O7w85k+zcgzVzRJVZRzWF8
5egSRAyhXL6BFDVb9Ui4N7hs4uw2pzb3dRc0+kvnE7z2RMPgm2sUhusFsmxVDpmOkkzQLNDzvcqj
UJ37HKg9jcfQWdd+N0/qm4/cqTr0ui/7q3gOC5t6wqJCvQOb2/ZfGFcoAsT8Merb2yYmfQremsQ8
nWh7i71EZVU/pM6cyfJum4qQcMp56hr5nXlLEKVj5881z8bAURPoNJXlMx4/Ec7nYW6a8Uq3elU7
yiMczgljdV2nOAtUlra0hix+KYa0wOFpB8MLkKkihBHWlQ/FxKrnS41WvmTtCOmMho0g+R2q25HO
GBOXD1xrBjpuIzZaT2okjerQyHCxX8PBiObkGiGc/cYtNpBAiu+OGKh4vjRLc2Wb49rIyGLutYns
lgfipF4jUWV079pTL50R8T0wUXsiJa80zlNXoqUCga1pKfdortzi1g5giNwDzi2HOa3yGt5ONVJc
JlR6zOtSAh+3mFzOUrRJWQ2e2DkMCZpTPYXLcvTkYBevdow2jHnPUCK96OMatsMWy1AlmF+7TzHZ
vS42QLoxc+uEw6CufXcYrNclVqJPfe6YFYPZzMMWVJ8f70nmhLtCA6sIofKaMPywVn3scPg6g7+v
F0YmiT/LaS32cijCXu6NN1iCtJ/BYxFCKbN1+zEoSnntrnZR70kQIAsG7aHe7lzZddZ3EZJ0d90P
kQ3HC7Hb9GWcjIlupNcSWSOzi+e6dnPJtY7FFm9l1Jn+k50RMHfLHj/3H5QWfriPHWdV54FGZrhx
EdNCeOMKzF+IAx2CrxXBS8VNEQ9Rfz1VBih7XRnPfPM1ZHMCm7hwD8tkbd7HrpfuK1OgsCT2Enbh
2QDgCI4aynz1VFVluVwwhS7hndyAzZ4oNDg4YxC1bZMYsy68cBz1HmASsq5e8dZ520GANyMLN+a7
Y/2NgsT5EhkzvGGNJfNUzpdsxskpeFgnPF1LL12UcbsHRH6u2o9FtG5f6jyv2+dg5n77lMGiW17r
HoxamFuTQe3T5arYRUFWV3fQxLFoJL3eWuJIY8ubPhIKNwWfDP7o6ipD2jqds8KNi+OIi7ohLK1t
N28fws02O5/Prj/Ab4ud126aqqJPRB8QCwokm0bmgeefHZN7NQzmG4bIBn+XHckg/uTMk5AP0+oP
s0oX5l/IAss8GE9SFwAlEsF7cfcqbKPiXNrtMh315hb5R/LNtLcfKgeGr1VTDs64gvrQ+hrggAzS
MTQzPYtHi/6thZ5XJsZmDnnCfDGNLxTccj2BKqnnH0JrVR5rqj7C33sQ5T34Nx7nz8Ig6DtvGbfv
7WaH7Q+9lZROidFqoYOvGrB0qR+ri7CDPpmnzGbpyaJvyVxxdBT2lcSSmUM0GWOorXxjLFTGV70a
pnbf2ta0fQwQyMtvjTf4+Uk27egmWQcY43kg5dP5knU9+BAA/7JZkpyZW3noMUe/cuBzBBAVXjHS
KVfdnNdVQYtHUtovDoMjJb5mVWcXp9wiyGs3TwEiKhQdkbqXkyg/sbjgyuSYJGZE++tI+byobRKH
FeBHfiC3YeuSbIbBeC0wdjkftzqcw73n1W79QETdrDjurYg0OJaXzcEOWns5L4SWlMfc7Vo0naOx
xzQacyKwTZZHDCpbFwTxuaQ/voEI2XZXw7xsXPuqgNeccPfPvEmvWA1tmwQjdpONAq9ZomZ/Vve1
NMF01a4s3vNER9FA+bGtvKoLG8k7u2vUWg/xVI7W2WpoIl5ZHI7wPl2YU/siascfIi7jLQE7D2F7
k5bdpARugv9hd+R15sMUrqa+LTnQrL0bNIE+mjxgCnfxjWC/JMZZJ6OtzJCOMlMEZyuT0W121jrS
AelxCM6i8QtBVllFZkS1aMvsFoLl/PtJmXg5SjK1xy/sc9fgbsmYvd1mYvND0hGqYfiD5ox0YZ9o
lulcy5JghyBe15d5bMl26zkR6kNXs1fbRWuksx0Bkl71zNHi2vdCmGnbEwmXOzcYFmWPTbnsVfyN
G92uHjmLxvFOz6Q+HNoSSMepGYv828ZMLQDln/fjjePW5ZKsUPW3D344hnbqLmxNcuqzgmmKPSqP
4nVl/f8J+HjuvKKr9mh1pqzajjLsqOIJti6KU1WukGua2c/ck73pPtyPfm48AmwRQgFICadGPUxT
QNuS0i1d/j0EqeJ3NJo7JJ4KKjTzvibl6nVID8Q6DZa9hlrzJNm7WfRQYvCOVk51RDkQrkzQyjzC
dyHYyRFxvXQUiInoln68DVT/GgYsMdbNGx7LaUXGnsCnXOezBGgzvogyl48UbX7xVGUOvVXSYOnO
PgeNjPMjiwxw9kvMJO1oN3Y/b0nRd5LZY1kSBgQ8pB8PTbeWYGNiSaA6sqis3xP7RtYdwDFw9QNO
mGVJSMW+jHJs0szMqQ85xfflCCPmj64J4qF6YjwWq48U3WvQ7MgKMNxIVw7j5ZyoCGJH6vK5rULq
Lcg2Do/8fy0X/z978jfsSTLdLou4/55s/hTY9Tj9+Prj218iuv7rr/yLOekTtoVOwiG4CXUMa2+2
0P9iTobxv9NLBxcTKb7OiyDpf5iT4t8vSEmkNCi4cep7qHSHbhqL//g3zwPKzBQJUsuFV8m69x9R
mS9b4f+Rl1zsdheIG+ICWn125O8FoKqzqKgJ2zyVfuXZd0GgluEjYQjeK7PsMJCsFTzuJabTdSf/
iHpt22mEyi74rvKqidxDk7dg5zj3WQuoj3Mk9Ook9HZ156Y9WJlBnuy423jWW0D9rduM2YRKIkuU
PCZtQcZuyqhw7fYoavuN+VHtEp7zMqAhzH+j3HmfvMi2lJEzjzAStC6z5/cb5CZzHT9n2QtjWG3L
U1TlcXSuAPKtO7VmAfNKlXXtcLRdZeV+4k/S6T4w13PcpyJkp9+zpwSx8nnCjN89uK2Zt1MnTGh+
Ix9ANP/ue2E7gmMMsQsySnxp4r1JDpEhHji3k+d2mN2eOInWFgh0WV/kpLbjVbMRb/rEZ8fpSKaJ
sm/mKvT3ZHxE1/GcuxySBIXyBHrs1hpgcD1Pu81hi61sAjFsqyCUpRu27iXIWCWwu5iupynebkYy
FZC2Tkv/KVO1fSiWThFzoTPnPvKs5WFjM3No8YbufbO5X+O2bNg0BPhjLsatxLLi8ma1YMQjln9B
eNEmzsYyZmNVfQucbjmpLRpfeEBFpN9E1CNjM99lw6gfV0tnCJ3jmH2QpqaZ+sHjR5NA1Euz7Wcs
9Z8WBPhLApzGv1+dniCnIsz38UxEmM+QHYyaYyLYQF38HHRu90jIaXC2rLC4o4EnDIPQ0H6/mVXe
Zo3JnxAnRgkQ7561UxsdMtdaPq3jsHJ5ENuwkMJ1PdIffaj9SX+INSk4FXCyFA1CdrJ05D5jUHP3
W8tieFHA4BIQSt6JG6F9Lgx4iTRYwoHo19D/qrO+vM0Kgol07XfPHqrmnVGafWLYYa1Fw7XLWK3/
gAGjvzota6hyzawdiwoIapPVfc2Ek/+pQz7bFhV5Mjn9Bo9/UMd8WdqznzEa5fYZrmtFCH2K2it/
nKGNApubmvbIM4uRnNWJm4J9MUaQSDOWaqboB37DJ20t7td1aucHNjWMdDTcHMAY8oW6g8cVa+t7
KM/Z0SU6luT1IYBr3gT+iyhk/S2ognK3jYY1F3OTIDGEut6NE9LnIB6Ho9eMbJWtqRmuL/ruJOb5
z23GBwzNqtwbVVZfVRzODDvF8ImvjtWr0NFlsh+fL9iox64rGf5uTXZuRs8+ObUdfx7Z80j6zza+
D5yiY44zeAmiKaJRjZlJfm5M3X4d1FaFCYjNAD2gF8HUJWjbvSzEu4+u7Rp4Dkt4gm8uQaTH8UPQ
2xAL3ZhlxSrEaRyIYh3WYHpthh79wNr0tq5SrFuBCZ/N6IR5d4hhXxLRtqq3yXLUna0ixHh234VA
6BefuURV0MDin+9wf+5aGs+drCxG3k3OXLJxCPx1XhkcLHSN23roeiXSLa7Dq4bCBG83UA2vSDM8
l9CApzxqCSaGiUE/koTOOndXMcE2IV6tbfaHvWvCmai8jpfQxHMVYXTdhPlSP6hoc05L32lvNxg9
39b5ltHKdPDdfFUTmdNwn3THwqCaVFnJBdBF0hnvNhQD3yxMufqYZ5PpU7DEMAdFu4rmljIlmH4w
J+mb6xgYfHMg5cbmeHE0dCJ35XT7KkgKoullVkIcbzjPmpwRz7ps0Dw01Hy+3TbOVz3WkiXY2x4J
TKmFkonTQjr8N4mDEUnXHrtMgpcoJvv04pUSgs+iqMUbsw7SgBrmEN5pJnCpqNKBbTcrK+hRQ7vi
Gq8GQUujCWUhUDdyvsXONtruOfMMK727rKkKF1lfjllT7hxKc7v4wtLKdX8IVVlDtivzhtFlxWpn
OGxOtU273LvM03e2dFR8NFPdVPduxRe/HKdQ5kN+KHJbFv4uQqSy3Qhin6e3SVsRjvHe2ySzQWrs
7nPoVEuWDnPXz882GRsjIgKLmSYMCaJ39nYOE3LH/jkaaSHB1pdHUc/8Emqamt6Dje4s2U77QSav
PFP0+mZWgg9DLy5/CKjirNxEwQrxP/az33D5/Ne/mKiHPy+kVl/YVuNp2UqH7Ku4aK3oPFW6aVgR
NSiLb4RUi/Uw0jfHZLLJYuDRnnlkcc37sRXjshdO3cxgTvJB30QDU255qEKvsG/jZnO6a6j5eXXV
+hlvcOllbd2SHFzZd22t8zUNaFeXY8n+Zn5BFW0gN6oG1EWy8DAuyc3mliT126yVAH5cLjPZC2yf
Zra2ijcYsxH1Tmajx6K5Bw+btOXGp54YBre82Xb2UM4wfFyqExPZVv4hw7l+7fuFv5YhAyx2TGDl
ctyYY+ubYRg5vHKGR92nucMPn+qMcuJzqMG8+cmad5iW90vvETLFPBh+s7UbMUjznddiJql4FIY3
W5UYVNq0kk60caND7QVHVnV5m/rTBNDO4iK1zl6xZXpPm0Gc1kxI6bTr+wCYpTWN87LrxxHQme9N
Mz4zUdTSuhWDy6STFsHm2+E6KuVJ0FVNO6/TRQYxmskzE0uHJzzA2imWrDtXFXTp1lbcinRNQXk0
3Vps9zQXLTenQYF4Yk/GfTUhqBtIPiqB2CwOhp89Y90aF0s1RrTD0HA1EVrs8tOxXPkzbkz2E/FM
MSGHiLhcqJH4jLODjGcl/1hJ02DKTanl9l/NuF4+/iziHmTuwZJsWOrK3nWCCSVX9VR5qKBajshK
FPzJNg7y+c0DNlgcNldxcRo3IMKu6uB2BglcDC4iqo9e3BeEwGVJnaPTvZLAI6urhZPSv7JXh+Uy
sUa4AHaWXEdiG7t5jjg+mqK6KtFO29NOc979gL7cfWkhnAfbafMlx4ml3aLY5ePm71FDdXZ/nNGI
BVH9JVzWy8Rb+FexWDoSJicDXG4p1vn7UpVOcGTF6Zkk6LfmbW6nsbnlUhmrK5dpSbwX3CMWUhoW
rRMnk2GPQmIFEQpi2m6LLQAqxPohPsysr8V1RRFyVktefJ/6BhmXpcQPDBNNhv5u6yKmjxkBqS5R
03kq6kmggFQBo5nWdspPvsONEjYDaMLWPZEILRkkmex7zWPUwBUTcf2CJHy7GZa420cSamx9mZwC
I7frhw5d2m2be/br2rvFnXIR52XYsv7QqPz7ZHAWtIMjE/WUaRxfTDeymUkls/bvURQjicvatvpS
lTo6kVg2HMsFHGui3Gm75oHnHFivMdNUW9iP+5iA+cfGboqbUW4VU3t24MkwR1WC/8Rbds5cPPRR
EX0vK2/8bFWtqE4eu8Vrux+t8DoLfftaO4W1njYYko/8JvKLy8rrQ1tLD+px1VMUC8jpvDGo0Yhv
sJU4LLCoK8G2IVnHoUTQBRdW684j+Npc9tau7ItT2EwD2KK5gKqIVyQjGMSW8bWoouHB2XJ/twSC
T7Nu/XDaybicn5VnYvuq8yDUpKE2w20IQWbb+e1/sndmO3IjaZZ+IhZIGldgMMCQ9D32XXFDRCgk
7jSuxuXp+2Pk1FRmznQ15r6vqjKllDzc6Wb/cs53dGe5dG3fLWGLDOiKc0OLg7rO4xOLhd4PBfyL
MrRiFrStFuvXhdJB0ZrWVL1R16+wJztr2Ge8lLuJvIlwsm1vl6JEPKC+mAiAQ1xHST7PMRBay8uL
HdPk+ZYvPhvVzCWsg+2qSE9kArZoHGV/jXih3fFYNmmIwsm9XkVRXZPRp00hwOJs76mSM65BnXMn
xpKbqNGd7seEmg3mEDvHIuQkm/ZOM3QLI3puTz4DOzvWC9O/EO54dcjJdMij2Rvyfel58imxhuk0
uvocznofv5nK/ipGOLdofvLlpis6PdnVhY4IE97pg+NWa4RlBKV2MhE85gxJwv3CpKpi30xYoyOf
lwQDUcREMI90r0PTRTNmv6tJuW92FndLVCNDVFE16c5n3rR2ErSVHZ+Zw1grN0UZ381mhxXPJoZk
W38t24pphqZoSHnHVFIGJhfDEDq921OliJGxXj3w7TXYLrf7jKP2hE1Qz3eug9RSFllZBEjWCM8j
iI1kmJzembTra7oK+Wl2WnNc+NlvfJHf1VUMskk0qb5jdiB/e8wayeszWvBCdRo/A8BISElS3o6x
aYxWAytbyFsOb8mKtUNt9OUVUGkc3Q6pMHsiX/MLT3ApL3VHPouipJGh0GO5nI15QMACqSgLipmo
HBArg3VY7NE3mbrrrMmbUksQFXlafaZ4qxEKgozoOF1m4xOaCDPNJO7Fb4xo1k2Wr34X2AQu3RlY
/0JmxDErr2wi6GdVeAFDv43n+qL62v8grYLZvN+63Y+5qtId8qLKIyIxpjyXuqbfmMbIZTcR78t9
2Gms8PyV5k95N6tALZLYDmqptEYAGdWpaz4xkn3Hdq3/dNgP2wcwtU9YoB2TylTFxwJ64tEieWYN
GHo2j2hKej5eTljr0KpSX3fDoKxrsxisX6Xy9DlSiRsD++h9ZV/H5fKRmWOV3MD2m2UYk0/4xHZp
eOustHys0zx7LdN1MMNl8ZuQr9VgHqp2Sg5zHBvTFUMW80hwdnmkZanP+WrNJxbfXGO+U6/7abLn
Mw00lQRq3Pmoexlq3LaYtPeuQJFBl5zEkrajHfoAZo6/75CNEeeH/CHeM2E0T4uBKSUapTFJ1GFD
b0edV3TROrXcCFjo/AjjNJpu+vBXtHXslhNbHl1wb8hXWg2uAVE/aajH1CwB+UFuE6WLXO9Z9ukN
zf3cP+ZF6S3Ih5zii3vM7iIEX8aDU/nZL3ZDw49+6Ls0KI2hf+y9ukGvFJfjR86n8TM1V7Js+9lm
ILpCZO0RZXcQdky2TStr0pxUFgw0vv8Ec4H6Y7LZuh+QJ3kqakQ6NAGLX8s4NpRrKsxW4NTEIrT5
AU+XNZCL2OrOhZAtvQpI/SLesskpxXfmtMpyP0x9DzJzLa35ShJAll6hXBfxk+VqTrPHzp5Vx6yT
hXsD9scaHirWc3F3WMy0WC90vGV7IRt1VN2uI/ZwcHfslePqsLLLaS7YPNpVkSWZ6usdmZ+iIgnZ
mnhpWs9Q4GATWYu+2uKisgNcnFprBs3YmKN/7KiXWF8YxLYnCBMS06OqtaTQDpW9dPXLnMa+fbTq
tNF+KLfrJQ5qhaFBj7x5GtyDzvMmfqrU1fsIUH82RtXs9J9iQPCya2tr0WGNd8S4flL2dQ6lFNRa
rwn9HvPrCZSSGZ8TPSVSc3tAanIoiqJO7mXXt+K9Fkw40I/kzTBEtm25xZMb+50K6wkfOCssWZV5
jWmZbfSJXN16/UAJm8RRi0hmvmIsn7g3+KLm9eDlnl+91eO2XQ+ViAv90Wh4o+1wQXNnHeyFMTfd
iaeq1yz1Sp3KeKys11K3anuvlZjWdi4RJwmd7bw6wdzR+x5dcyDJ1TfInLSkhTi6YbH1OKTpNEQF
STk0rnSlLjLAp1LX2r2t6wXC3HSyx9Mw2fLW8qtpCdy1gPAOq0VkIZofhydTm5YFHfUsf2D0n76A
/VS/ecjT66WKkbWz/0amMJp2E4wpGoN9azgc/Al8zS+GtVRb27Oewd3wQl21bMAXwPTluZit9MOe
6/qpsPsVgVQu8pB3gdS5WCeStLYeYt5uuAVx/gmgc770g1kRe5axHsygnzzZXWdkpzX3UQpBISFv
VXXEpE6ul/Pcl94cIT2ozhMrIAe1Wtb5kQRycyBeyzr5ol+Z7NjOrcwswlJLgwsjyBsMmJoNiydg
oySqY4U/iyQrZ/HfWYxlAQpr/Ukhm7iPszR+y6W7HvoMlXmE6y6+Gy1RsqEFA0EJzRvenJi3ZTsO
hv6KaYIfQo7tKjqMiqWSiQuzC7JYrM9tPqf+ruHDfS9bu17CpR3f2PYb0YBc6iOjOmEgNzuzd3QF
4aNlTEQXskfbf9VwFTy2iU3OV25kJve/2bGEq31tecg03uCAStJEhTLVw12MAfNa+cP8kJSJcbCz
NXmhkmVzpI1O87C0ddMdiloSPmBRI58aXCLjqSbe45k8wuGFNLd8vl8N2C8hIedNHyKlGOkE9XW6
CGlZj87E8CksDCW+qryQ1wV21xuIXuObIPLuXCR0g4ci1v2fGMDZv9QdklBLoGzFJuA3DmEBk7xH
mF3IHXMR84msPumG3ra+sqqFdVHH/X4qGKt/TIVe1rukZ9xzIMUZ/pUc0kdWUUSboVbMwny0OkaV
RkmcMAfS+F5ys8y72s4nUtTVaLtRbcGWD2pTf8b7GZ9B3DgXHtb+1+YcebGboglgcObTyaWbUmGJ
HOqTrGa57Au7lWeD++yjMRaSGarFRalH4MFvP0EcxdJMLN0BQaB5mEuRVag0WFWyHRUjJARjRJ8A
+GC5d2JjYZVALkLgs3jUryqahTgQFn145DHrmfYFoWvOPmF0PV5RAyGAzMeR54gxrXUjmMPl54Qw
Jg7EtInfClMgosqSTP+dVETfLJJLzdaxvAbSURaYz3ld0oNKp+42Q9GrBbrdluLKy8ZyCFUHvYGH
LHkm741GHKIELstJoLFxy6a+mHbM4qIzl1M7yj4JiaYuyFevEFAh+5svRTf3d6ZKpB00c8aUO+lX
+8CjDSEcuR9UClDbeZjTfl7pybK+4Z5sDmjVDGqM2ZRfhlM0c9DrFsPjRE1gxjAvmSfhJNmOFa7F
7NP1nrFJmAREKK3Nzgn4CekxS3dyYBMh/IbkrPMywO7y22PVImVQZu4wSmVvc0QRg2SvaLEzdjLv
4yst8avqt6/x07lkaVy3WDvSkEo2O2TJtkzPNb/PD8oeBG+k1a3k+FouI+ulhRYSoOVT71MzvzR+
vDIbnByEqK1p1LfJkjBT1ufC37VqwEi1IOx8qNib43tgRKWChPtrQDzWza/OMCEeQkmTbR1CGxKw
mR34+fWE7taZP5ATuHbktvEFhyRCCYix5qVkbkEI4WT0t7abEXo+tGvdo9Qs62d0+stXkWLYBTVS
VHUgRN6JSyIG/SpepUmGOVf2C7OvdGHhzwy0GCoPfJ3CUIALTXd42xaf46bSlLPywFMlFgxSPa+i
VITgGxRT6RjvPn/MGI3Vyr9B5VT8RgTrCvYiQ3cxpTGgmW5jwzvSFbjyZM6e2yHXYVUUjCgyHpTH
3Bb/lwZSTpPOYu9VnBDgbDNI4/2em/Z2XgaR7F1DJMtrulq+eqrmtvph5hQYBwQrOD8mhskj2S2r
409XQ+mw1eAIEHtcZ55ghYa1fscmKxd7YXcpc7pR+jdUUXMR0ayzjGMs+muKF+uJR6qxkXyb/KkC
OK+Amu5x02kYcCi0upxGrsWORZmRJfweTlFl3GqmG/d7HRNcuSsIbUUlWnTtRi8ZV/c0Zu5kh6WV
j8jwfbbc3Gsl1zxyKK898jQpmm1lS6jE+YwTySiHJk8DFO16/4wdpn2gEmiWayn9zsL6rCDJMAcw
x0uckG36g68Ta8mlEbLY8aWwYB+xJsT28h2P4SBmltEUKxeNuUvlrt1aGW4jRsWlweLfiMfqEiuJ
dW1cTYBEOXrPWB0MfrSd1i7edNMbCTbKQMcrb+7nfLDY71R1718v3TBPPxPbyIdD4deoXWI1ue2F
57p6n+h2nlukLtrR8pCgpeHUaDE/JPOg8oA/I9+woM4AtCc2GvmyrFnjhkjdO+2JiYRiEFGUhqsO
EwRceie97bJHzQXVfxd7/mDe2LIk8a8C2tDcoZpl/wVOXBhH4U8iOVfS0r3TNLlaf2b9ZMwUX4iN
H7lvsnZvrg6ZFHZWt9zCvVHo13VmG9VuFtz8PL16jI4YpZ5HrHszNc/SsNleKIT8Pxcz9vMDx3RF
mRQDHj2ANyYtQXq0t+jPecQuw8aOCPwhqx8GE2FJgJZqqCMp8bsVgWXO8Ul5KX9Thg2j37nu0s90
wuvmXALjhhC7FBhAKWVQuxh50OFmxhI4rqt+57O3ErvJHQfxJCmlqzzQ9cySAf6hlNz5Hm06X6mi
QYfjq8r6yfqQKW/aqoQh/6wtr5oOMClSjh9/aObovKdFU2EFgbih9ign0KQnRILSzla6854QGtEF
eesa03n29eYrV9Mgj1OdiPsJNk55ZPwwjLwgyAnM/Yjuu5q8XlwliCyqkNefl0inYjslrn2dnlIH
qQ6X2GzoD0uHXYQHDksWnrI5W9AhMb1Zm3p6nr0Zd/bKuz2e+Dy3MScSTxlh3rPz2wyBjQxTJLbI
nwXDyIDcAJ1nDLPRlqtrJqsW9qLWM/4zh9+E43TQbpt4tpddWXKm39KZ1Nh/MMTHD3UxdAh5UyK2
ONQr3JrJK7JJlCLh6BpcCEuDkucmAymrXXmNK3623Fr1HQ499QAEjF0VKwhQEn5deDfSwn64QyAb
H4fckxUwE5LejnpDw87QlTAnTKusxn4z1E3jAzqAbUwq2FyHEF5bvpUGi5OtFG+9dwLryN+tJm3I
B9otXS9fcmPz2zGHb5Ood9xGhY5Mt/PBnbpDy1r1STfKJLsxBpvRashdz6YaI5zvREJigN0xXqau
z1D4laFv+pPGWNRKHByalsyWr67MmDzw3ZT6jpn9rK4GLa4fRdwXxfsUC+ZneI5xjoSDzxpnj8fU
kTjr9CVnpiBjUuLPNuLlOgsSNl9v5IHU4gR+fbsqdCLT9TsHKCpMaBjWTUiooXGQjPCzGA2yQmcS
IsJGEMi8vRCLpEfJpT1HVEVO+oY0upmqIO/GpnvuhtKNf5nSMxnUtbSK7Rzltt5ZD26LHplpASbd
kincvKgjxUgrkCFAdL+YaYpcVbZ1y2h2NkVT/Cy7vAD60pBpdd2StYIk01PkGaX52A+E8MLhxQWA
8Vu1icT9SNfNXTArKYJuk69FfbmwwJVWjr4Ls1Pyo41damWH7/aywwA3YqdkLYZrykZ3dN3pasgY
kpXFxXRmuhBRqmhOjW5g9Y2niwenvdSqtpLIXdp+CCiAy/xoLfSfphnPPZ+QWf+kRc29aCUEfLig
eZX5l5vRUdyqwR49LAAuUxrziNhz0h5bwoPROFSzuh1Vn/mXbOzS9AatBgsgwIT4dTF4NmxHidqW
keZhRgkce52vdE1Sk6Fu4G+RTaWdZhU7bK5FDScIc2vr2g9Ohkw7VBjJ6EBV2nqcsl0lwr5zJp+V
P23JbqqqrN2kp9qzrjL3UzQy/ZUyb4dVZtprGUH4QA/u9p7CzKq4N66rBKP4GS0CemGRINkJ2kar
rFNRV/IG76r1iQJINhHCafuObmXAy0KfcK8jcGyite2W3yWTyCQkOsi9I8sDR5tWlib7XFSKbEnj
ylrCuetxVeD23kat1uAN0YCE9NZODWM4I4Fr9h7f82nPPGvDIZNWWV+VzfijMhHNsm4h6eC4dhwY
gVy3dcuIDqFEnjysaqfLeCU7Pau9XzDhMujRc3PCb+3EBxcDypOtEfPKNnZxwna2xC6p5uGknCYL
vQzB9n5ERmQEmFKMFaKfm8q7GSoBjXVcinu7Z9x7rRuDR6dUFvMVWkS23DYA3Z9tmTltQHPr/kwM
d3iWaJvKgKlI85BIJPQ7J1kaYlY7vgSjrZKReRklVNTbIGgRDbTmWy/L7FXgf/4SbhOzS0m1Vu2x
oYoQrGMRVbQDMpxSJJgmKNac+LZKqWCYaWzowIqLZY/tsV2M/Mxyi2SoAnwyonke8+Y4tGn7hIfU
nYJe0zW8HphS68gi0trdx6iG6AN7EnbD1VDNk89+71QQgsLjNSeiPLVlUVxXvcQQSkXVv7Cx2tY/
zBIQNdE0VTbBHkAUXCx2VoyVb0zYIAexnqpLx3HXh8WS2NkT+DlxbIyevHBAQVjjbNd6oEmQSDqt
8lj5Y3fTZcL70IS4q+RAdo1WW7b/wtukfVaqbTDuW2pXrkm/W1I2zlajZ4eGfPvuTMVnUDjLlOlH
7aYmmkfVOerKXtBKBJ1RqZ+Gg8FgRLrQszGwpY7jom1spogJtZ9juNrP1If5E0hfYiDcsfaYzhxQ
7YuDG3n65Y8umeRtPMhiYWu4uMleEq/OQ+CJKfFxzaUY29YSccxCLkcfDJ0SFtVpqxxl0p1UfjlE
KXTH7ta35dJc0z+2cX0Ccz34qEBWhHKcPrmT71GelpBuE1fg57rQz9KdHFvIa0OOhsr08k+qE5pI
JtxK9kda5nopyPdry3HPDpPrGs8SYpUscOY48/nGpYx+d0irvctqje5jJ3o8IGx0SR6fKhU0izEg
kytKtzuZTY7Sp+ydA89HOh8aprX72IStQR7dcCqdePwSw0yjrZRhPYASfLMaw/094MZaE368yFuV
gJo+z+J9BaMYsr1oYdZr7ou08TBNFM5eaCVGExk8Z0/sOJNfs0hBzjqGRuK6Dzpq3y61upqGuf+C
ACmumnJwQLEZ9UkWQ/xbXz1jxzVWvTrKfovRpsbMhLrXajEgCcAbu6ST3r5M3mq6LLBj9QDcPX9z
wMIgNFsznu4KbdldvPJmqg6dYMDXfPpiwDneDsK1hiPf+3t/XdCYlKWFrg1dxictkS12EiXabe84
7gNjIxXU5FLv3FVPnpTO1ClK0yVpgAvWvEVev5SHedHQF6GrhjMg8Sc7J7vkCkEp15k34IaQBDva
fNCX+a0jfjMC9qFHcZl4Vw0j+udtUOsdU5zzPDNMUh8cDykUt8Tn3CGPDNbO1T6Iihw/1CZfChpO
vqPXelcx43p8W71T2MEo8PaGVELwD6hf+1KjLrY8t98h/lAoPTbQ/bxaQWxobgQqrTinxWJqUeFl
rjiZpk252wxz/To3GiJJcywU+zxDZG9LoZJniHzlUQ7IpFgSLKw4GgPNxOwK7cEu/PdMcgvr04gc
ZrTKx1imA+0b3JppVxj4/2kAhul98Rn0cS50motY051ijKWJx0LHMwB9us0PS7rtwXHAv1MBpLrD
sj4x7xahee4BCyOGRBhpqFoKmw4vNlnqZngAjdDHlbZCHbOt5kjMqutHUOSJ0XA7nZ0M4UkZL2MZ
VLgKqT2IeC7OhpkkxwHZ3KPRxqO5Yw4ZitpmRM3UKbmdEGu+NUz/DgmrfYYf3hoiwfeM/dArJ7Lw
whZhgom2PLc6H3xUa6N70NZZP3M3LhW/xoJxO6H1ZwphftLBSH86+GO+2NYaBu0/Jgm0utsEW7Op
k2JRmM2hLOMk+bH09GCs5PQ6P9lMxnUsl1pettcD79J4N4mmLA7m2oBp9Y2q9qCfm5prv1VwoKfP
zKvtS6WWdA/zdwPMCxZkc9jb4F4jsgPj5EBqmCMPayem14qBg3twWa1Mx4n7lufCGpLbtSjKtojI
9fXil64dOl+Gs8HE/VorVoUmPvTWaUl8Cn3WGlZIlTHu6kRlWHxdbb6daBusQBm5P7NM4Id/xLZh
zffusPTqRTdT3oWgzKQEE5EX6wuuBdN5zhGOlidsMQTj1WXzu+NgyrFdGcYlQT2BBHMYGHjruRSo
/HCg/u7baWWfzbvDzknWxSjPIxaIX4g6Jver9PUs3WtovryrjCEBWNsRsO4egwmVS1F4O8kQGcNk
O6CnD9q4w9BWdLJ8dUwsxWGZoMnATqB+dFOFIpEM5g8dtsuyif3K7KNWuYYPc1lSSVSra1TBMtqp
CEx2PWNowpKlEGqYFxwKyus1GhfCTROstVmALXJ9sXTACmxDpXpdxnZ+6gvRhnxrshNbL/1ldKzl
dyuN+oMnJK0DO5UNF0/l7joDjkOQr9VQqwDDRmpcuVjwybOkmzujprTfM9MomDQUorn2RnKA79p5
WOFzUZzsjDUmcl2rwE0UEkEOGgJWQ7ZrEOKd9HH64bA5eGgoqzuOKqJK2Ikai/hhs0rO96TfJqTJ
NQ1bGERaYhcz6ntOMk0bbhSxT87BKajLd4hRVMt4oiGLmRJXw3PTu81Hj4PPiBgzJQfMDyn9PqQk
CYvDd/v8oSsclATVGjNT4hc6uR44i/xkp60Fl9g6WBlLy28R/X/7Df4LvwEBCrgA/nO7wf8qP39h
Afqz3+CP/+R/2w3gm/wffwHMvn8ZCvR/6LouLOaJiMoNw8WG8E9DgYehwIXDigee+mXjOP7P//EX
Im7/t3/+M9cFauxfHAVEkjmu6eoe3CkgwNCd/gaHS0fP5FJKzFt4GbapTm1clpP+0qtR10pWpNh8
TfecxLNVnLHsjclL41B7XrJYqp4huOnVR5sSU4SIj8xkNyc4/QhHZLuLqzD3dMzGOtNU965vEQxE
PicsN+my2PFPnEQ06XpZOf1ZF2iD9trs0qqkYirYxCP3Fx8NztX8LLJ0IB6MktAtf0z4/9UFe1g8
NueJNOdmYAVrCiW74RGiSyanNMxamxl699puhnfGgfXOZ6p0g/9xwGvLRXpVq6ZnFbWkEAbwyyP+
cPeVvzo4Lzm0r5e20hk8p4thYXxo1GEYWp1RmS1PGLLw4GOV36ctGkB6mc5/tTejPuUHeg1RbefW
2sz5LWam/lx+O/sbrnizT3tJivlin2xkmI+bnxMEwPzYzB6V0tImu4kV7Nn+hgUIWEybW9HCK2hL
+T59MwX6DS+Ay1wLab9YNoxjNGwAAqgW4158UwkcgWAf+2p3cFgRbtwCS5O6yUXgpndIwwV25Q1s
UH5DDtaNdzDnKRLzjYFQbjQEjG+AEcZvSAIHaH9IN3KC3mkjKB4PnEJBKiQTd++18tPuUqG3ekV4
Anxh2DgMpACCZLAMF2P8upEaEKoZWkgPAKGurMz+Gk3YEBGN591XjVFE3TftYamaPVIF2QZ0jwCo
KlvDJ+xMN8bGiei/kRHlRo/gGAWWNXP8UnL271aaoyiwWzM7L7E+PxkbfCJhDE0eBYO4DDubvdEp
0o1T4eez/Uj+no1P+w/RFWLUzexwmdJGXHBCzMGEMus2M8FfTOk2K+842m/tKZ3O+obHoPO1r8Za
t9+AQfVHEaMlM6sR3b+xITXAm+hR2zfprbkBN9LSLvmYhuEyJNltvYjH1baH21HPvF+idfoTqHKg
HQhPLLB+aFicjemxbHSPDGXlZ7JgOQmrunWu6o3+4dBA7wnHBAkSb3QQu2xSRmvuiJMg3cgh2ZSl
L5NEIA35vTxlolF81t+UkXIDjpA75O2NuVoizZzU3cQM5MDihfnc2rKMM2GPHV3qy8j55pjkll6H
vcsl1FCUXPvoZA/ahj6ZUtHj56+aQN/AKMmGSGkVg9rRSt74dsW3o3DzPZ1FeW7q+Snd4CpsF2gh
NuAKHgkn0Ey2YhZJ5eZ1/I1lkU5l77IB8I5mIGjoNnTLskFczG+eC80Exa1PC4dllLmOFq86JtfF
fCEXLt/h6zCDdU00E6rQsgRpmn3lqdLe4Brgla9VekE5zXiDHiQ/dbYaTqaMoc1kGljRHotUIDYO
TfyNpJnqSr9g3GaE1wN7gjFQ3RZZEu+9b5aNn6Ix1opWb7n6VywdyQa+MSGoRLKKlX0s/4DimDXL
+MWKpyOF3IWTkQSRfLydN5bOtFF1/Aa+jiYh7RSxO4aWv3TsiGfd5Q+r7FB9Q3myb0CPYcd+xDia
7/VS6SYji4FdpmXNP5ptLSgd1E0a+uODls9Oddhsiw9Gsym9kyQ7zgbFeKZV3ZfsqRyRZYzXNGnF
U4Ex+m1gr4k8tmiGsP7mDYG4WK4GPwcCUFmodDcoUdyMxgMKbj/ezZ5fBEDiqh2HA/ZipLY7d07X
nQSl+DBYsI7cb+xR32wIpHajIfXDCA1qpbXbV51XHWYb3Qk7ev3sGohwmMNvJCV9gyq5GJv3OEew
wmy0pRgPwzs02umY6tNyl2x0ATgP6dFilY2yYiM0Icdbrux+XKJx4zfl49C9dxqwBSbPyXyB5OOc
jA33lIHvAJzrWNN+TW2LXynMRyyv3qlzwcOhuXzWlJvdTX9QpP4gSqUV079hA00lFjEiMbfF3hjr
6S6ZbZv5bjnt2cqKG2KVbFZRbfoUSwiU7FiY9nUbyqpiDnqi1eFK+SZdacNGvcI19dl+k7Acavwr
TYr5FmF+tzOTEl4WI3DBqt7jpEnnoYpQVEEX/GZrDfj2zuai+Y91A3ZLsXd4KGbMuqAErPTH+M3l
Gpi9HURpmqARuqLaO+2YYQPB1Avcb+w+ikWzb8Zx5daMN8hXOi3q0JruPaoR8M0g7/0LIKTVo3hU
RsRSzAcStmgY8AaGEyMyKoaBunuLzEHfNWMv8XPos9ZbO+Wk5dWE8hXhYNk/U6gv7AkGuGSQIno4
IzZ+8KGqsBqkG7isaE39RKqguwQOXq4VGb4xPTP8t5td9c09E98MtHjDoQF1XO4U4Mdb6myQZRqo
yx5g+kZR083Ef+eFwFab0dgArqjX31oM8Upf0eVD4wPIxl5ARimEtDrYaBEH3IIrfjTNjqS28dys
b7bb6NKpq2/iW1+NFfzGZo5o77QrWesxcCA65RaU6bsJA3KGDAk6rtQUELkNJ4d0YPyBfrWOkm/a
HKN9le3hQXUXDEPKCIsxaU5pjfpi1xCcylnWqqe8rIwfJKh2z7kvaZc3pF3yTbdbNa38GPIpEwzb
XAHOMNu5iS6vWidFetVW9JA75YqxCVurlvcAWJsdBpmhLx7TsZNOc0C0YfjqD8jwf7cAf7QAP1lJ
oY9++IXYp/5zPS8oqP/zBiD8qD++/lL/b7//n2ZjbMMCfrgH8M33NtDhv5qBzUJcU69iIfbEPwy2
xGRh4yTm/22e5H82A8Y/HJc/Q2dYuf2C/f/VC/wdaUx8IqUDjQe5XmSO/z3NFZMtCxZ3Sh5d4a8r
LXqa1qkVMfxQ7fDMrm10YJi281RoQSlHo6nvyBz02yEqczBx017pbKPqYIBaCp6tWqt+sk5WoqG7
PgzOKnKgO4XEGLVm09DIW19ZXWIehd4YPnSVLrPz6lokcUF+rLeimDbvHXMFx8i+0uKvsXHiNetj
XI8YimIsYp1xk3OBwjjmu2XwT4nCloLs6o+X1S+9z81n5UYnyqjUNGiBlNyaaRYIQsZWlpEBKJIZ
V1f7zMFqpnusB1wMgPjvrEDLar2L/wvOucMn+ScPN6elRVdnGA4ERFLM4GX9FWxZLd2Wv+Ulr4aT
1OykmpWJmL7DWezhzSjqNkHgDcslbj+1mbXXRow1y3reF00zZi8qcyYJqM9mc7rthwwy36NxMONa
7hI+nHw5KY5ShH2dWLm2A6Sons9s04sFb7aDM41PgKB39q6oySuGYWGCJVHH0piMIFJ3yKNKXhez
apPXlWjwS/1Dz0rDkejDq9hUZ1AGeJh2nmvq7r0AGsXep1gM5X6h28WFbfE+8upqTd/+QKcDu2ce
5zRhRRUsDslYbmjbYFHMo9ZT8jxqonB7VEPsD3QqJPjSTAMLHLCWvWdkaTfVdQJVm+GfLgxwpxhY
JfaG3Bpjl1kohDj+/LbNSJG48maEScupGBhrqysrlzl/W2tbYKe2savOS0A6NFvagQbC2Ci0I949
F4j/mPFjQ+e1288/fen/H/jUvzXZfOSuQZKn71mWAcx0a+f/zDKlKUT2mk/dyyqgkrkn4hHjlV4i
nxRSfILInSHlsl+LZTrJEU/M+qgNbBPyo1GxqCiO//7lbD39vygCPIG2a3N5mLT7tgNH4G8vJ7PT
wfRxoDz3wBB4NOZcZ6YWGc7EJH7XOPP2Vik6nya918yyYVE0Z2Od/Ff5LsbfmP+8EE4/Bg+O5eA/
IATlr+/L6k1ZTlSu++zKgt3Hjeo4a/IDi9PMse59PpAYaefI8wj608RNKruAzZ/Bo5UtHg6CPYXA
9j9qWvwpjaqRjZVxixeDmfdthY3e+5RiGJMC1hYD4mvqdsO5//fv5t/YuK5H+LHhkj4mmAaJ/ytN
E2IuZ5PdLM+z2W6GRobUgrfRGifpLwdapBbLDdguCm4Z/Pu/2tDF3z9KF0GNcEweLQZIsPf++g5W
nWFhWkUrCeBmXOInVj4FU9qhd1o+w1hQP6ozBcz2HcB8WOVmqGu98tvrerX7Wtw05kqSbZBmyfZN
ZWWVrlNACWdszwV5RoAJu9Rwc/8WZzprjgNGuO04mVT6H5Sd13LcxraGnwhVCN0ItxOZpSElOtyg
RFtGBho5PP35egCfbZO7pHN8oxJNzSB0r17hDxWf6YIw82zKlMUjClfDMgS/wdFNJ7qfZZCyi0Xc
5KDqEdRDxPDkcAKwyVqVhm59mm2M5tm4bZtzmTNTQz45cAD0mnpA2XNFRQv3IiAUg+QMdpCnXF4+
gg6C32xwPOvafeL59BX2qu713nZsb+b/+eunDLWrP9rs0oT7mkSrAwuqhAU/RKgr0rc3lfqeUfVj
308ouvHlorIsEf9Bed2P8z0DxnCkO44oUv1GEC15wmW7EKmPi9nGtmIaZaNbT6fajDkAm6BIydg7
y/dUcjtHaLx4l5TZE6+kVF40hBeV4VtmfKvWAJkj3cjLm+oun9Rvg9VBfT6if8rz/sXE6jK1HvLU
rrLsJg1tSLCoCDNF0AF2GcDfQMvP9VX7IiS7vAvSaDBexNDpqFas11kbCdAL5Oz0OVoxMo4Bj8x2
U1inmX4fs4QESSk03Ehp+5ZUtB3hg7opbMr6tH1U1CXdDF5tjagTY8vpuSjMdjzWUdYO0Vkm+dSR
8la1frkJpo9p/ks3jD4cwcwbrTS8y2J0Objgrg/c/t42oRrElzKEmlWffrI3dBT7T5STWivF01kT
R6zUEsA63fmHgLRh+ATbooxv4CQrX9zGTtm50V0QGqFGF4Sy9/zzAsbS0kPCPm5zXOuBdAH8dJG5
aOyHrGfm8taZhV+iVzu3/ag+//gi7fcXaZPYBZBuPW0iiLffu1A8g2zywE455y0Uo87osgrL1GIp
V01KerMzfcTJjFO/QGrxwDYAX/Vfpm5QSp2rfEqRU7QL6LovDZxgtDBBoGnd4kII2yEOreugjos8
pyWX5EaJWCqmFQzI4wYF9/hYVOnIS7GdFgq/zGc+6se3KT8cgJ6Lj7UgHSDtIVC9C1PA7cx2AQH4
WvUigTwKTDmoaQas549RNxPL1x2yhbset5sva31R2684SdJqQRe44lh00XTmuTiV3bCjOkB/4wsd
NFRwD32O64J3DmJbRzzVuFB9ASdGoByY5DDgfAG3JukjQ5RuVSVf0JiEuPJs8hijZ5pLCHY+1N4y
m8BcAHjXXn/vrMnM+njAiUR8wfoXywEp1OyrNfJYw6xz0NTXCpdnKQZjHncSXwX2ZDPLujU+Y9mT
mwoCKzICXfzLlnlYExNPlOVoSdEBqY3AZKpuqLlkb5Cq6DXQeLSdAICJNDLNU5nGdOWR8fab9g9T
GiNB1Opo3w8PjrX0yjgg9Vm37h1o8ygMjthBLOUEjcnCX+OUgbblcUuFL+PPfOI+uBTj7MVqNjmL
2Ciciu/etCqEw/kgM4SJF8FQij7YTEYOHsiEdb+l6aEQRZrsuynItbaZleJlfO/MzsgJuVQ1QNKf
GES9zzR8k9qJGgvaOzZKH5NuUL0g7uak+Soh/nPzC6xu/shhjgEhhg8k1TMHoV9xdnZmC6A4yANP
zefJ9scYvC1jA4qTAEI1QnswRFDhg8uLkEFxLKaySyeoXSET0kcDDURx20Qphc7/08jHsgEb4Ljt
BOhoI1v67tlOcjR6Zdf2iwXGMDL2yTAtETqSYCot6hw0hGQNFsEYu1EB6DRtYX/58UZ+lzn6ls0+
tlwGOqapN/P7hK1pLISE6vElYlTsyV9Gc5rkjKeDVbDkM8/JkA2NXcTz7L3lQwhJ0SEvnHn6ieTS
x+sIbCldLkD8N08s2kSicOtavaznlC1bfTiy80nBTh0jAF7LCH5Tbwh2PakhDX5dg/z4cbxL/Sjc
GdL5tnDx0PwvxlHQ4romdp2WF9IaFfBF0iYDWVVE6xiM/aVlHtvsPhWT50U/KSM/PAG+mKzTEyZL
4ePBscxVk1XZol5iI3GpxAkWkPQPyFkY/LEFH6fsG6CrTjwM8ytEIZlXP3kClDH/Oma5CPwnJbvK
QxWNquL9hh9zv2qzIlAvsNwmwp+zbrA4hUrv3+TgDQCn+xmwHpPh4DWhLMB4jsNDXEEtMneQyGgN
nEBs6pCNrQB5enI9eWP0p4mLQsnrPa0fDEAV0/pbwMMh5B+ELWXDQQYas5u+MEGv+vRTB4u2Ak7s
IU2J3rmIRebe04TXSd8YCg5Yafg6iWu8ucL7EKIFaj/PzBv1KlYm2lEz8hRRDoQHtgAFwCmNTZtL
SdbSuAsaMPE7wx1hEey28J8OrL63Fg1bvqaFIZO2D4MEyx+eMzg0HBoW+oRkFwEacjI42QOCXl/L
CXxSf497kCDfWk/AymzmDqSerLOO/5eBWeZiRSUpe++XRZfsJ9Mij7FQ+ZYIvZZh1aGMHebIReBt
k0bc4wl3KurLh0YVS8OAaw5DcOihjx54wHwrU0MN6bec0mEHq8udwVqnroEag1dXnLQLTARfnKjt
My6BgVXMJVRr/jg2hY1OdbJ0XjyDnC4T/t9id7q1MwI95tGoYTG5FKwHBBfGIBl11lvXb5hS3ctp
jvkVe20bGOwufnP7BxbbmoUCg0IX9uTP+gGHIIr4aCoxDKwPRYz0xMvQCd3UMelzT8UNB73OxsuR
dIG6QMHkQ49yXVFt6eqkt5tc5mSXXHHCm0fGKITQIwmBPqstOPR8nZhipGMR2OFZAf4pEA+HslYi
gpMPv04oSs8RsmvYQQBNwVUNbcikR+jyYnYBQukn5pPd+Bdd2WslZXUzz8hA2TgdAavAOHT2SPF0
FLYw+FnjroN9lDaSuW4NgO4L8QkPH0cxoQ7jYvCNh2KJmsRF/buda5OphZH68V8FtZmNJiZihUF7
AQqJ8sFdEwQ6h05LARMV1miZVy2WYEwEhHw1cOYY6jsDdhrg17w0Uwoe+GmO2Z/CtoiWe4RRs0Q9
IbQ6BfMLO2aplvoAoDREHBhB/ESXEraolwSDE9oKxa217ifTQ/7GPBaRKuRwSAen4j5J07BMOwBM
zPgiL2p00bZVmtv7tlw4ZowR1nRKSE9/ynYqG3iBELkxcDR4JGs58+PA/SF6+jYpioVZOKkKqfe7
k7TGsggWcxU/r+cH3RsyX4c7mi5ynLQ+kHBHXRUK+KrU9JU3sLd/fA0fDg/f08dGQGZC4xWdw3/X
J3XiVenQGMPFtPt8usRm5WaPc0lh92qUCFjMpzKIARf/JGJf7+0/dREBmy+zYOqRp+HS6b7XKgTB
Tu8w6JrnOAkDPzpbcKkxe7AjG/koVLunMUZ0pI7bANscK2YwBT4J6zp5DxO6W5avWmGoj25GtfC2
j0Wde746WdFI4nrT4urDu44X+P7JnqgWMp40LFC+z9EsGxrIdWrG6Xi2Fbhs6xSBSNYuTpTdFnws
QpdyDrmDA+TPXG/Fe0Mhm8Y2op6BT3gFVvP+oLJclFsiN++fGQW5VvMtxa6JPC9p2p737VSWtp2E
/N8TEMpktnUfuRKL1RwS9pv/BYNlwc/oqOmugWW2vChF/csvVNjceyib4N3bZfQjMAkqjun6wcKI
cW2763pwHSMiOg3NbqDE+DjV917AMDI5xl1E/nLrhsFM+lIMbc3D7kr8VwhNjpEl4jvULReBQ+Sz
uZJIqSluwH3S7oIPpdDcyo+ADhpYd9bIKRTipGdbkypA5JloKF8m5dBEvaHbEgzGyeP0RVq3boPe
8iPEejnxMlAN86zfssJn+XrvXWIBKmvoLJW7Hy/9d30/Np9wSZtYi6Zvyw8t8LSdcMmd++DiiGQY
1K90VzJY3bEDXQujn0YXVXE6ABw4TTYEyZ81Ht9vPbrSJkuAWlSn0R8S6aom1s7ooV5o9ufLq1z3
+uzkHksACa+BbySBJyb8+L7/y/c60sbHU1s9o47+rtqXzGgRElnEBW4x3ytUq3vqo13p+NhODmMN
L5cWP/vx91rv2oS+rUcOgb5jBFVpub6LNXmclFMDl+wyWCx97rGrCwQWtnSVABXb1V1VYFFt4MTW
TEp+rnNqNgQRU7RHW0pckQJ+r+KphtsPjGnMEe7JfahiP0nt32mpkk7blslgwaTWMLnY9/EpmMyi
T4QTX6bQ76kSfRjELASBWI//OzlAGgGASJF++JoOEDZqLNrmKf2D+g9B6NutFIEvGeCmAjdPq2I4
KMTW46FRnn7QP36271obXC51kDQdnq7v4ij27p2Cakv9qSzkZznPE4EEXVq9iqDQzPxNXQ+OBKZd
epB2bxfz2WySiJMFknxIXfLji/mwwGzbBdJHlaj/894PGnSa0IEyHy6l2yfsJbOHIQKJWLYe39X6
CwdcW+IF+Prj77U+PgXhCaoh5FXYWh/K/iBC67VpBJHGq43utmwG3QovUWsNUceCBUaytVRVDxCG
3DOussuWc0Wtow+MLmhD0oHRn3ViLfHi5LK37mihancGfGNNuiltDzNKhE846C3g4LypqEgc0HvP
ZPLXj29K6izgnyel7fh0i/W7tXS+8H67BgJJMDwthsvWHQemE7ifegs+cnxMvMVV6gbDbyiahzJz
6wxZ5tJuO7V3zVyPRaN2hFMGSMK2SAURtYvzinVMu+oZTUQvNPZ0yF3H2Jt4DdBFd8QU2NipuJOZ
48tZxDLrbyFnYRB4Fh2e8N3XwQHmZBzXZMEepW6YJyLWU5yGps71D4rh9jegbq6kTwwkGAYrNprI
hp5dIxFy3oWlaw4Q7PFC94O7HmUA42VBo0F0b9vrWGa8I3O6oqCq6cG1ZeVQvggLc4m9G+VW3pzA
ZenXQYetYDVvfX0kajgCDz0DO2SOlAHlcX7IkaHnNyGbwnU7U+f5xYK6ZQYj07iF3qsqiyx4Ihve
ewNIr+Yn0e/DacNo3GHy5pJv2R/Xpitj+Ple1l0GRHTYk0tFF/wtR82HfUpbXj9Dz8rD7rZNMvnT
4Pvx6/WmsGAu6VKZWv3feR65Fs4K7aAuWytT2KXJ+ZL1vsv3J9dxo5CZw1XkUcpL/8nt2x8uQBL1
XVfqMWRgfdibKIilqbXUw+fIxYPY2wP1b3SPFD5zioHhGC5TgCMxE/f+vqblwAu0F8EaOQJOglFy
2mozwIK6b9gTkPlhqAw9UinX+cyWzs8VpoYvYStBO+06oCjQTVGt1N+6rSxwZHre1ERoLsqb2RtK
+FWB2fX4NXbW7IHKp0YlaiSwG8q4MH4SIT8EKpdeoOPQadeQCev99H3KAeW0DNI/byGKckTwyjfg
gEO5Wr9l2kXxFoyOw2qZXdxcL3BTf1oAvE9Ihev5rAfGd57tC/v99DO0phz9rXz6AsdTC5gTy/iO
MeuxGwCPxHr8cTz70JsVns4APCn0xDKghffvlTga0oWh20dfYhEmjrMHq07BtrNmulekjFUcDN9G
4UEc7YA74iibE+vyCXgePYpmFyuGZz/bnFdr7n8GWcbRPAKdDzIb+HhkITDaQQgu4i9REOlIMjtw
OIArMs8k/V0TtJGB3XRRkN+622IydYKEJCXviGNNMLLAY0SfvPQoeIzuIqmukf7Wb28NlEXkFMur
l7Z2qs6Lx7uALx8CBdi3OS6j8WFNQGtyZ3Zh685ko9uMMXFavcxdMGqQ+6yAzGMXt0hb7ILCZWi6
U54Zeg91UHYm+oeGpyTMVUdv7dpLeurXEpsXqrhhrK99jgb3XCojUVhcnt8buthEw0jvuh+/7ve5
AJuewRfgCDgCbiDf2773nZUgBtvbL1tlWTReN5yqxBzAr3oSKiWSXGzvn30v/eB/nZs4sBDmyLBx
QyDygE16F/HMEekSxNPsUyfhzSHmk0alYOgTBFbNHAaHXP5A6yNwm/2CNkMYHQFIxdUnex2EuA61
FnRxr7GMN6un00BnNUIa+WWb62zj4wF/uRH6jtcVTXxgEsu23cfxUjWPTeSNs7kvvDgWmE52pp6K
lyMGWWCXaNfkT/mIgQPzToomxPW3MUsOo5cTWwxqIBAFcYY92K7XQ+e3rbEFdb2sjT3od+jAZ0VP
qE2oVVqpHisLGAvQ6MBu7W+gFfKqOs6ycLxXHK4lh7EnjL7NkK9fQD7d13a4xOZ56amFnkaTEVB0
WPJYqRxnxSyp0nM+B1hbWfqEoDyQgTE2hywcVDA/zU3LhJu0KVlYP7QzFzDbM6Bw2mxmyx5BqWAM
EwN5UTRfWcCybf3J+AVbIYTUEKVogHnsKhIS44sYTRNGNnCFZs5PuAyRFJ0TSNoE+3H2u4WEbOnm
PDomQ9saL4AJiVNF2usjC6m0wPuDflGcnqM8HGtvF2dg3IH01+gJgRldp/qJSyuRL5GTAfPPNmZS
2MMAn6nGvM+ZYySXSenRe78t6Lv1zZeI/kvq3JmYjC3JZanSNKlp91We2YIdQrzqWx9Po/kW1IaN
ELZqLCDGKHTnqCbCAdZHzgYF6K5BIvHjnhfSZGE/Zw8I8ej+39p23fARwQouMHilRJ6uDhn+Dkul
E6EuU7qTNfQcVC15DaJ1xY7GUjP8uU4CoxQ8/gsWHEii3LszbfvmMDrVwBwGL7j0Z+k25eK/9xgn
OaATwZiNPo4E+veuomNrl65rKXk7VHGCKlCOaVWVfsFs02PIztg7vPHA8Un0NHJYlkGjqO/t0LsZ
c3AVB8Sukuwea5vQOij6ew/j2Cl6ub0VfcnzHvhegOT9+GgjTdzu40m4dybPACkaz5YC9Wa/nqq8
yvY5rgHmoW/4f/EZLr5RfUKiLW3vDEXb9tzT0EkOcZUM3xDumNOTIxOUmHPbap4pl5LqWNPuBM68
+CSmqnLt8dZV5oQ5EqwKdaixzOn2STehBXCwumyy7mGuqCcQwt6AbFjEeuuLeDyMfiSh2cc+Opmx
rIK7SA6tD/av9ECwI3B6HGmb+Nxs5r3kZW899o0Yxj2zB/t3PHiSOwwkWjSf0YR/amDbH5CDtF6n
YgKV3DXf3DiuXw3Lzp5yjDX+l0dnR2ZYDPSrY1AODzXHlf2/Th+p0xSt+UAPzvjzHyYfIQB5pVis
HjjxG+715wYfGAzMX00s0U5djToK8hZ5+2nAEupz6KjmMcoixLHmTj53vuGcYaNUxypVehQnZXlP
MlWeTYEE3dXcgxaU9whCMlrNPUwl5W8zbsRf/y++Hu6UIvITLOl0azpdf1+lyfSpslvcEMcmPeIy
a9N3H1QEp8Oa/1T+mL3UQLQ+F1A17+iy/8vcIy+a5d6c8+CFtnF+Z0Wh/AzNcxa7FGjIDudD/97s
U/FfPT1k0ytOE+3nYRmF8U8/D9WNZbWn78wAYx6MbyiMVQ9BhZYFTJruBUtv+/AfPw8bse/DuAzL
96wJq7fITejhaT+PasiaXbuEKOsyArjxqjm7cRI5f1pso3u82nlYjNZukZODBBYu82bnkTSV+Azs
yd/sPEbPCo8G/YF7pZA8WO08kMkI//Kz6RXZmv7N4ng7oy4YYA7nGLu2k8TDJDO/CAIwfsyZ/0lG
Hu4X7zw9fOpOUuzRtVBp96vyW1+k2FiQQVUPLM1kPwRqZJ/Y5b6mP8uW8TPrIaIR9W1KhHFX2x/N
Ozgzy1d6UajoLEP6DSJ2gru9XcKAlWO5D1Vokfwwy/ineQcBFRVSWwuc7Th4sj1oIhvhMtuof0Xa
oD/JBcJN1is47ijzZhdmbN1l5LDZYeZVnnvguDsfKD4CjgmarGFRWVm2N1DS7qMWkwHsuvOoaH+z
vK58ipkPIiBUDN4BTTETiZ9sjI60N17HlIHW1Fe/xAykbrVjBy6Ar25eaL+9bDpBM89w7LDrU4Zo
kQFPuM6Ch0CExQ03ljt7xjXqiYwiDk45tdFwqGubIzk2Ukz1/FARXksBANdGh/RbYxgTgg0SDymB
KqwBohVXokb7vnNV+Z8uTOybNDbEPb7N9e/orhl3WdoN6CaL6TESznjXJy0Cf5gWFHib+vVvI2fH
vTVL9ytzlvqCspgpEFTOupM7j+6rbbVFcwhDo4GljDj+oScJ/A5dIYYj3KPxvW9sAM/HWLbJYz05
2JoimaQOKpMeRqBeEMb+r6IYcfprm5npFk/4DtSgfTAr5CsQt0fKkCnEEQ/HODkNMjCfowxoCRIm
RcgNVcQSUADPpO3GBb5z9b1yZsJPgAoFeAgsrnnwJkbJiAb4Tl98odEvdxOGd99CJPe+ZlDCW+QJ
QHbveArqBUUCeUKJC4gnSuD5Oar85HdB9n/jGXP8JlqnvRVh59E5gaHSuwtk/ymEMIFKw1icmFDV
d7hBImlZFIwXhPYyT1Typ69itCkm378gEh4AYxfRTY65xz4fWrjV0o7ui2VQ93UyP3Hhf6StW/xR
L1ZJh4MxV5U5xO7a6Y6NvyT8K3Rc7qD2B08oDAk842QD23KMUCIcE1xipCHxo57cnafM3+nBifsp
mzwtxdadx8AKwfewdw9Jo/JfF2HHAAmxj90VWRfcKDE0X1x6lUxcMBZ9QmnfRiGjrZ7LZhpu3MBY
bk2i2RklXOwj+G7UygdhoMk3DEynEDXK0cTLkvKcRX6cfjdIwZfXug1dBhFL4lNRovqkewsJym40
2rABonBSC4lask+AK5JF4k2K2uSnOs6AvGwVqKoHCuKtPbHVQlgEdMp57n0k6+hjEFBAxqwlmg+T
nlonLiwm/MeO8VUeYAEajUvy6uWs5e6QAijnV+Ta+ya50qWSd+3D40ncYLNgqh5i5g7Vomp5Rf0l
qn8JcVSZ0GG5ohID6HDw9ArPr9PboJSl+IO9qfuNk9Exy963BbCMw9wPw/IITiRqbhCKNtCKpX2F
nRG7zi2f0gL3DmSCA1Rjjj2kg/hotI3THAzkMxjBhbg8fTfBDIR34F+t4t4WGSmeAVh6PNWeUOUF
8bYw/RVDxKpTtDnaKnlmGh1a1l6pDEdPxKjxM3DP9KSiOkGdOC1B64ygcedjN4SG/zDqZ7fDbhtw
9SkcUw6uHUU6IsYD4tzZY74Wu2mA0Pyht8h0DqDV+N/BdWKChZRCKYgSpOi+g5jJICN3sdnKP/8e
VtkKkS88CFSE/qDLFvO9Cg5fFjrI9XYiW9xvY45H+MEQi5kBobey8vMG8cUURo8nTBxklte1Qg7U
gvtohp841o/xYGFzufIvTFSsKBcmWeimWqaSCijImhonpqEbhRsqqMhGERJIdRS4bKOmDUcVhALB
5yOC87JsnsilWMIjhRY1vZXnupvu9PaCl8XiG+0cnZkEKL4zGRzKdWNh1HibX3EjWUST6bL2Bsoc
JUYWQw2wID2xznU1z4SJfkBR9zl/AaGtf8bEVaOWNiQ5Ls0aVAfTUE8FzZyj47LWEWqC+lYcNc5j
+rujWEMsZfZAFaRc79Zc27JeXOg1CYPE5imuV5M5Pi+vXFv/LSUdH76W5zDr9Mc2URGWuQ4+/mTd
xt4gB+M2F4ODVGvg8WiqM9X33NifUMtsqr+6wPVg41MX1wMtZpT9TXWHzFA0oV1ucvgXxx4gJft0
BcCXYA3RkNjFk39FDKOHwmakaagvNaT5x5tCTxLy6A6MQWVbQPZgi83nQkj9eKraZ7WdkV6O+tso
AVvyCklcz2dc0+eBZCvzBqHsmLZKZFMddEc/YdT7HQQiel87L0RexWP1uOnyCgyYtkodRFgb31Ks
MyvfIWmIIPrrMi40aM5W1eA8sd+eVY1q5WQeUfQZbMZndNt5YytmfbDtJRbfjSpD2BeHEHIi85jW
3cyLCcbounzKRreOykq51zciNHNIrq9pmwFGYvSZvBcwBWFmDEgz80JDEpZcPqSZQGZpVyRMrqqd
5xQ8gtStdf+IykLPDF2U86b0XIygkMh98IedsYZjfMylCFvmPGOr9Gf+9dgaoM1hreilV890J97m
ddKJWCuGZ3tkEuKo0I2pWnxlZKjnyzBqAxNpg5TK4XGK5ITMeY0hGZ+HMIq+bSsVeuzj1sNAjTKJ
IDbVLmf+Mr1OzA/at2o2IRXdV3AniS4wYbnLFghywlWMzJ3bfSgX3aeKYUqk59ppXONrSlgwv5hA
UNDWpKeUFqcess/wO1UbGi4aJjPu0yawsmecvXswMxOCEBoLVafiFeZtmj8k+F7JU0M95l7WWNK5
jZ4zI4bGCdNFhZF8M+SwcBcoFdNyNQaTNsO66eoh0c+8r4WerQ2rhVMxJPqJ2nlHoNiGt1kHJ4Cs
91q8w6pjSaIPriEcAGTowO3o0Lg07/xE2qgfsmvl79htWMEfVUwq/ZbJThf6jQ1CHneba+dghaSt
XaA2NCWnnVvnse4RKGF3z8VchcU3ZTPK6Hegp3F7hO0NIijZr/Foa1mm1+AEBkdfDnI7w4ICgR/M
+9ArEc/dr/1fFYxMJ9ZH1MDFRoFShv4cshbwiJx+RQ2KR2u1VcSTEiu4cbmOk9ce5XpiZ4EneVLl
JPRpb/sgM5O9Q0OFH46hqQeQiKcS1NYYvR3ziBvRZg2y2fneygpPm70Jc2K6BNTr/Hvs8HSfekAU
iX8446YC0xUEhz0dIjR/5Jc1lIGsQfvx7y5ojm7u8tquDRQ9RjW6T+Pc6EBTYFrIL/b1SMMW7Vx2
BLRtvZHoe+lLtJBR47WrgSlU/ymECMLlo+aofxhOJAHxjsaPxhevy4S2mf4NXPn0za9YGiC7+vhB
E+gav0rsoFDwGGzkDQ9bIEZPZNaWKNLSAzQLMqLuPg5hwsUFCITwutb10gloPMk5TcaRkOjA5Fte
3WEGjHk7zSWspT02W7R2yeerLHW9Yy5hLc+nekrhZKGmmOtIQGtQ5zwRNgjd7awC6NOk7mOH7IWF
7RORvnBd3RZe57V/4zHmUM9EB+QIiLYjoowcF+t782IUvrUTzPVlu8B7llck9/Uoq8a6jT/cMdTH
c4IkCo/Vqzyd4WlE5HSBpHLFGjEMRGODMjgMSH57wv5jcz3jUAQf+uYmRCrM6Y8xBJQ8v6P96dfN
2UIY0S8/l4E7TUy23YLFf6bLn5ngfz26OcNdVsQDqJIBCALwu16A0wz8XYZBtZvewFfUYBq0jHQQ
c0SjdzkESL1aXbNyEPHM0bHq/miRiaaV7TSiEMlBmgPyFCcLSSWehckImSfjFOD83qoh0EBz6DJ6
4s00x+EPF6GT6eJejxwjb6/n97XJH1GAcnGYY8DsaVd4wDaAYGqpH+BU44BDTedipvMaZoPkdW5T
9fXw4ueugwcrHVyy2224N1QLMosoWJhmpW5o8jN0uqtAAHFpSx7yfkRnIiknd0WRi/wwGJSUh3FE
1dt6AtRNaXqInHjyssMG7GVkp+muge8Fhv017fwlx39s3cnbMl43dBkPnRM+oiY1LTEccN+u6t8x
AhuxBoXNgPx9DXuKu9gyHWd9/8jkeE73BmT/uryuA5coqiqWdobjDmvN9dqEZ2WKRkfdGGAssWBy
xcBWUC59oEuyZuFmHWrE9fYAkSvXYExJmsk/QyxL79A0jEF17BLkfth4akULtFBleISNkQKEY2Ld
4pHnZk3McomvYJxeBGjcXhr8lljFkJP1QYUcnMEnFjmlKuiAUujPSAb8aiRy/9fBEM4v+pDeMBHU
+noTKBOKKv1IYVK6XLKsrlvnqSLpg2lbpob+TIsjmH8XVcWSdpgE5hgOHSZAtXz0oEWNhruuoIaq
bkt3jhoQ+B3ZEVOdyQaJvF+y3DXoOJco28JZu6bR25C+bADS+beD4SRee/h78gWzjvdirVy1mqSF
C6uuafB6Ig7BoA9vQ+LpKg+dD5gHjdW20NP1GTKLAms+i8xG0iGTGgyzpbs0YRpeILMtvOirZm5Z
SNuaaZStB71owKG/9NSFDfDPM2LUzBhQRwf29xgPTkk6Rlamt81kh+wDPzf1JtueKxBBvVMCCBxc
yBR2eveaI+FEoq7oub15QIlxxBRjPdtopWsg3YzT8Hj0HNTqKvQGUfGmPl833VZ5gFa9FiAt0+Lb
Lewn69hcrrhMgNEmV7WVSTNwn9Y6lHnSMP9YK9KoAt7HSZ3GHc9sPeS3PQ25dL13auL0VK+Dudny
4E9wxoUcRKcK+bv+dgvYmKNokCo3n4Cr3qiIBSr5rAPtPc0j81askj87OupuIz8kdfUOaNejbR0x
l12lj5wtZKdrbO9NjGIkINrxmjukmP3Jwzp/xutFqHOPifNo3apr9u1jjcaXGMqB+nOP/iWR79jX
wGnS0/qg1yUXkBnyjNYf2UOm8xuPR8ABYBb67Pz7bfa2PtyiptUv3xQT/aYdUHLO+qVF8j4+OD3p
PZlUyVGNI0/c45E4L8hI02F0YrdUu4jJFm18Wk5mtNvW+voenM7XL92ULad8gyUZl+5dh6pbyr0d
5AGQFr4qyCZ9Fm9/o32gX9EGOaAg1Ae01crYBzOMbpEEqrBuirpV+v7/hhLGnT77s2nQyxXTPZ3F
xFajw0cD6lJnzPRa+L6NOrJdcqcmWgBNicQZRWfcxMtrHALr00gqhnykUNcUCJiuXurrOeCuDQ16
lFdS2rJAADi1Tq2fPdKlWa3VEoTmBlDa6UVrriWpRujyvCO70pXYxogdLHT9sptgHhUhd2kgjwPD
oL0B1GjoJ/0y5pXEimCq5rxsoMXC9zTCZSt6F5nrymzD5Pa90vuzBynPZ+pyTV/LNYfZssUhGEFC
HjT4B/OULhwBMKGydZ23U6uSjcOI0MG/u2Zsa9Mmcnw6mHtJd9CLdh7HDe+GYvTaG1pXcmGwbCmS
rvP7cbL1PHJNdrejG6I/WaZopms1FEOAIg1bkbgrUrKmq8GCca+tEcxxeDuMCXSSt2ZRrRgJSyi7
61wtEkoj69I1UmRpPyitn2gboXFnrTw0u2ipf/oIyp4O3itWzpHXbtm61rdnZ8SICxPbru2Wbcet
ueaUXMHt8wpa3UjEDoa4vNo1fQq1//FbmdWU/B6BTL/etd1lJuraJlvP0A0vbCrsbkjwstZYWoAJ
cZ89eT1OeOO+NidcrhnxsxertNEohzXVZqbQsnjk+uScxVczfsMpvpEo4Pf6JPTGUaexlp3rQfHW
n5NOet0XIaZsr/w+uR4H+azxXxGkolcnSHXw3iAQ0Ll0fF9LAX+N8tujBm51bWHUeObaN57baiyN
h7elPT1ikASLf++udHgLiTqiGT27iTNOrJX4YpsVa3ELQECidV6y9r/WAgivTI3vEAj10yPunbHy
t0OkaO2kzphtXcvff4Gy7aS4bjqT2RBWFiha84haJxNejgRYnwczYoAtP7b3W0dzK+mpxfT62f5m
gvXkV7Y3m638a7YpVeK6HLYWJtzwuWlegRMD3y0a7U+1tVxUlHYeEqL2ZJ5i19CPlCncFapyXcgr
6AwmIiq9Nzg96ndCv5IsljxRAuxzjLY9rzulmfyxfSwI39WFsr2YsccGAYrI9eSwygBfao4UMHqP
TbGdjiuhYQNSt3BACQZJTZliHdEdX5rhzkJjGJEtINrNAKXDiDBXuNninjdiyZ2cJ7/Qp14tTJ32
NC48aGCt1xwtYr8S/7Z+SkVRp9PKZtBbdSuVHHfUaUO1Mhm2YOWVoSboNWGui9Nyzdwq6WvUfFzQ
78GjB0gkf4NY5vgtBym0NkWWeVWmyOxaU/ks6cfdBB4/zOgxbVfbwmWgwHQnQzMimSzrG4pcvDyb
Mxhg35oP9Og0/g5XF4d9CTKOv7i6+OfxsUn0Ir02x/0KtPCbVoPjrtjEGps/XhuHa1tgA9Vm103k
pbT+KUprodOMxsSDll4POGe9BYuS8c4BGS7FH7gWmTzPvh11kgzrRuOA6Jcu3K5cGr0UtsRkWBvs
y5pJbcBwMsfrZ5pAh+hCrmkNYvs6phrIEHhMxLoUbNPeYWpDI2HBe8e+GWXnkTputaTDWJhLWfMD
61ri971VIN8Z1/gOZC+EO52Yg83SS8A3QVjiBzIzGKEZiiKBH4LygOcEHOAKWotzw635xe6KaRTA
TLnvtWbGk+3aIcugUVa7BIQNq3xDWm2bwosKWkABPV12n4DcyYMBo6pzv1bUurRtynj22JmZ0yI0
tzUg1gNgI+og/RX1xwLflaRl7nRNRbeWs7k2j10wmrzCeM36/MkrGWJAhNDFQLkkug6dKgQAOd2x
fxbmHsO6dh5ejRjYKBWlX1rWdLdY0D/Imdwixwsal9d6kk8dWqVtoHulS6jy+PvUmORQJw8P5PQZ
SxigNOfYdgfpQ6myoh45JNy7PHL3Zun7fep2c/0d/k2FnbgB6TF7otS28oOr6ML1v7QwKIR/gDAX
Yw8hl8XxELCnOXReBk+5B92Nsh5brJ3r+wFLGIXjRk4l/nmOh965LecSf/CSZfSXNBjr4m2JJ8/p
f5g7s904kixNv0qi7l3j+9LoKmAiGEFxFZWSqEzdOEiK5fu++9PPZ25GtUhVUzmjBqaEKiQoMcI3
c7Nj599cDJRFsEghfNgjqFPn1dQMf+h101bXnoH5KNkXnB8sKvII0uo0M32Cgw8dngmn9Pzi4WZu
GVvHwgwX/bSu9Gm9MNcUP+cqNWEGVaZHXRAx/UI3sQNsNHsHG5ATfZrhf1kdbpoYMJIas1vY3xmY
W5bldFJD7nKPPbAe3uwmlmwXfoLbaXu0u6Dv6QH6CPiSo51PGirQpNKGK9zL53yhjjWXkCEGBDhr
O6cMJyLhzFwvLeGjSLAX6OHaTgssJD/tRlR1EMvseV8lKIJEqPCKYhWjQLrDJzqvgUUsmq07lyEV
vkmhHWejF5wbbYJFNJ7ghj6vJyOY1fQux7SyvaucElZLMMbOdIGn71BtvpQlUspcf0tiDCmV5NGM
72p8Oeqzho6nfRXkXaVdOLjs1g8+k3L9UOuuS/AWHYF++VKs8J2yA8rakYjVbkAcSGdY9717N8eR
RIOo+DnmSUThUx+7tiJAIoaIgDbwViQTl14jadKMas+qvjgr5RVNtGGmDlfiGtk49Iwo0i5hxpju
DSQZ7syuxYmysuCxZ1QIUILZMyRL4dhvI6AXLG6LQaeLWslpWdNisZuo5UKhCmVZ4pvbVJQQPDV+
9um0szmQJVIVhaKTlm6iX1NKsCR/k0QgesCzBSH+CiSQEkp+SSrxS2Y/UZvLbzGMzX0G7RVwhMIy
UCBOPm8Y70G4nMybrE4tOLLlKSHS0DKbbW62YJvtoVCLF38glZYr8XCURFBirqvzKRybVvcxSV5L
zT9kPXaIt0mCJ+q0I4wyrx471GRVCaQmCtFvezZRHM1Gw+xGAnhVfexrPyzvkz5zw68TdlPD2ayT
ivC+z4mH+KeEN+XVLqrv1AkflkkL2AEny5TQYXZyvTcBg7r8FnVTthwquouDf0QvGs3WiRWHYqHO
JO6VbFVJxEWacDgwuknKS4dEQf90mXuomaFuIhl91xhDlC+nmAf1qGYGh+0EideEF3eUFAPuJySi
hOsfA4UH3mkuRMpxn2UZ/YKD1We4k92ZuZka2mnV5UlUjb97HV/vNW+V12BM98odtT0LfkyUqnWS
JBGq631TjyQRzIWOv+PQNkTWQ5oytX3DjrO6ruegiXZsgqKUEsDxsyPWxO3R6ac4Pw36pSfCG75z
cMR2x/yQ6VqjX5N/1J2gHMOvn/yrP7M+cW57v86IXPKHBxYfUrK8VV8OZPmG/QnMQw6Ki3p/QRMR
Zmw71tPjmNCDe8u+rvo9pot5XUCTPvfTcTwMU8CL2NNftr/W2G+UJx3KapGymc8PrQ2lbEemxpTs
p26o75uoNtvLZShKAhE9ckUcv72Y9NS+RLCC6+Q6oa46mk7RXLvOnN4vKK/fMbsRUOykdnxMisL6
FNetRjA087xjY5/51iQpliw0Ntn6FzRfzGp5XfWfKUOi846HT4xOWA2Wd0KsjkPYoRF8pQc9n1tR
FMP6IMWNRNY45uZldWfeA0FkzpXJNq+Eyzylxj4G0CYUpk3okBvu6J5GHpXeLgHWIprDWcnQoIEc
pQcXLPF+LUWUbGS6lr4j8AYsnq3LtF/MBDfjVG+uoFiDFpdeTlBPygYJ3K6pSDNNrJPUsKZL8hRI
59Ir78swGclDEmfDOcxH6900G4yywA2PQW3q8Jdy+9ycuszf9wCo5JvqYXtuGGb1J2sbK8O4dtmf
mmGXxzjivWOr92koCOsK2Q9hpzKlN6UeFMfe7INTx9Hno2XN+hezMOPbMHHcvRNkyXHS1vB34sPz
r95k5iCxgznvtdJtrnENZkpNtHg8gWFXNKcEhyVfZ5ytP3R+F8+HbNTbB7ivGNPBbKQBaMfaSORn
FjGz4AQ87xsyunZotBaQai2rr/1+bruDjiysOBmD0oJoqifjqed6010asBc7KaNO35t2OEIMme2L
NHS0K4c1/mKNBniD8eJ8MIgPOw4kBJ6ExRycOWURwYnspyk8g7s5RAfmpeqDPyzRJVFjnX+oqeDe
T1EyfTXrPgKAHn0QeSutO7Jputj6YAnZ/o0+I18CicbDnTT7ObzisPmui8IVk+e+eCAiZXE+Ek+G
ZQ2fOPoCH/hnwpp5h+9fGb7VCe0cPgULZCbnyp9mz4sPbL/XwP1IJj3dbQzF+ZUkOsUrHkIvTg8A
qFq114bYHOhiVCHZCOtCKxhFeV/MhGpEWX9lTtDwz6Dn1MYZfbTMuF8WDKXTvR9MvnMbEZOaDjvP
4G1jbjFpGVPZ4f9SvNN1s8hY+Hkh9bkgd4IshxU3+hipLX7f2ZrBJOoF0LUm59CVWd/zluyGogwH
72rWCRTZdxXKu0uiO4B2Sywf9FNzSdYbApkmD1dfp7tJ0sCuyNQw8E0k162EkrZLdQD2twtaNeLg
c7CiEzQR/XLKvNvoZwyD3LohmtPBzPp1FcALnrAwXbId2H9oTaCZQDh5rvkw6yWBC13NN4uG93D9
CLDWNfktVkVFhnHpN2vTf+FyiPvJc1KyCQ/ZZHBaqFpMJAAvZab2vJp+hcDtJq7Afpodga0j00Ls
1DUzpRPbBLu+LczeRA6XOTqEjSiqjdQBdB7Ef2pipflFBfSRijpD+d/czEbDwix4H24/OCE2l84e
uA5HTzQXtut+cc3B4u/wKhcNGMxBBGoz9DZ8twsbaShU8n7ifTdPBgALfhOh2spp+HQ3tA8Gw1r0
nNJhGG+ZhdJ1PowpjMV+T5XWWiHRA9uJanRouTBvNsWHw0j38usYAg0Dsphah6+v11UXl8e2Ytbh
vVldwDGlJVqJzVAbHjE9DoL8UylvxMQqPi+feXd9j+Agox906x2edmOynBeQ0tzhyOh27ObCnTvs
3N5HmI9wAaUNZGEfXJyguWdJV4iNdhywdJc7oxnhrL3FlV/stkbUtG7x1pm72o4PDmANzik22FSe
wIOjOWqexGbYDNll1EwND2xFZpvoZ1gjJ4RA5babGOmxGu08XPcgT8JHJc4nLDreh9Qn7pcw98Wp
JAQA4aaUYVqA2kI9A16qTnxlbVPR/K5aSoGeuViUlNnUxfWBnvVqWdeQ6/163gfsQ7GDtTJjpTTU
2kic34pnBg6lRgDlLzwTm2AeuTaLS8ZEY2Jb1OlYjpCe2WWiQeujBuTKKwJtn4aQhm6RB2OWRjBo
h7Bf7KU4qUSYVnyoK7vhJtpG3TFCuyG3Cu1tFgLqlCfKTog9naGH5wm5Hd78FotD/JVOokHzuuhK
J7WFOqYNI0ivp4QKjIN3XevNPMcfAUxJQ701SZni6DWmKdyN2hsAEs/w9GJkniU1kBw8fZ89B1lJ
1hIQCpbUvXHZSYM0vBARMF7Nfdo4bzUigaJDZNqdm7xLYetxjkPi1Hz0J+/zJgj7L22Wg0weARFv
tWWjNXAxy3k+eXB0DDznvLoZ0eXZLQi5aZGD1Rbw7stdU1YzQk6rd2l176V/Ir0E0cP1paXqEg+G
U+AcUpnCCtJ0a/j6txqGkn70xxQydOgqWK6GH5/yL8kAcNzTBk54Ee5hlJTEZaA31kpvxyJBYXQ2
153O3R2xhwKxwl1THE9Z1sKOATrE/5ymIUwA4Xe7SpNdh6/g92I0Aa69M4D2jeYQ2/B3hfaHvfmp
sqWlJUvBCQG7tpDS+OEi9lHETwtzlbzvhMuM8nlr0jLHkw2XPhj+OK+Ab4feAS+zqe4vcsOwiuDp
g4uZN5pPth4jtqCQGcnSJNVptfkPlWRPnPVqeFP5WSEckVWPRGHMllOMqHQ0Rj3el1JwGZuw/aFG
bIZByisTuYvww6R9FLbv1jrDXxaqclbjKVmm+NBzlpY0w6m6OKmKC+rUmZzaxV2ElFMpOrs1CrWk
32vFIJohzJ1FFb1zXdRVjM46GHusfJSaU/k4pk5nr80NSJSDpzvCGeFlZDaL6EUiObba8MQhVJoc
QgT7Cx9XdpShuUlJmxKikHGtfJ6UqsusES8ClwEjezXoS4ifLnVR46Z/dobYdx7MjpBO+vYZckIY
ttFmLxMw5BYLN2UNe7vz19+E5wpaHBt0C3dujoO5nWeYlhC8fWcl2QqdJoFm63WEpouGYr2p+iUr
UIECyrVCUTFeP/xzzSqHN2nwMFxpugQOHbwXr+EI6lsVtj9fK3Rb0aCUdFVi71FSiB4dqiDxUqmG
4F+R+r+0rDR5ITGBcwzLthDFWy91hRijeAIGTHls9rDAAMIsE3bBScJsQCjNUHRWOh3Guqp4V4JJ
aMXiBKgXvyzJYVCjFUOm0EtvYsqJwt3FfI7XNQAz4b2TDQE0fEIzNgDcJHdD5UfF+HuWlWJJU0Zc
CQuwWxwiJm5q6tfvOnYkL8sZmsusgpaHuRnmMS/1sjaQMfJXwtzKqMJh7EA5QjjNkVKEYX/oMITg
vaAFIVYa2KAuokI5hQdVXBdEfnSsYMWZSdy2k0I4GIbhsqeCL4+h66R8ltdlxmzcGskmkzCj6tJL
TGbI4TE4J4otJRmnno1RK16ZQSGOqrgMRpiK/i/bQKCPfach5F0OtJTEnfKHVnyJO9T4BBB8GhvA
C2ZPp6Swi0x09lk8aLiSUCqgwxTrAezkMH82eIchBwmEs5lSATlqE6kV8L9kzxTKDl2hVGeKf8f0
aDrdrsSqYLk0oajQa/Y1rWUBz8d8syImLHWBms1GIhl2ILKonI+K7SVBYX2K8Vt4b0FLyj6g6xTy
3o2kMxd0/EEuhHmlGNqZ1a7HAaZsVRwCaSGf9RvtD+fSbqLo4jHUF1I6rNpRyA4FIOAXrZtU5+PE
eledgHnQY6q0zI8JbtBXLCWGi2gtBK2iSwPBJ5E8eVuvNxZVDqMWeoQE+RXjsG3AZLK3HWHXUEUV
H7SfTQHxSpg9rew8eFsGIMjLeSrRZ3XCXmMIEkrf+sIuvVvwsSXtUs8EYpWbXejZu6LM81bAQ9US
2iQoZQO5J1XKbn545+glnuqnPi2F3DyaTUyG18WU2QJIQaUQcV5kHImbR+7xSLmWJdlMwC6cjCXR
jmZCswSzo8oTJNkejjNvYBrR44jeJ+NUR6SdwkGIz2Ic5CnsaprVHECRa3TNxnr2lBW/oR6UxrVj
zbvMFifRIw1MTKFFqorxrZGYlYvFC0tOzKhYVM236maaGr447cEfjHrtj0zpPhN8u2qiBFQfN/Wh
A9e0+Ec72aMQiKp3oddi+xdIeqLluQJgUYBVPwubn/1M5lX9+5IUM11dSUVQ8BOLJENM/aCQHxwH
xFPv7Rk6k6KlKy+rzNAgrb81SLLsZ/i2Rl3H9NxwsPlQ42eSUUM7Zotze+iawt2w0thtWxfkCIHs
7RUvWr2MelJ6o7erm8jQ6hPFyY3kAwOIFYNM4ipBjTUXiNyQ0yNYdp0cawMs2TOyqLvCR5UgAJ6F
fXq0VSOqSsgl8i57iWOOJTDZ0bqZOM2+Q2QbfkAMaUz6eWOW9P8PIFPTRLcBHQxDx5nauuxRUc24
VF8TYSOAQ/T4WU/H1R2G8j7fppGJkcV8wNpfz4jDktUDr4aDHK2hjxSOqmU+9eKIxIVdohNzeV6b
mt3UJ3mlR2Nw3bMJZUz27NeZhlLfbeA7TdKjQ1ugEPB6O4xFnBEkaixbtnpPfjldL2WXNY76RnXC
goNSQrECWLgESmYwoeD0VQaNmKmXaRDonuK9Ze0gmKZaRuQF+DjXyEmou7f2WsclR3WjD2dr3fk3
uDQ6EeIAqUaQLOtpqzOLsBafhCAzGBSYYDCmfqiMHAIRPurhCDew0NqESNbONv20/oCSdeUDGXUG
QHQ2DJE3nAPki9lXGLRw3iFAC29kFraC/qH8oRTUbZW5sdAZdOfgzkafnl3ZZgYpdNe7xMeNu7Tr
0AC/N+Z4dMd0r16zSZtCQTdMpnZF1bab0zYx8huaUjGuALBgtnd59CFlFldJlYkRbLmdYK0mUiqA
zbmOOXlrsnXTn2yZvRV/PTOjJx0LZms9BoIaVaU6K9HRS3AciIKdJFE1zgDHEsGj4PVk6DGYCiKu
lilE4g9tglwhIxWHRK3yJgxgonrvGyKQOaOZDTP/pspxW1JtNLrfY7GvRjPN/dsFN3D0a5JSoc5H
0WEkYWQONRvETz0vjLcFgGCgLmVfTBtAExN2jCmciLdIiRXoj+BtWHNcKSNZkEui68/UdnCsYzFA
pxKoz/q9ClBXOoDrGFs/RoIKeh8mwj8M9hwk63lzD4kl8xuWp5hjOsnCZHrebjJTPzCzn9I8ny6L
AqAqfVvP7HP1w+i5qCj2TgcLaDp1pV6hloz4SCSj3Of0AxAQBGvlC53ZJv5SF6hYgpaketGpF3C3
JPOoKUYSrhTlQy2XoaS6OWRQcvfVjF0MkyDI6JtdIRIfUYA0UvgA31EX2L+L+XR5M0oC+CjRVAAz
sWHJJSCh5DODXCAV1QAjVFG/KKJS0qK8xz0JdwSekOoYNFktGjtOOQrOQOT0G8/GhU3Ga54WAiRW
gjTwJQHpZnIGXDf7lnYrJBRXZ7WHbdR53oKTfjMA/fhHU/MFcu9IFZCq5lPi+BifdF6hD5vTZgxZ
SBaZUpbkGDaw7HtuLkjOSiQjGdjJHGIyf9Yxa+rzuYkDKJ6W6rrVIFI344nEAgdYPBxJQ1YAtbp8
NQkHHq8hiWAUYqT7RRNWSpQxBobm3j42MZk9M0fYjyExvVvxVw7OysJNsmdaVBdzX2tefum0iLAA
V50mnB4xxGGyPMlD+DA2O6vGc7/Y/CW1rOyhEehnWd0ha0F7vF3ZO6K7FVH58yl6zaKV5vuG6F8w
Lnw+Fg7i0ZCdSGOos3wAtt1atHARdqPvTRyEUd3SrLCrsOyDK9S+qehfwaXjG1snF/8J7ASDW2xo
7HC+s0ZAgC8TttNcmCLP0dvlFDEL43R7a2CDDW+YSpOM9NTM6k8IL0SfjhxM0afr1lmMXNk2ooDo
+EE1iggtFL9Rt7V4KYcEhEmDvBIKhv7r+4mXuwnYHtihYPnDpond3Lbb+G4TGedti4Cisq6nhGWm
4oXw5hQEasNGSQsRfKTOnNYqwYl3TK30Qo6718/ih72kMADFs474deEB9NKbxSOd07W1zrzyN/2S
enWymNEAbXTb16bzKCoQRSIspFgtlpXR6yfzwijGNLDMw/kHvotBbgqeMM/31WlY9U3nhONV7MxC
rjWPVFnMMBtJVCk24ASI3IzXD/zDs3BA0Q2iIWza4gY9rucHNnufVJnAHq4cueB6iKZx6laGaoNN
kPUnVQuMyRCgK4tk3f76aby8fhoLYnb3DG4CG+mX3oHgXWMXFVN+RWCI7FrGgn1PC1tw29j2C5mG
2su/fmTjeQoVRmjA+MAdNsZooALey70tgqoI6+dQu4ylJiT3QvY9Bz9t6hYR6aafUuSkWap1Br8R
87HiyNiwPcOPRg2t4WeWUC+HqGl43AuHRkVgWJbzst3hQjDBUC3UL9UOW7HZ+k0rKIeolDo8sfek
WsaRKpif3CcxEr5vgZoYtwUiaNnAOi3gnJ6PlNZFXu/YoLjgRvaKhbMkbMFnG/Xflwg/jgFhbu/p
d3nminY0WcilcdcMGORH+6AhL4E2dOQFqF1If4dJ8hO/zBcAD2kaxDZbngV9yTMw5X9httS4zWI4
SPXfWgbWu/eKAdhDYfiZYfGLEAWH7hd0C5OgIxeuM2jEi3uhhzrbg2a1L6fC99f4s+W0fZ0RGZ3Z
uAKxcjB1eqS9FX+YPAu6P/OYBpRTfTTDYLiePXwHJkLusW0Y6LpuwRZTjuyLBDnhEvaFqhCxv1ID
ceWh1h9ff54vX3z8PWzHN10THxbH/sFclPl5xAU/8K4UrVNtx2uNmoNezia28DdtIClc8DkNkUFc
/OSROc/tWLmRJuk0sHSY+HBz/cGOlTV0FL3v5SpFNseiNjZd5bdXwRjk4W00zxquPb22QOR6v7KS
MIIymd6WSBelDPcy+7r3nKXOTpFk63BHwj7K7mLNICLE2rmdMWIT6Q/UtsmpvQBgsymJhIXWZJgR
vTgaweBeUGLFsqfK3qagj0fwkO4JJ3fVW66ieYStxsoPs/4+cJ2AnmtLD0p8Tvb1GBIVXzlMRFHB
QvQRSWUUBbgLVVCoGhM6QKYLwwfeHt+nfFNTq7tFzUR+4CR4Nlmj144HOvIWEdBQ/dKYJvRIOC3I
gT42Wh1xBfEwFKeZVIlEfidK+NyMY3JHPYcisD7R0QH0/Tk9fZx2D7QPYv329SFk/DCGyN9ghtId
2Gqo+V6uWsShxja8/ORK9dRrefnUTOwkz2lIoiwi6GrKAzBPycx2pL+5al425io8EGGmiwadvhIF
G+CC0i/8JMlJ6rILQLzqkz7jMjRBHPXd8GeQ7UvE1gWuxSJOIDwGBqcvzXYtMvVol+vtJbuo2ikf
0N6Rk3SULORVhkypNxXmE2J/uDJCKycXiHiEHaP/7O14MeN6OFS65Iy4gWt4tJpfTGgjNPHWA9S7
9FYNUJ0ualhY0Yk2b3rP/6c6xNNhODsWuLUnstw2Q7vvSjPQGQhQqVNcKuhSlY2NLAoJGUyoUJlp
sXb7SZP5JbLAFIDIP/CZm2ny/1AUZmMjDBun+jKJU4+JpmDH5355On7uYRB94wWdwPhCA7+7n+V3
/HB8i4YVXDzRzrdZSF5M6WW+xP3iG/GF8uqfmBDERu5ZjEhhOEIn0UhR9Otv0w8nwGOGFOzisctG
g+n5+frq0rN0yTvsznHQ3WYPe9vZqWU2gg0r5mWHdkFy6sDt9T6/fnxxgd+v7z5MTCog4QfKZvaH
BSGbJ5tspGi5SJlc1o++P+AaFnduSGeBk2617uiapFf9ZJCbL+svak7m0QAHUmpQxtyL684ca7TW
omoviLqIm+Has+tquQ2KNl3PFGxfZkZlfe6NVuDn4EJij6WW9yQ0U9F0JUac3VLnYdC77sluoM90
bM1CzM2KFwCSImZ4UNCCMYQCSYiNRoulBQ4ZZODqE/it4F68fltf1nDYYjOwbRYDegRirXv+WEP4
TjPuEelFH4xYjYhg5yTzdmQGtlmDJUU2Oui5ZBiJs9Cbvx9IdRmxdoAiN7g/ecjOy4fMveYx++Ks
ANFebnqmHII2zLP0QtJRk03UJmtI2Xt6/eJ/PBwzF5AR5DtPZ3l+8WzTBL+VYFyd80j4et4/aZHz
kVK5l4T2nxzwh9KMRZdtFJMYuZ46Qb4vDtl14SxcNJpzJWaSXgNzhDwVg45JADwiZG/ML+IFSqQB
o97FfOnaHCB85kdSu0K9vcBRI6N/p1pkKuHDiXQhp5Hq0XkTL0vxEbYHkHeJlSRq5MZZhz5Hr8u3
gp44wtGCqJZwEbhJLSW6rPIeQ1i5TsQhkgFSQTaCq5SSKamZM4xCMeAlhYDs+zhqacz4gyT8lpNo
O6U4BdMPrEJ8vd4ncmuG0Aq/oG4sRK5IMSJ4uvWMRJR1T9VKOyarDge1AVfak+sB/yiRaM9YakLd
t3ql2IaRaCG0Oi1hLRxEbT+qqHTohY31IC6J94cjy/vQpa5oUsPOFO0b5Z8B11kIrhTlWO5dcrHZ
vF+iwu2OfqvZUb+bWq1d3NOuIIkjOEublQQ02RHQ9Qk3F4Sx07RaRyci8+1G3iy1LVLTcYpzOHtG
1a1RHeoKI7X1VqHVNNM2uf/WaJANSTo6ojm5eU/rpaMv6WlIXM1i7KVVrtpz+mYgbqbXjEJwowA4
fCFEAGiydTblHZAfUiW1XdqJ/T5HFTric0JbzaaqoXdW/5Pq0k93uH6k850kSsMmyJN+F3G7CRQp
cAFNacgl23AtDSG/0qQqFSZCWx5rXqvAPS/MegoucGrsho8pAZJk09DUdtbgRJYlgbBuLo84M3YF
IBx5dZGFP4lt053CP7G4g2KVePueLr/bHEa93lSD0sxG+qigKtMiTPQxZB53roHdqHWo8owojh1/
Rdusz1LdOVVK9JLmRQA10iCi449VttKRfvfWuyhzp3w5UZ1fRRVAQi26nar3GQ7YEd/jAoDIfkcy
R2ZftzqOPWj31yFbP0nJkdUgQ3osEPWRpRmna+zcSik2gO4wPNA2MexbkNhxeEd2blGbRwyvtOXW
s1dUo+8wNxLyZAfhNdBb5kxrh41xuhpdftJJ8FG1pYm7E3ppXHGFXF/ZTHg0SRms7Mpdg51bnVZA
CB5g13pUCDSzoSDyrwWevuN7z896DcBDtnWVKLKVs4Aq4ILFtZPPsNON9L0c1oM788pm24s74mHV
YIc7+mZXHVC/i2EoEfJQo8n+ttZMTBX2o+QQyaZARkoRA1MqB1PTTB0dD2aCFteTGksCGtPKi0mZ
Y7kppoHtAR2uM9A3zBFSwDMlEvPay6xoglKmfJzLOWaxVVcqh5i/uOgklbJISvCUgZR81TM/8LXP
o9OO1gG6mdinKMBJaa/ki9NvBjP61lFXt+lJiZxiposuWUqGZaue/qJwS5KSR+mrooRUNq7hzD1k
3Ub67dxTXSB8hNnIYVF1NP2HujBh31aWMxb0jWVnXcIirj+L0Yi0HGHkqTLaWWfyFYDEuTNBdCKh
GyXWtGV7XZlnBXTNmQ4FIbG5VynASujWRtNGA9ocA6RrjR4borPfGLETXzlJ5a5o7uREmZShzyRa
zJXDuMuIMM3g1wYaWZC7QLNRYDfS9mGS37eZnLTWsvifCBDn6e5CVPTIlsnwMuB7qy2mfDRPY3ub
9TruApO8Uv7JmdLceieG3wriE4usWAWUp5zEjJ90j5tWVqlXIxxw19txcMVvq1VCAbzSi0RND7Kd
qRwClLxNCRRbuDOMyxKnvjyPsI1LkvU2aDQcs6HXsQEe9qXWCt8XQwr3pQgGYzybKp3oPbH9iuU+
+ClzaRPLfBtsaBXjk2mBGo8FOcJ9ft+Sm36FBZW0/Dl/qaNWD0iX0lkTO+o1+T1F/QVBRS1zttdT
00z+KnAY1TfJqs1jupP2TIsUH6HSA3W4sigzQEiUfraX80qNaopFaxCwp3aA/ejoFdB6LwA26nRQ
pD9qqV9G0biIMkH+ZEh7j1keXdZukFjExkERoDKSChlHGROqWIyHEjkOWVSCxeLJVA52nIVxlWr+
ol82SK7Ad2p0OV9aUlXizxGIJpbftBi0xzxFDyajv3IpUlVIWA3hjQVRNc+lGYB00ylT3EoJTzdH
RqwlY1cCYCGN+BcCeGgJhlFQZtZRc7MIqrvSA3f2Zixk15OAyuhO27m/J4IjjMoTl1bj0B0GXScd
9tBLw3o5bANrC8ZTlYBa7klTZgY4SxpzgHNIiPxaBvuoQQQQ75FGW9p6zJEEMBCkjlJNyKpwVANd
Ko6MbBG1hQIFMThC26x2iMrZSNE3Ao2UPTzOpCObqnEHWVQpYpFJ2goPElcTISAma0jMOtIfyylN
h0KrlFYaUP0HBszaufH8oQf07HHNlGEdraTDhia7uWqXGljSkde4Kd4U4UF5eNvqG6kPmblxRhNd
2EIqrBUhSVonoRkUUi+dpYCz6gBGeRfkeiQVaNrmQhbL2UkWT60sD5V3kYIbIwnuSndGCTeq4Sml
pdIywZUFqWzydLKyheHsRliWxQhw4XVCg+FOMsnTMzpLsbXhRU80X8TUytGsXAtS+c6lgkotLMJG
CxZp20FY8s78vmyqBFlU6Nr3hXzY1eZg1KfE9BGtF0Nse2+5usCXrTGKuvFjGI2lU5FFIBLoct8T
HCS2AALlljQSLd20yo7EQenQFDnsNVTrJk5vNtX0XgG/S+dgBHtMQnJf0FxKf0CQdFFUp5KpZVBe
8PybDoeK6kafEsuA6iSd9Vzp4iVvknrHIOiv7XDi+8mau2eqWaFFU58Z+wjlW+zumnTcms2skhlC
vJHJCBmSDnoINCyZdFbuCAIbx8G8YectUY6fnzrpJ53/rImxaLAkM3LUTVbRQ6zQVWPvBccpnq87
yVvBtR7bnwObkLmqT8jXjrr0z9e3dy97FIFveiQygI85BJrbL5t0q+POVRKV+XmR19DAlUGrcqVZ
JGamvGb+rw5sQXpEPAJGB8YBTPayFZdnVt/41Rqfp3nc+PcLOwUPOUFNJCjRiI1GvPqhxGWBaX47
8P96mP8jeqyUlqT7x3/y80NV4zESxf2LH/9x+lhd3xWP3X+KT337reef+cfHquB/r/7KVfLQVh1W
mC9/69n3cnR1did3/d2zHw6lCLZ/Pzy2y++PcP/71/9VXgeXKb7opkrK/mP1w1f8pV/arvW//aLf
Hrfz+rjUj3//293XAofjpEPe/tD/Tf3T2de//43REjCevul4vp3Udj2vfUd+x2UPX/ly13lj08dA
c+fr2x+aWYQGROqftcB9o7NqMkQYMeIPLVsO+N39/O9uw+tX+HS35aj5dubPbudrVyBv0HYXQEl+
8SY49hvHNWn1fH/lmOi9MeC5ggDKm/xvdM2iv/irF227b4A4AGJRb25/QLK+v37XfQNyD/YI3LP9
4f78ez15UzdEDtIvjX8ePWlJrLcvH3/gvbFF4JpHkOz259/u8gGGBdHkly7ftd4QmEqImS1gX/7Q
w/9+EBiW8wb8wCfQ89/wJaCD8IvXbztvEAEYLviE/PPyJeD+0Hvl5nBj/r1GP4SAX538HWY4gH+k
NOoVZzg9e/oGEyMgCglT/7+m/YdqKHuxOEdJVX6/+FnAEn9l6L/4gu9WPvMNyGBAwrsjHz199e8v
npUPozRSbNHKbX/49786Av7CUvGtSgBJz79uRUTy2H1Xifz0F54W2B+/4Lsagdv07PdESSG/+b9K
jH88qzC2tf27f3xa67fDqI+r6/vxyM+O9XRRT3/5Nnls79qHeNn+YVFnKQrBv//tf+f3j20PxC2P
LBZ2OcD/60x+qIS+Pf7XvnjXJn3Sxb/tKyw875NnRyBGjXH9q0e4uiuTvrp/9s1qafrVr75+nH4D
wii7KXnIns5U3BtVAPwPfP8/ecG+5nfl19/E/y/v7tu7r1X7/FhkOj/9xb8sSf/Sg7iu2j4mLKX/
7eMjBhN91TLen75WXhOUgKe/+JXjjHe/fXiAhf78iVjbavGrd+xd2d+1SfV0mtt5szZSHPzqN98A
4D48/nb4Ot21X38768QzefrW7TAAjv8Dj4EZ5v7x4dkXQ1Rg4v/V8/9w12V3/UP8ON09m6jNIBAF
9K9+/Z9DVpXfhs7y9IXizqhC6FePcD2Ud+PQf//Naof1+jf/q8nw2w7pxynyaefzrz72fPoXv/GQ
P961//g/AAAA//8=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microsoft.com/office/2014/relationships/chartEx" Target="../charts/chartEx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635000</xdr:colOff>
      <xdr:row>30</xdr:row>
      <xdr:rowOff>57150</xdr:rowOff>
    </xdr:from>
    <xdr:to>
      <xdr:col>41</xdr:col>
      <xdr:colOff>965200</xdr:colOff>
      <xdr:row>44</xdr:row>
      <xdr:rowOff>120650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0A55734-17C2-5CC1-31B0-52DBA5EF6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69800" y="6775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21</xdr:col>
      <xdr:colOff>584200</xdr:colOff>
      <xdr:row>51</xdr:row>
      <xdr:rowOff>51308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B15679-01C0-F11F-E41A-CA5FFF57891D}"/>
            </a:ext>
          </a:extLst>
        </xdr:cNvPr>
        <xdr:cNvGrpSpPr/>
      </xdr:nvGrpSpPr>
      <xdr:grpSpPr>
        <a:xfrm>
          <a:off x="38100" y="0"/>
          <a:ext cx="18034625" cy="9607538"/>
          <a:chOff x="38100" y="0"/>
          <a:chExt cx="17881413" cy="976680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880BF72B-6603-20E0-BB6F-FA897D033B17}"/>
              </a:ext>
            </a:extLst>
          </xdr:cNvPr>
          <xdr:cNvSpPr/>
        </xdr:nvSpPr>
        <xdr:spPr>
          <a:xfrm>
            <a:off x="38100" y="0"/>
            <a:ext cx="17868900" cy="6908800"/>
          </a:xfrm>
          <a:prstGeom prst="rect">
            <a:avLst/>
          </a:prstGeom>
          <a:gradFill>
            <a:gsLst>
              <a:gs pos="41000">
                <a:srgbClr val="F9D7A8"/>
              </a:gs>
              <a:gs pos="85000">
                <a:schemeClr val="accent3">
                  <a:lumMod val="100000"/>
                </a:schemeClr>
              </a:gs>
            </a:gsLst>
            <a:path path="circle">
              <a:fillToRect l="100000" t="100000"/>
            </a:path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29E5C36-15AB-AA47-ABCC-DA892AAB2AC5}"/>
              </a:ext>
            </a:extLst>
          </xdr:cNvPr>
          <xdr:cNvSpPr/>
        </xdr:nvSpPr>
        <xdr:spPr>
          <a:xfrm>
            <a:off x="50800" y="1930400"/>
            <a:ext cx="17868713" cy="7836408"/>
          </a:xfrm>
          <a:prstGeom prst="rect">
            <a:avLst/>
          </a:prstGeom>
          <a:gradFill flip="none" rotWithShape="1">
            <a:gsLst>
              <a:gs pos="53000">
                <a:srgbClr val="F5F5F5"/>
              </a:gs>
              <a:gs pos="100000">
                <a:srgbClr val="F5F5F5">
                  <a:alpha val="223"/>
                </a:srgbClr>
              </a:gs>
            </a:gsLst>
            <a:lin ang="1620000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</xdr:grpSp>
    <xdr:clientData/>
  </xdr:twoCellAnchor>
  <xdr:twoCellAnchor>
    <xdr:from>
      <xdr:col>0</xdr:col>
      <xdr:colOff>711199</xdr:colOff>
      <xdr:row>5</xdr:row>
      <xdr:rowOff>16934</xdr:rowOff>
    </xdr:from>
    <xdr:to>
      <xdr:col>20</xdr:col>
      <xdr:colOff>466004</xdr:colOff>
      <xdr:row>7</xdr:row>
      <xdr:rowOff>28448</xdr:rowOff>
    </xdr:to>
    <xdr:sp macro="" textlink="">
      <xdr:nvSpPr>
        <xdr:cNvPr id="5" name="Round Same Side Corner Rectangle 4">
          <a:extLst>
            <a:ext uri="{FF2B5EF4-FFF2-40B4-BE49-F238E27FC236}">
              <a16:creationId xmlns:a16="http://schemas.microsoft.com/office/drawing/2014/main" id="{BCD7A08F-C14B-611F-80B0-1FE9FE3160CE}"/>
            </a:ext>
          </a:extLst>
        </xdr:cNvPr>
        <xdr:cNvSpPr/>
      </xdr:nvSpPr>
      <xdr:spPr>
        <a:xfrm>
          <a:off x="711199" y="948267"/>
          <a:ext cx="16349472" cy="384048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738099</xdr:colOff>
      <xdr:row>6</xdr:row>
      <xdr:rowOff>166774</xdr:rowOff>
    </xdr:from>
    <xdr:to>
      <xdr:col>20</xdr:col>
      <xdr:colOff>522354</xdr:colOff>
      <xdr:row>50</xdr:row>
      <xdr:rowOff>65866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30E19D8-58B5-8DF5-12A6-6F862D06DB9B}"/>
            </a:ext>
          </a:extLst>
        </xdr:cNvPr>
        <xdr:cNvSpPr/>
      </xdr:nvSpPr>
      <xdr:spPr>
        <a:xfrm>
          <a:off x="738099" y="1330941"/>
          <a:ext cx="16364811" cy="8436314"/>
        </a:xfrm>
        <a:prstGeom prst="rect">
          <a:avLst/>
        </a:prstGeom>
        <a:gradFill flip="none" rotWithShape="1">
          <a:gsLst>
            <a:gs pos="12000">
              <a:srgbClr val="F5F5F5"/>
            </a:gs>
            <a:gs pos="100000">
              <a:srgbClr val="F5F5F5">
                <a:alpha val="68000"/>
              </a:srgb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248478</xdr:colOff>
      <xdr:row>5</xdr:row>
      <xdr:rowOff>55218</xdr:rowOff>
    </xdr:from>
    <xdr:to>
      <xdr:col>11</xdr:col>
      <xdr:colOff>745434</xdr:colOff>
      <xdr:row>6</xdr:row>
      <xdr:rowOff>138044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28DB59-D325-129C-DAB0-B94690620E2F}"/>
            </a:ext>
          </a:extLst>
        </xdr:cNvPr>
        <xdr:cNvSpPr txBox="1"/>
      </xdr:nvSpPr>
      <xdr:spPr>
        <a:xfrm>
          <a:off x="1078211" y="986551"/>
          <a:ext cx="8794290" cy="269093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Supply</a:t>
          </a:r>
          <a:r>
            <a:rPr lang="en-US" sz="1200" kern="1200" baseline="0">
              <a:latin typeface="Arial" panose="020B0604020202020204" pitchFamily="34" charset="0"/>
              <a:cs typeface="Arial" panose="020B0604020202020204" pitchFamily="34" charset="0"/>
            </a:rPr>
            <a:t> Chain and Freight Analytics Dashboard</a:t>
          </a:r>
          <a:endParaRPr lang="en-US" sz="12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286007</xdr:colOff>
      <xdr:row>9</xdr:row>
      <xdr:rowOff>80433</xdr:rowOff>
    </xdr:from>
    <xdr:to>
      <xdr:col>3</xdr:col>
      <xdr:colOff>628908</xdr:colOff>
      <xdr:row>11</xdr:row>
      <xdr:rowOff>143933</xdr:rowOff>
    </xdr:to>
    <xdr:sp macro="" textlink="Pivottables!C32">
      <xdr:nvSpPr>
        <xdr:cNvPr id="9" name="TextBox 8">
          <a:extLst>
            <a:ext uri="{FF2B5EF4-FFF2-40B4-BE49-F238E27FC236}">
              <a16:creationId xmlns:a16="http://schemas.microsoft.com/office/drawing/2014/main" id="{86C59A89-B4F7-2840-B2C1-FC1DAC9BC281}"/>
            </a:ext>
          </a:extLst>
        </xdr:cNvPr>
        <xdr:cNvSpPr txBox="1"/>
      </xdr:nvSpPr>
      <xdr:spPr>
        <a:xfrm>
          <a:off x="1927714" y="1753116"/>
          <a:ext cx="1163755" cy="43520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8BD111-1318-8C4A-9CB8-6B41F0B11228}" type="TxLink">
            <a:rPr lang="en-US" sz="1800" b="1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$22,016</a:t>
          </a:fld>
          <a:endParaRPr lang="en-US" sz="1800" b="1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4645</xdr:colOff>
      <xdr:row>10</xdr:row>
      <xdr:rowOff>178166</xdr:rowOff>
    </xdr:from>
    <xdr:to>
      <xdr:col>4</xdr:col>
      <xdr:colOff>511096</xdr:colOff>
      <xdr:row>13</xdr:row>
      <xdr:rowOff>16933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48A0F7-0198-9345-B086-94B0CF878B25}"/>
            </a:ext>
          </a:extLst>
        </xdr:cNvPr>
        <xdr:cNvSpPr txBox="1"/>
      </xdr:nvSpPr>
      <xdr:spPr>
        <a:xfrm>
          <a:off x="1646352" y="2036703"/>
          <a:ext cx="2148159" cy="39632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Average Monthly</a:t>
          </a:r>
          <a:r>
            <a:rPr lang="en-US" sz="1200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Balance</a:t>
          </a:r>
        </a:p>
      </xdr:txBody>
    </xdr:sp>
    <xdr:clientData/>
  </xdr:twoCellAnchor>
  <xdr:twoCellAnchor>
    <xdr:from>
      <xdr:col>1</xdr:col>
      <xdr:colOff>304800</xdr:colOff>
      <xdr:row>9</xdr:row>
      <xdr:rowOff>73660</xdr:rowOff>
    </xdr:from>
    <xdr:to>
      <xdr:col>2</xdr:col>
      <xdr:colOff>25400</xdr:colOff>
      <xdr:row>12</xdr:row>
      <xdr:rowOff>48260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24069AD2-F732-2DE4-78A8-D5760927F8C7}"/>
            </a:ext>
          </a:extLst>
        </xdr:cNvPr>
        <xdr:cNvSpPr/>
      </xdr:nvSpPr>
      <xdr:spPr>
        <a:xfrm>
          <a:off x="1134533" y="1750060"/>
          <a:ext cx="550334" cy="5334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1</xdr:col>
      <xdr:colOff>369291</xdr:colOff>
      <xdr:row>9</xdr:row>
      <xdr:rowOff>142240</xdr:rowOff>
    </xdr:from>
    <xdr:to>
      <xdr:col>1</xdr:col>
      <xdr:colOff>784694</xdr:colOff>
      <xdr:row>11</xdr:row>
      <xdr:rowOff>172720</xdr:rowOff>
    </xdr:to>
    <xdr:pic>
      <xdr:nvPicPr>
        <xdr:cNvPr id="13" name="Graphic 12" descr="Dollar outline">
          <a:extLst>
            <a:ext uri="{FF2B5EF4-FFF2-40B4-BE49-F238E27FC236}">
              <a16:creationId xmlns:a16="http://schemas.microsoft.com/office/drawing/2014/main" id="{B329A7DC-702F-36C5-C167-6F9060EE9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99024" y="1818640"/>
          <a:ext cx="415403" cy="403013"/>
        </a:xfrm>
        <a:prstGeom prst="rect">
          <a:avLst/>
        </a:prstGeom>
      </xdr:spPr>
    </xdr:pic>
    <xdr:clientData/>
  </xdr:twoCellAnchor>
  <xdr:twoCellAnchor>
    <xdr:from>
      <xdr:col>1</xdr:col>
      <xdr:colOff>296791</xdr:colOff>
      <xdr:row>12</xdr:row>
      <xdr:rowOff>150231</xdr:rowOff>
    </xdr:from>
    <xdr:to>
      <xdr:col>3</xdr:col>
      <xdr:colOff>737417</xdr:colOff>
      <xdr:row>14</xdr:row>
      <xdr:rowOff>114300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0FFEAAC-6EF3-0700-5937-2B5051D05F38}"/>
            </a:ext>
          </a:extLst>
        </xdr:cNvPr>
        <xdr:cNvGrpSpPr/>
      </xdr:nvGrpSpPr>
      <xdr:grpSpPr>
        <a:xfrm>
          <a:off x="1129578" y="2398756"/>
          <a:ext cx="2106200" cy="338823"/>
          <a:chOff x="1125052" y="2422032"/>
          <a:chExt cx="2097754" cy="342703"/>
        </a:xfrm>
      </xdr:grpSpPr>
      <xdr:sp macro="" textlink="Pivottables!I6">
        <xdr:nvSpPr>
          <xdr:cNvPr id="14" name="TextBox 13">
            <a:extLst>
              <a:ext uri="{FF2B5EF4-FFF2-40B4-BE49-F238E27FC236}">
                <a16:creationId xmlns:a16="http://schemas.microsoft.com/office/drawing/2014/main" id="{0EABA1C6-A957-8B4A-859A-675063650460}"/>
              </a:ext>
            </a:extLst>
          </xdr:cNvPr>
          <xdr:cNvSpPr txBox="1"/>
        </xdr:nvSpPr>
        <xdr:spPr>
          <a:xfrm>
            <a:off x="2059724" y="2422032"/>
            <a:ext cx="1163082" cy="296593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4E1499DB-FC5C-9B41-A38F-B02CE6F3C80D}" type="TxLink">
              <a:rPr lang="en-US" sz="1400" b="0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pPr algn="ctr"/>
              <a:t>$264,193</a:t>
            </a:fld>
            <a:endPara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A764BBFF-5237-4744-B8B6-CB5BB0E1DF8C}"/>
              </a:ext>
            </a:extLst>
          </xdr:cNvPr>
          <xdr:cNvSpPr txBox="1"/>
        </xdr:nvSpPr>
        <xdr:spPr>
          <a:xfrm>
            <a:off x="1125052" y="2440314"/>
            <a:ext cx="1179170" cy="324421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  To</a:t>
            </a:r>
            <a:r>
              <a:rPr lang="en-US" sz="1200" b="1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Date</a:t>
            </a:r>
            <a:endPara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4</xdr:col>
      <xdr:colOff>259865</xdr:colOff>
      <xdr:row>10</xdr:row>
      <xdr:rowOff>97764</xdr:rowOff>
    </xdr:from>
    <xdr:to>
      <xdr:col>8</xdr:col>
      <xdr:colOff>240174</xdr:colOff>
      <xdr:row>20</xdr:row>
      <xdr:rowOff>97587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C8CDB1F4-4210-27D0-2447-4CC5F51BE134}"/>
            </a:ext>
          </a:extLst>
        </xdr:cNvPr>
        <xdr:cNvGrpSpPr/>
      </xdr:nvGrpSpPr>
      <xdr:grpSpPr>
        <a:xfrm>
          <a:off x="3591013" y="1971534"/>
          <a:ext cx="3311456" cy="1873594"/>
          <a:chOff x="3543280" y="2420935"/>
          <a:chExt cx="3263723" cy="1858359"/>
        </a:xfrm>
      </xdr:grpSpPr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1058D259-B640-F659-0363-7AC5CCEBFA1E}"/>
              </a:ext>
            </a:extLst>
          </xdr:cNvPr>
          <xdr:cNvSpPr/>
        </xdr:nvSpPr>
        <xdr:spPr>
          <a:xfrm>
            <a:off x="3543280" y="2420935"/>
            <a:ext cx="1534080" cy="1853744"/>
          </a:xfrm>
          <a:prstGeom prst="roundRect">
            <a:avLst>
              <a:gd name="adj" fmla="val 403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Pivottables!D6">
        <xdr:nvSpPr>
          <xdr:cNvPr id="20" name="TextBox 19">
            <a:extLst>
              <a:ext uri="{FF2B5EF4-FFF2-40B4-BE49-F238E27FC236}">
                <a16:creationId xmlns:a16="http://schemas.microsoft.com/office/drawing/2014/main" id="{C1E0E248-1013-994B-ADD2-B837104C0B7D}"/>
              </a:ext>
            </a:extLst>
          </xdr:cNvPr>
          <xdr:cNvSpPr txBox="1"/>
        </xdr:nvSpPr>
        <xdr:spPr>
          <a:xfrm>
            <a:off x="3675042" y="3497476"/>
            <a:ext cx="1032521" cy="35246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4D08282-889A-F84D-B70E-BF43B06A1924}" type="TxLink">
              <a:rPr lang="en-US" sz="1400" b="1" i="0" u="none" strike="noStrike" kern="120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/>
              <a:t>$359,038</a:t>
            </a:fld>
            <a:endParaRPr lang="en-US" sz="20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Pivottables!D7">
        <xdr:nvSpPr>
          <xdr:cNvPr id="21" name="TextBox 20">
            <a:extLst>
              <a:ext uri="{FF2B5EF4-FFF2-40B4-BE49-F238E27FC236}">
                <a16:creationId xmlns:a16="http://schemas.microsoft.com/office/drawing/2014/main" id="{CDEB7EE2-2D0C-F04A-890F-C5C5DB35093C}"/>
              </a:ext>
            </a:extLst>
          </xdr:cNvPr>
          <xdr:cNvSpPr txBox="1"/>
        </xdr:nvSpPr>
        <xdr:spPr>
          <a:xfrm>
            <a:off x="3687526" y="3720695"/>
            <a:ext cx="1032521" cy="359872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5AD40EA-7968-6F4A-97EA-87803AF82904}" type="TxLink">
              <a:rPr lang="en-US" sz="1200" b="0" i="0" u="none" strike="noStrike" kern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rPr>
              <a:pPr/>
              <a:t>79%</a:t>
            </a:fld>
            <a:endParaRPr lang="en-US" sz="2000" b="1" kern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2" name="Rounded Rectangle 21">
            <a:extLst>
              <a:ext uri="{FF2B5EF4-FFF2-40B4-BE49-F238E27FC236}">
                <a16:creationId xmlns:a16="http://schemas.microsoft.com/office/drawing/2014/main" id="{CB672E0D-9FA3-CE4B-8005-40644852C86C}"/>
              </a:ext>
            </a:extLst>
          </xdr:cNvPr>
          <xdr:cNvSpPr/>
        </xdr:nvSpPr>
        <xdr:spPr>
          <a:xfrm>
            <a:off x="3704721" y="2713945"/>
            <a:ext cx="921068" cy="362667"/>
          </a:xfrm>
          <a:prstGeom prst="roundRect">
            <a:avLst/>
          </a:prstGeom>
          <a:solidFill>
            <a:schemeClr val="accent6">
              <a:lumMod val="20000"/>
              <a:lumOff val="80000"/>
              <a:alpha val="89513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200" b="1" kern="1200">
                <a:solidFill>
                  <a:schemeClr val="accent6">
                    <a:lumMod val="75000"/>
                  </a:schemeClr>
                </a:solidFill>
              </a:rPr>
              <a:t>Income</a:t>
            </a:r>
          </a:p>
        </xdr:txBody>
      </xdr:sp>
      <xdr:sp macro="" textlink="">
        <xdr:nvSpPr>
          <xdr:cNvPr id="27" name="Rounded Rectangle 26">
            <a:extLst>
              <a:ext uri="{FF2B5EF4-FFF2-40B4-BE49-F238E27FC236}">
                <a16:creationId xmlns:a16="http://schemas.microsoft.com/office/drawing/2014/main" id="{A8704D41-14FD-B442-838B-8FB9782669BB}"/>
              </a:ext>
            </a:extLst>
          </xdr:cNvPr>
          <xdr:cNvSpPr/>
        </xdr:nvSpPr>
        <xdr:spPr>
          <a:xfrm>
            <a:off x="5272923" y="2432956"/>
            <a:ext cx="1534080" cy="1846338"/>
          </a:xfrm>
          <a:prstGeom prst="roundRect">
            <a:avLst>
              <a:gd name="adj" fmla="val 597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sp macro="" textlink="Pivottables!C6">
        <xdr:nvSpPr>
          <xdr:cNvPr id="24" name="TextBox 23">
            <a:extLst>
              <a:ext uri="{FF2B5EF4-FFF2-40B4-BE49-F238E27FC236}">
                <a16:creationId xmlns:a16="http://schemas.microsoft.com/office/drawing/2014/main" id="{51F88003-07CE-994B-87B4-5B6FB3F02D05}"/>
              </a:ext>
            </a:extLst>
          </xdr:cNvPr>
          <xdr:cNvSpPr txBox="1"/>
        </xdr:nvSpPr>
        <xdr:spPr>
          <a:xfrm>
            <a:off x="5395813" y="3488437"/>
            <a:ext cx="1032522" cy="35246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6F9282E-0AE3-1B41-B77E-3219B6B8909D}" type="TxLink">
              <a:rPr lang="en-US" sz="14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pPr/>
              <a:t>$94,845</a:t>
            </a:fld>
            <a:endParaRPr lang="en-US" sz="20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Pivottables!C7">
        <xdr:nvSpPr>
          <xdr:cNvPr id="25" name="TextBox 24">
            <a:extLst>
              <a:ext uri="{FF2B5EF4-FFF2-40B4-BE49-F238E27FC236}">
                <a16:creationId xmlns:a16="http://schemas.microsoft.com/office/drawing/2014/main" id="{63D8903F-A30F-684F-BBC1-3AD67439F1A7}"/>
              </a:ext>
            </a:extLst>
          </xdr:cNvPr>
          <xdr:cNvSpPr txBox="1"/>
        </xdr:nvSpPr>
        <xdr:spPr>
          <a:xfrm>
            <a:off x="5408297" y="3718650"/>
            <a:ext cx="1032522" cy="352878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13A5625-F2AE-2F4C-ABB8-8C7BB105FD47}" type="TxLink">
              <a:rPr lang="en-US" sz="1200" b="0" i="0" u="none" strike="noStrike" kern="1200">
                <a:solidFill>
                  <a:schemeClr val="bg1">
                    <a:lumMod val="65000"/>
                  </a:schemeClr>
                </a:solidFill>
                <a:latin typeface="Arial"/>
                <a:cs typeface="Arial"/>
              </a:rPr>
              <a:pPr/>
              <a:t>21%</a:t>
            </a:fld>
            <a:endParaRPr lang="en-US" sz="2000" b="1" kern="12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6" name="Rounded Rectangle 25">
            <a:extLst>
              <a:ext uri="{FF2B5EF4-FFF2-40B4-BE49-F238E27FC236}">
                <a16:creationId xmlns:a16="http://schemas.microsoft.com/office/drawing/2014/main" id="{2DFBC606-E43C-0C40-838D-A87B687738ED}"/>
              </a:ext>
            </a:extLst>
          </xdr:cNvPr>
          <xdr:cNvSpPr/>
        </xdr:nvSpPr>
        <xdr:spPr>
          <a:xfrm>
            <a:off x="5425492" y="2704906"/>
            <a:ext cx="921069" cy="363135"/>
          </a:xfrm>
          <a:prstGeom prst="roundRect">
            <a:avLst/>
          </a:prstGeom>
          <a:solidFill>
            <a:schemeClr val="accent4">
              <a:lumMod val="20000"/>
              <a:lumOff val="80000"/>
              <a:alpha val="89513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200" b="1" kern="1200">
                <a:solidFill>
                  <a:schemeClr val="accent4">
                    <a:lumMod val="75000"/>
                  </a:schemeClr>
                </a:solidFill>
              </a:rPr>
              <a:t>Expenses</a:t>
            </a:r>
          </a:p>
        </xdr:txBody>
      </xdr:sp>
    </xdr:grpSp>
    <xdr:clientData/>
  </xdr:twoCellAnchor>
  <xdr:twoCellAnchor>
    <xdr:from>
      <xdr:col>8</xdr:col>
      <xdr:colOff>414371</xdr:colOff>
      <xdr:row>10</xdr:row>
      <xdr:rowOff>135057</xdr:rowOff>
    </xdr:from>
    <xdr:to>
      <xdr:col>14</xdr:col>
      <xdr:colOff>440793</xdr:colOff>
      <xdr:row>20</xdr:row>
      <xdr:rowOff>133140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580FE7D8-DAF6-E1FC-F79D-53FC707B73D8}"/>
            </a:ext>
          </a:extLst>
        </xdr:cNvPr>
        <xdr:cNvGrpSpPr/>
      </xdr:nvGrpSpPr>
      <xdr:grpSpPr>
        <a:xfrm>
          <a:off x="7076666" y="2008827"/>
          <a:ext cx="5023143" cy="1871854"/>
          <a:chOff x="6965712" y="2427252"/>
          <a:chExt cx="4951544" cy="1856619"/>
        </a:xfrm>
      </xdr:grpSpPr>
      <xdr:sp macro="" textlink="">
        <xdr:nvSpPr>
          <xdr:cNvPr id="29" name="Rounded Rectangle 28">
            <a:extLst>
              <a:ext uri="{FF2B5EF4-FFF2-40B4-BE49-F238E27FC236}">
                <a16:creationId xmlns:a16="http://schemas.microsoft.com/office/drawing/2014/main" id="{BC07F3D3-9987-B24D-9486-7AAD118AC899}"/>
              </a:ext>
            </a:extLst>
          </xdr:cNvPr>
          <xdr:cNvSpPr/>
        </xdr:nvSpPr>
        <xdr:spPr>
          <a:xfrm>
            <a:off x="6965712" y="2427252"/>
            <a:ext cx="4951544" cy="1856619"/>
          </a:xfrm>
          <a:prstGeom prst="roundRect">
            <a:avLst>
              <a:gd name="adj" fmla="val 350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8C384357-44DC-064C-99D0-8D813455F672}"/>
              </a:ext>
            </a:extLst>
          </xdr:cNvPr>
          <xdr:cNvGraphicFramePr>
            <a:graphicFrameLocks/>
          </xdr:cNvGraphicFramePr>
        </xdr:nvGraphicFramePr>
        <xdr:xfrm>
          <a:off x="7141631" y="2528504"/>
          <a:ext cx="4527557" cy="16910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1</xdr:col>
      <xdr:colOff>324353</xdr:colOff>
      <xdr:row>15</xdr:row>
      <xdr:rowOff>104823</xdr:rowOff>
    </xdr:from>
    <xdr:to>
      <xdr:col>3</xdr:col>
      <xdr:colOff>179131</xdr:colOff>
      <xdr:row>17</xdr:row>
      <xdr:rowOff>162801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3235B3-F8F3-1BFC-10B5-E530D646A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4086" y="2898823"/>
          <a:ext cx="1514245" cy="430511"/>
        </a:xfrm>
        <a:prstGeom prst="rect">
          <a:avLst/>
        </a:prstGeom>
      </xdr:spPr>
    </xdr:pic>
    <xdr:clientData/>
  </xdr:twoCellAnchor>
  <xdr:twoCellAnchor editAs="oneCell">
    <xdr:from>
      <xdr:col>1</xdr:col>
      <xdr:colOff>302560</xdr:colOff>
      <xdr:row>17</xdr:row>
      <xdr:rowOff>182610</xdr:rowOff>
    </xdr:from>
    <xdr:to>
      <xdr:col>2</xdr:col>
      <xdr:colOff>702256</xdr:colOff>
      <xdr:row>20</xdr:row>
      <xdr:rowOff>48906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F854287-4D5F-F82F-E1E8-55EA9C59F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293" y="3349143"/>
          <a:ext cx="1229430" cy="425096"/>
        </a:xfrm>
        <a:prstGeom prst="rect">
          <a:avLst/>
        </a:prstGeom>
      </xdr:spPr>
    </xdr:pic>
    <xdr:clientData/>
  </xdr:twoCellAnchor>
  <xdr:twoCellAnchor>
    <xdr:from>
      <xdr:col>3</xdr:col>
      <xdr:colOff>239309</xdr:colOff>
      <xdr:row>15</xdr:row>
      <xdr:rowOff>145566</xdr:rowOff>
    </xdr:from>
    <xdr:to>
      <xdr:col>3</xdr:col>
      <xdr:colOff>640080</xdr:colOff>
      <xdr:row>17</xdr:row>
      <xdr:rowOff>136525</xdr:rowOff>
    </xdr:to>
    <xdr:sp macro="" textlink="Pivottables!P6">
      <xdr:nvSpPr>
        <xdr:cNvPr id="33" name="Rounded Rectangle 32">
          <a:extLst>
            <a:ext uri="{FF2B5EF4-FFF2-40B4-BE49-F238E27FC236}">
              <a16:creationId xmlns:a16="http://schemas.microsoft.com/office/drawing/2014/main" id="{BACA28D6-7529-ED42-BA5C-441CEDC9871E}"/>
            </a:ext>
          </a:extLst>
        </xdr:cNvPr>
        <xdr:cNvSpPr/>
      </xdr:nvSpPr>
      <xdr:spPr>
        <a:xfrm>
          <a:off x="2728509" y="2939566"/>
          <a:ext cx="400771" cy="363492"/>
        </a:xfrm>
        <a:prstGeom prst="roundRect">
          <a:avLst/>
        </a:prstGeom>
        <a:solidFill>
          <a:schemeClr val="bg1">
            <a:lumMod val="85000"/>
            <a:alpha val="89513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482B4219-33B9-564C-B535-C2BF7DF6AA0A}" type="TxLink">
            <a:rPr lang="en-US" sz="1200" b="1" i="0" u="none" strike="noStrike" kern="1200">
              <a:solidFill>
                <a:srgbClr val="000000"/>
              </a:solidFill>
              <a:latin typeface="Arial"/>
              <a:cs typeface="Arial"/>
            </a:rPr>
            <a:pPr algn="l"/>
            <a:t>50</a:t>
          </a:fld>
          <a:endParaRPr lang="en-US" sz="12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218989</xdr:colOff>
      <xdr:row>18</xdr:row>
      <xdr:rowOff>74446</xdr:rowOff>
    </xdr:from>
    <xdr:to>
      <xdr:col>3</xdr:col>
      <xdr:colOff>619760</xdr:colOff>
      <xdr:row>20</xdr:row>
      <xdr:rowOff>65405</xdr:rowOff>
    </xdr:to>
    <xdr:sp macro="" textlink="Pivottables!O6">
      <xdr:nvSpPr>
        <xdr:cNvPr id="34" name="Rounded Rectangle 33">
          <a:extLst>
            <a:ext uri="{FF2B5EF4-FFF2-40B4-BE49-F238E27FC236}">
              <a16:creationId xmlns:a16="http://schemas.microsoft.com/office/drawing/2014/main" id="{AB474386-8AAE-7F4C-8B3D-BF57400B2389}"/>
            </a:ext>
          </a:extLst>
        </xdr:cNvPr>
        <xdr:cNvSpPr/>
      </xdr:nvSpPr>
      <xdr:spPr>
        <a:xfrm>
          <a:off x="2708189" y="3427246"/>
          <a:ext cx="400771" cy="363492"/>
        </a:xfrm>
        <a:prstGeom prst="roundRect">
          <a:avLst/>
        </a:prstGeom>
        <a:solidFill>
          <a:schemeClr val="bg1">
            <a:lumMod val="85000"/>
            <a:alpha val="89513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1E43F66-D8B7-E14F-8E83-5400CAC23630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l"/>
            <a:t>11</a:t>
          </a:fld>
          <a:endParaRPr lang="en-US" sz="12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430958</xdr:colOff>
      <xdr:row>13</xdr:row>
      <xdr:rowOff>139328</xdr:rowOff>
    </xdr:from>
    <xdr:to>
      <xdr:col>15</xdr:col>
      <xdr:colOff>196312</xdr:colOff>
      <xdr:row>15</xdr:row>
      <xdr:rowOff>99047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04C9E00-4EC4-6443-A9F8-77F1CD7E4E71}"/>
            </a:ext>
          </a:extLst>
        </xdr:cNvPr>
        <xdr:cNvSpPr txBox="1"/>
      </xdr:nvSpPr>
      <xdr:spPr>
        <a:xfrm>
          <a:off x="11102056" y="2555426"/>
          <a:ext cx="1407061" cy="33142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Balance</a:t>
          </a:r>
        </a:p>
      </xdr:txBody>
    </xdr:sp>
    <xdr:clientData/>
  </xdr:twoCellAnchor>
  <xdr:twoCellAnchor>
    <xdr:from>
      <xdr:col>1</xdr:col>
      <xdr:colOff>120952</xdr:colOff>
      <xdr:row>14</xdr:row>
      <xdr:rowOff>90714</xdr:rowOff>
    </xdr:from>
    <xdr:to>
      <xdr:col>3</xdr:col>
      <xdr:colOff>801309</xdr:colOff>
      <xdr:row>14</xdr:row>
      <xdr:rowOff>90714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9CEDF5C5-B574-47AD-DFC3-8CE689338D95}"/>
            </a:ext>
          </a:extLst>
        </xdr:cNvPr>
        <xdr:cNvCxnSpPr/>
      </xdr:nvCxnSpPr>
      <xdr:spPr>
        <a:xfrm>
          <a:off x="950685" y="2698447"/>
          <a:ext cx="23398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675086</xdr:colOff>
      <xdr:row>10</xdr:row>
      <xdr:rowOff>132748</xdr:rowOff>
    </xdr:from>
    <xdr:to>
      <xdr:col>19</xdr:col>
      <xdr:colOff>594112</xdr:colOff>
      <xdr:row>21</xdr:row>
      <xdr:rowOff>140835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BDDE89CC-B33F-7139-9019-964365F18A31}"/>
            </a:ext>
          </a:extLst>
        </xdr:cNvPr>
        <xdr:cNvGrpSpPr/>
      </xdr:nvGrpSpPr>
      <xdr:grpSpPr>
        <a:xfrm>
          <a:off x="12334102" y="2006518"/>
          <a:ext cx="4082961" cy="2069235"/>
          <a:chOff x="12231978" y="2470864"/>
          <a:chExt cx="4040955" cy="2091332"/>
        </a:xfrm>
      </xdr:grpSpPr>
      <xdr:sp macro="" textlink="">
        <xdr:nvSpPr>
          <xdr:cNvPr id="35" name="Rounded Rectangle 34">
            <a:extLst>
              <a:ext uri="{FF2B5EF4-FFF2-40B4-BE49-F238E27FC236}">
                <a16:creationId xmlns:a16="http://schemas.microsoft.com/office/drawing/2014/main" id="{1F1DFFA4-3749-594C-973E-3DD0692135E0}"/>
              </a:ext>
            </a:extLst>
          </xdr:cNvPr>
          <xdr:cNvSpPr/>
        </xdr:nvSpPr>
        <xdr:spPr>
          <a:xfrm>
            <a:off x="12231978" y="2470864"/>
            <a:ext cx="4040955" cy="2091332"/>
          </a:xfrm>
          <a:prstGeom prst="roundRect">
            <a:avLst>
              <a:gd name="adj" fmla="val 169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40F163A6-1010-1240-8EBE-D455286FA73D}"/>
              </a:ext>
            </a:extLst>
          </xdr:cNvPr>
          <xdr:cNvSpPr txBox="1"/>
        </xdr:nvSpPr>
        <xdr:spPr>
          <a:xfrm>
            <a:off x="12565358" y="2597484"/>
            <a:ext cx="1635468" cy="361838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Truck</a:t>
            </a:r>
            <a:r>
              <a:rPr lang="en-US" sz="1400" b="1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Expense</a:t>
            </a:r>
            <a:endParaRPr lang="en-US" sz="14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34AEDEB4-2E7D-1D25-8159-7472BF6A2F4D}"/>
              </a:ext>
            </a:extLst>
          </xdr:cNvPr>
          <xdr:cNvGrpSpPr/>
        </xdr:nvGrpSpPr>
        <xdr:grpSpPr>
          <a:xfrm>
            <a:off x="12700826" y="2995109"/>
            <a:ext cx="2815456" cy="400324"/>
            <a:chOff x="12645569" y="3031066"/>
            <a:chExt cx="4693610" cy="361476"/>
          </a:xfrm>
        </xdr:grpSpPr>
        <xdr:sp macro="" textlink="Pivottables!V5">
          <xdr:nvSpPr>
            <xdr:cNvPr id="44" name="TextBox 43">
              <a:extLst>
                <a:ext uri="{FF2B5EF4-FFF2-40B4-BE49-F238E27FC236}">
                  <a16:creationId xmlns:a16="http://schemas.microsoft.com/office/drawing/2014/main" id="{D3D0D740-5FEA-A942-8694-A0680B931A29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21B22254-13F7-5140-BA36-2DD8F16EAB2A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Insurance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V6">
          <xdr:nvSpPr>
            <xdr:cNvPr id="45" name="TextBox 44">
              <a:extLst>
                <a:ext uri="{FF2B5EF4-FFF2-40B4-BE49-F238E27FC236}">
                  <a16:creationId xmlns:a16="http://schemas.microsoft.com/office/drawing/2014/main" id="{9D462337-633B-344C-BB96-4BA2DD331309}"/>
                </a:ext>
              </a:extLst>
            </xdr:cNvPr>
            <xdr:cNvSpPr txBox="1"/>
          </xdr:nvSpPr>
          <xdr:spPr>
            <a:xfrm>
              <a:off x="15693016" y="3036941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090DB4CB-4CA4-934E-A651-EEB0018834B4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$8,052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F42BCBE2-1BDF-9243-8CEC-D89A61D52867}"/>
              </a:ext>
            </a:extLst>
          </xdr:cNvPr>
          <xdr:cNvGrpSpPr/>
        </xdr:nvGrpSpPr>
        <xdr:grpSpPr>
          <a:xfrm>
            <a:off x="12700825" y="3371961"/>
            <a:ext cx="2866256" cy="277172"/>
            <a:chOff x="12645569" y="3014133"/>
            <a:chExt cx="4778198" cy="372534"/>
          </a:xfrm>
        </xdr:grpSpPr>
        <xdr:sp macro="" textlink="Pivottables!U5">
          <xdr:nvSpPr>
            <xdr:cNvPr id="48" name="TextBox 47">
              <a:extLst>
                <a:ext uri="{FF2B5EF4-FFF2-40B4-BE49-F238E27FC236}">
                  <a16:creationId xmlns:a16="http://schemas.microsoft.com/office/drawing/2014/main" id="{FE83E16B-A317-2EA9-4C87-B62DD4BC808C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AA30DBA6-04BC-6547-8FBE-0C07E2666A2C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Advance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U6">
          <xdr:nvSpPr>
            <xdr:cNvPr id="49" name="TextBox 48">
              <a:extLst>
                <a:ext uri="{FF2B5EF4-FFF2-40B4-BE49-F238E27FC236}">
                  <a16:creationId xmlns:a16="http://schemas.microsoft.com/office/drawing/2014/main" id="{32C947D9-C6C2-9EF9-7A65-55818B52B2F4}"/>
                </a:ext>
              </a:extLst>
            </xdr:cNvPr>
            <xdr:cNvSpPr txBox="1"/>
          </xdr:nvSpPr>
          <xdr:spPr>
            <a:xfrm>
              <a:off x="15777604" y="3014133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A3B11B8-A916-FF4C-B98A-3F6C3A8DA8A2}" type="TxLink">
                <a:rPr lang="en-US" sz="1400" b="1" i="0" u="none" strike="noStrike" kern="120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$15,250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5FDDF4FB-5DFC-BC4C-AD59-D57B07D5A830}"/>
              </a:ext>
            </a:extLst>
          </xdr:cNvPr>
          <xdr:cNvGrpSpPr/>
        </xdr:nvGrpSpPr>
        <xdr:grpSpPr>
          <a:xfrm>
            <a:off x="12700825" y="3611035"/>
            <a:ext cx="2866256" cy="416873"/>
            <a:chOff x="12645569" y="2976880"/>
            <a:chExt cx="4778198" cy="409787"/>
          </a:xfrm>
        </xdr:grpSpPr>
        <xdr:sp macro="" textlink="Pivottables!W5">
          <xdr:nvSpPr>
            <xdr:cNvPr id="51" name="TextBox 50">
              <a:extLst>
                <a:ext uri="{FF2B5EF4-FFF2-40B4-BE49-F238E27FC236}">
                  <a16:creationId xmlns:a16="http://schemas.microsoft.com/office/drawing/2014/main" id="{CB54DF1D-61D3-CDF1-DC4A-C17193488357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28172315-10A6-2A41-88F4-83CD37B82515}" type="TxLink">
                <a:rPr lang="en-US" sz="1400" b="0" i="0" u="none" strike="noStrike" kern="1200">
                  <a:solidFill>
                    <a:srgbClr val="80808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Fuel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W6">
          <xdr:nvSpPr>
            <xdr:cNvPr id="52" name="TextBox 51">
              <a:extLst>
                <a:ext uri="{FF2B5EF4-FFF2-40B4-BE49-F238E27FC236}">
                  <a16:creationId xmlns:a16="http://schemas.microsoft.com/office/drawing/2014/main" id="{BC2093FA-CB98-1446-B08E-8AE7CFCF6216}"/>
                </a:ext>
              </a:extLst>
            </xdr:cNvPr>
            <xdr:cNvSpPr txBox="1"/>
          </xdr:nvSpPr>
          <xdr:spPr>
            <a:xfrm>
              <a:off x="15777604" y="2976880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C10DB3F-4778-BD43-86D6-B145B447FB74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$23,720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C0D1B3AE-1408-9747-A89A-4FE5617EC853}"/>
              </a:ext>
            </a:extLst>
          </xdr:cNvPr>
          <xdr:cNvGrpSpPr/>
        </xdr:nvGrpSpPr>
        <xdr:grpSpPr>
          <a:xfrm>
            <a:off x="12700824" y="3822823"/>
            <a:ext cx="2815456" cy="647354"/>
            <a:chOff x="12645569" y="2323664"/>
            <a:chExt cx="4693610" cy="2013578"/>
          </a:xfrm>
        </xdr:grpSpPr>
        <xdr:sp macro="" textlink="Pivottables!X5">
          <xdr:nvSpPr>
            <xdr:cNvPr id="54" name="TextBox 53">
              <a:extLst>
                <a:ext uri="{FF2B5EF4-FFF2-40B4-BE49-F238E27FC236}">
                  <a16:creationId xmlns:a16="http://schemas.microsoft.com/office/drawing/2014/main" id="{E40BB624-8C67-2AAC-4D97-87FAD7CE852D}"/>
                </a:ext>
              </a:extLst>
            </xdr:cNvPr>
            <xdr:cNvSpPr txBox="1"/>
          </xdr:nvSpPr>
          <xdr:spPr>
            <a:xfrm>
              <a:off x="12645569" y="2323664"/>
              <a:ext cx="3121691" cy="2013578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220C0FF3-5C7B-6841-921A-8DE705A4C264}" type="TxLink">
                <a:rPr lang="en-US" sz="1400" b="0" i="0" u="none" strike="noStrike" kern="1200">
                  <a:solidFill>
                    <a:srgbClr val="80808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Diesel Exhaust Fluid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X6">
          <xdr:nvSpPr>
            <xdr:cNvPr id="55" name="TextBox 54">
              <a:extLst>
                <a:ext uri="{FF2B5EF4-FFF2-40B4-BE49-F238E27FC236}">
                  <a16:creationId xmlns:a16="http://schemas.microsoft.com/office/drawing/2014/main" id="{56ED7967-4C6E-9647-DFDD-9D309D6F3FFA}"/>
                </a:ext>
              </a:extLst>
            </xdr:cNvPr>
            <xdr:cNvSpPr txBox="1"/>
          </xdr:nvSpPr>
          <xdr:spPr>
            <a:xfrm>
              <a:off x="15693016" y="2856933"/>
              <a:ext cx="1646163" cy="745069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95EAB8-E416-2248-A131-070881FF15CC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$3,164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5C20D9ED-58BA-F6A2-09F6-BF24FEC3E4F8}"/>
              </a:ext>
            </a:extLst>
          </xdr:cNvPr>
          <xdr:cNvCxnSpPr/>
        </xdr:nvCxnSpPr>
        <xdr:spPr>
          <a:xfrm flipV="1">
            <a:off x="12746789" y="3308461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0DFA6BDE-F762-154D-9E0E-1E411D5AE763}"/>
              </a:ext>
            </a:extLst>
          </xdr:cNvPr>
          <xdr:cNvCxnSpPr/>
        </xdr:nvCxnSpPr>
        <xdr:spPr>
          <a:xfrm flipV="1">
            <a:off x="12751625" y="3623735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9967293A-CF31-EB4B-9948-C15E078B01F3}"/>
              </a:ext>
            </a:extLst>
          </xdr:cNvPr>
          <xdr:cNvCxnSpPr/>
        </xdr:nvCxnSpPr>
        <xdr:spPr>
          <a:xfrm flipV="1">
            <a:off x="12726224" y="3975223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905438FC-B9CC-9248-8A13-F943DFF678A5}"/>
              </a:ext>
            </a:extLst>
          </xdr:cNvPr>
          <xdr:cNvCxnSpPr/>
        </xdr:nvCxnSpPr>
        <xdr:spPr>
          <a:xfrm flipV="1">
            <a:off x="12738924" y="4328595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682661</xdr:colOff>
      <xdr:row>22</xdr:row>
      <xdr:rowOff>48717</xdr:rowOff>
    </xdr:from>
    <xdr:to>
      <xdr:col>19</xdr:col>
      <xdr:colOff>601687</xdr:colOff>
      <xdr:row>33</xdr:row>
      <xdr:rowOff>56805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09A91DC4-B2F0-C842-A47A-AB2E3384A5A6}"/>
            </a:ext>
          </a:extLst>
        </xdr:cNvPr>
        <xdr:cNvGrpSpPr/>
      </xdr:nvGrpSpPr>
      <xdr:grpSpPr>
        <a:xfrm>
          <a:off x="12341677" y="4171012"/>
          <a:ext cx="4082961" cy="2069236"/>
          <a:chOff x="12231978" y="2470864"/>
          <a:chExt cx="4040955" cy="2091332"/>
        </a:xfrm>
      </xdr:grpSpPr>
      <xdr:sp macro="" textlink="">
        <xdr:nvSpPr>
          <xdr:cNvPr id="80" name="Rounded Rectangle 79">
            <a:extLst>
              <a:ext uri="{FF2B5EF4-FFF2-40B4-BE49-F238E27FC236}">
                <a16:creationId xmlns:a16="http://schemas.microsoft.com/office/drawing/2014/main" id="{1EC33C1D-5FB9-E41C-696F-354789E06055}"/>
              </a:ext>
            </a:extLst>
          </xdr:cNvPr>
          <xdr:cNvSpPr/>
        </xdr:nvSpPr>
        <xdr:spPr>
          <a:xfrm>
            <a:off x="12231978" y="2470864"/>
            <a:ext cx="4040955" cy="2091332"/>
          </a:xfrm>
          <a:prstGeom prst="roundRect">
            <a:avLst>
              <a:gd name="adj" fmla="val 169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23355741-1A03-80DF-D9F4-3ADB2839465A}"/>
              </a:ext>
            </a:extLst>
          </xdr:cNvPr>
          <xdr:cNvSpPr txBox="1"/>
        </xdr:nvSpPr>
        <xdr:spPr>
          <a:xfrm>
            <a:off x="12565358" y="2597484"/>
            <a:ext cx="1635468" cy="361838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Freight Expense</a:t>
            </a:r>
            <a:endParaRPr lang="en-US" sz="14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82" name="Group 81">
            <a:extLst>
              <a:ext uri="{FF2B5EF4-FFF2-40B4-BE49-F238E27FC236}">
                <a16:creationId xmlns:a16="http://schemas.microsoft.com/office/drawing/2014/main" id="{C415F12D-DCAF-E238-DDAF-85265DFBD5D6}"/>
              </a:ext>
            </a:extLst>
          </xdr:cNvPr>
          <xdr:cNvGrpSpPr/>
        </xdr:nvGrpSpPr>
        <xdr:grpSpPr>
          <a:xfrm>
            <a:off x="12700826" y="2995109"/>
            <a:ext cx="2815456" cy="400324"/>
            <a:chOff x="12645569" y="3031066"/>
            <a:chExt cx="4693610" cy="361476"/>
          </a:xfrm>
        </xdr:grpSpPr>
        <xdr:sp macro="" textlink="Pivottables!AA5">
          <xdr:nvSpPr>
            <xdr:cNvPr id="96" name="TextBox 95">
              <a:extLst>
                <a:ext uri="{FF2B5EF4-FFF2-40B4-BE49-F238E27FC236}">
                  <a16:creationId xmlns:a16="http://schemas.microsoft.com/office/drawing/2014/main" id="{7782CBE0-B641-1874-D20F-226D19A3680F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18B86F8F-135E-3E4F-9B28-84391A52CEA6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Tolls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A6">
          <xdr:nvSpPr>
            <xdr:cNvPr id="97" name="TextBox 96">
              <a:extLst>
                <a:ext uri="{FF2B5EF4-FFF2-40B4-BE49-F238E27FC236}">
                  <a16:creationId xmlns:a16="http://schemas.microsoft.com/office/drawing/2014/main" id="{51D288CE-732F-55A9-FD3E-63AC7C295F4C}"/>
                </a:ext>
              </a:extLst>
            </xdr:cNvPr>
            <xdr:cNvSpPr txBox="1"/>
          </xdr:nvSpPr>
          <xdr:spPr>
            <a:xfrm>
              <a:off x="15693017" y="3036940"/>
              <a:ext cx="1646162" cy="355602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1229F1C9-4BDB-DA4A-BEEE-05355C811C0C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$7,372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83" name="Group 82">
            <a:extLst>
              <a:ext uri="{FF2B5EF4-FFF2-40B4-BE49-F238E27FC236}">
                <a16:creationId xmlns:a16="http://schemas.microsoft.com/office/drawing/2014/main" id="{CEB3F271-5DE5-9619-93EB-8E98C16E4269}"/>
              </a:ext>
            </a:extLst>
          </xdr:cNvPr>
          <xdr:cNvGrpSpPr/>
        </xdr:nvGrpSpPr>
        <xdr:grpSpPr>
          <a:xfrm>
            <a:off x="12700825" y="3371965"/>
            <a:ext cx="2866256" cy="264574"/>
            <a:chOff x="12645569" y="3014133"/>
            <a:chExt cx="4778198" cy="355601"/>
          </a:xfrm>
        </xdr:grpSpPr>
        <xdr:sp macro="" textlink="Pivottables!AB5">
          <xdr:nvSpPr>
            <xdr:cNvPr id="94" name="TextBox 93">
              <a:extLst>
                <a:ext uri="{FF2B5EF4-FFF2-40B4-BE49-F238E27FC236}">
                  <a16:creationId xmlns:a16="http://schemas.microsoft.com/office/drawing/2014/main" id="{DFD33C54-085B-D25C-63D4-903D2F945C23}"/>
                </a:ext>
              </a:extLst>
            </xdr:cNvPr>
            <xdr:cNvSpPr txBox="1"/>
          </xdr:nvSpPr>
          <xdr:spPr>
            <a:xfrm>
              <a:off x="12645569" y="3031066"/>
              <a:ext cx="2855487" cy="24187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7B7C907B-85FA-8C47-B522-2B7C511354A3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Repairs &amp; Costs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B6">
          <xdr:nvSpPr>
            <xdr:cNvPr id="95" name="TextBox 94">
              <a:extLst>
                <a:ext uri="{FF2B5EF4-FFF2-40B4-BE49-F238E27FC236}">
                  <a16:creationId xmlns:a16="http://schemas.microsoft.com/office/drawing/2014/main" id="{B63B11FF-1324-7DF6-7913-CBCE1CB3ECBF}"/>
                </a:ext>
              </a:extLst>
            </xdr:cNvPr>
            <xdr:cNvSpPr txBox="1"/>
          </xdr:nvSpPr>
          <xdr:spPr>
            <a:xfrm>
              <a:off x="15777604" y="3014133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424A7FD-6B68-3142-B2DE-0EF3D0B80A18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$2,215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F30611BA-D63F-DCF2-DF1E-831575535523}"/>
              </a:ext>
            </a:extLst>
          </xdr:cNvPr>
          <xdr:cNvGrpSpPr/>
        </xdr:nvGrpSpPr>
        <xdr:grpSpPr>
          <a:xfrm>
            <a:off x="12700825" y="3611035"/>
            <a:ext cx="2866256" cy="416873"/>
            <a:chOff x="12645569" y="2976880"/>
            <a:chExt cx="4778198" cy="409787"/>
          </a:xfrm>
        </xdr:grpSpPr>
        <xdr:sp macro="" textlink="Pivottables!Z5">
          <xdr:nvSpPr>
            <xdr:cNvPr id="92" name="TextBox 91">
              <a:extLst>
                <a:ext uri="{FF2B5EF4-FFF2-40B4-BE49-F238E27FC236}">
                  <a16:creationId xmlns:a16="http://schemas.microsoft.com/office/drawing/2014/main" id="{5CDEE45A-E9EC-908A-B222-20B7BE8298D2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A6F981B2-C867-2F4A-9F61-4D2A582BF6E0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Fundings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Z6">
          <xdr:nvSpPr>
            <xdr:cNvPr id="93" name="TextBox 92">
              <a:extLst>
                <a:ext uri="{FF2B5EF4-FFF2-40B4-BE49-F238E27FC236}">
                  <a16:creationId xmlns:a16="http://schemas.microsoft.com/office/drawing/2014/main" id="{FF5481C9-BE2E-4D6E-3A59-52E7A924B78C}"/>
                </a:ext>
              </a:extLst>
            </xdr:cNvPr>
            <xdr:cNvSpPr txBox="1"/>
          </xdr:nvSpPr>
          <xdr:spPr>
            <a:xfrm>
              <a:off x="15777604" y="2976880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A7439E0-C529-2344-873A-C0F49C2F2045}" type="TxLink">
                <a:rPr lang="en-US" sz="1400" b="1" i="0" u="none" strike="noStrike" kern="1200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$1,196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85" name="Group 84">
            <a:extLst>
              <a:ext uri="{FF2B5EF4-FFF2-40B4-BE49-F238E27FC236}">
                <a16:creationId xmlns:a16="http://schemas.microsoft.com/office/drawing/2014/main" id="{5D17FC3E-5275-E270-5299-B27260E9555B}"/>
              </a:ext>
            </a:extLst>
          </xdr:cNvPr>
          <xdr:cNvGrpSpPr/>
        </xdr:nvGrpSpPr>
        <xdr:grpSpPr>
          <a:xfrm>
            <a:off x="12700824" y="3822823"/>
            <a:ext cx="2815456" cy="647354"/>
            <a:chOff x="12645569" y="2323664"/>
            <a:chExt cx="4693610" cy="2013578"/>
          </a:xfrm>
        </xdr:grpSpPr>
        <xdr:sp macro="" textlink="Pivottables!AC5">
          <xdr:nvSpPr>
            <xdr:cNvPr id="90" name="TextBox 89">
              <a:extLst>
                <a:ext uri="{FF2B5EF4-FFF2-40B4-BE49-F238E27FC236}">
                  <a16:creationId xmlns:a16="http://schemas.microsoft.com/office/drawing/2014/main" id="{B73021B1-382F-CC1F-50F0-2B36EBE2EDE3}"/>
                </a:ext>
              </a:extLst>
            </xdr:cNvPr>
            <xdr:cNvSpPr txBox="1"/>
          </xdr:nvSpPr>
          <xdr:spPr>
            <a:xfrm>
              <a:off x="12645569" y="2323664"/>
              <a:ext cx="3121691" cy="2013578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339B3E3F-4A0D-8B4E-8EF8-72759E26617C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Warehouse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C6">
          <xdr:nvSpPr>
            <xdr:cNvPr id="91" name="TextBox 90">
              <a:extLst>
                <a:ext uri="{FF2B5EF4-FFF2-40B4-BE49-F238E27FC236}">
                  <a16:creationId xmlns:a16="http://schemas.microsoft.com/office/drawing/2014/main" id="{B32BDCFB-BB94-8590-B307-DB9683005638}"/>
                </a:ext>
              </a:extLst>
            </xdr:cNvPr>
            <xdr:cNvSpPr txBox="1"/>
          </xdr:nvSpPr>
          <xdr:spPr>
            <a:xfrm>
              <a:off x="15693016" y="2856933"/>
              <a:ext cx="1646163" cy="745069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92B3B99-B8EB-8F43-823B-2127FBE2F22B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$7,785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5EBFA2C8-91CB-84EC-1E1C-6EF4F7545ED5}"/>
              </a:ext>
            </a:extLst>
          </xdr:cNvPr>
          <xdr:cNvCxnSpPr/>
        </xdr:nvCxnSpPr>
        <xdr:spPr>
          <a:xfrm flipV="1">
            <a:off x="12746789" y="3308461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408B8FBB-10D5-2518-AF5B-BBCF0D50C9E1}"/>
              </a:ext>
            </a:extLst>
          </xdr:cNvPr>
          <xdr:cNvCxnSpPr/>
        </xdr:nvCxnSpPr>
        <xdr:spPr>
          <a:xfrm flipV="1">
            <a:off x="12751625" y="3623735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id="{C6816256-D6BC-4370-6222-EC3D1A235477}"/>
              </a:ext>
            </a:extLst>
          </xdr:cNvPr>
          <xdr:cNvCxnSpPr/>
        </xdr:nvCxnSpPr>
        <xdr:spPr>
          <a:xfrm flipV="1">
            <a:off x="12726224" y="3975223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86AF49F7-FD8B-3975-A7CD-EB8BBDBDE950}"/>
              </a:ext>
            </a:extLst>
          </xdr:cNvPr>
          <xdr:cNvCxnSpPr/>
        </xdr:nvCxnSpPr>
        <xdr:spPr>
          <a:xfrm flipV="1">
            <a:off x="12738924" y="4328595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80431</xdr:colOff>
      <xdr:row>25</xdr:row>
      <xdr:rowOff>68099</xdr:rowOff>
    </xdr:from>
    <xdr:to>
      <xdr:col>7</xdr:col>
      <xdr:colOff>338666</xdr:colOff>
      <xdr:row>27</xdr:row>
      <xdr:rowOff>93133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19793C91-A3F2-004E-BCE0-964560130F5B}"/>
            </a:ext>
          </a:extLst>
        </xdr:cNvPr>
        <xdr:cNvSpPr txBox="1"/>
      </xdr:nvSpPr>
      <xdr:spPr>
        <a:xfrm>
          <a:off x="4229098" y="4724766"/>
          <a:ext cx="1917701" cy="3975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Income &amp; Expenses</a:t>
          </a:r>
        </a:p>
      </xdr:txBody>
    </xdr:sp>
    <xdr:clientData/>
  </xdr:twoCellAnchor>
  <xdr:twoCellAnchor>
    <xdr:from>
      <xdr:col>1</xdr:col>
      <xdr:colOff>122767</xdr:colOff>
      <xdr:row>22</xdr:row>
      <xdr:rowOff>116114</xdr:rowOff>
    </xdr:from>
    <xdr:to>
      <xdr:col>3</xdr:col>
      <xdr:colOff>803124</xdr:colOff>
      <xdr:row>22</xdr:row>
      <xdr:rowOff>116114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C40E7640-97A1-9742-A1FE-CDB74098CE07}"/>
            </a:ext>
          </a:extLst>
        </xdr:cNvPr>
        <xdr:cNvCxnSpPr/>
      </xdr:nvCxnSpPr>
      <xdr:spPr>
        <a:xfrm>
          <a:off x="952500" y="4213981"/>
          <a:ext cx="23398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313724</xdr:colOff>
      <xdr:row>23</xdr:row>
      <xdr:rowOff>65564</xdr:rowOff>
    </xdr:from>
    <xdr:to>
      <xdr:col>2</xdr:col>
      <xdr:colOff>664475</xdr:colOff>
      <xdr:row>26</xdr:row>
      <xdr:rowOff>61950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57326857-AEF8-1D44-980E-9AE5D588FB57}"/>
            </a:ext>
          </a:extLst>
        </xdr:cNvPr>
        <xdr:cNvSpPr txBox="1"/>
      </xdr:nvSpPr>
      <xdr:spPr>
        <a:xfrm>
          <a:off x="1134578" y="4340198"/>
          <a:ext cx="1171604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Driver</a:t>
          </a:r>
          <a:r>
            <a:rPr lang="en-US" sz="1200" b="1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Payroll</a:t>
          </a:r>
        </a:p>
        <a:p>
          <a:pPr algn="ctr"/>
          <a:endParaRPr lang="en-US" sz="12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811655</xdr:colOff>
      <xdr:row>23</xdr:row>
      <xdr:rowOff>121404</xdr:rowOff>
    </xdr:from>
    <xdr:to>
      <xdr:col>3</xdr:col>
      <xdr:colOff>812800</xdr:colOff>
      <xdr:row>25</xdr:row>
      <xdr:rowOff>123902</xdr:rowOff>
    </xdr:to>
    <xdr:sp macro="" textlink="Pivottables!AK6">
      <xdr:nvSpPr>
        <xdr:cNvPr id="108" name="Rounded Rectangle 107">
          <a:extLst>
            <a:ext uri="{FF2B5EF4-FFF2-40B4-BE49-F238E27FC236}">
              <a16:creationId xmlns:a16="http://schemas.microsoft.com/office/drawing/2014/main" id="{FDE05263-DBEB-C747-AF79-24106B7F9AD5}"/>
            </a:ext>
          </a:extLst>
        </xdr:cNvPr>
        <xdr:cNvSpPr/>
      </xdr:nvSpPr>
      <xdr:spPr>
        <a:xfrm>
          <a:off x="2453362" y="4396038"/>
          <a:ext cx="821999" cy="374205"/>
        </a:xfrm>
        <a:prstGeom prst="roundRect">
          <a:avLst/>
        </a:prstGeom>
        <a:solidFill>
          <a:schemeClr val="accent5">
            <a:alpha val="3781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1CDCA27E-076F-B04F-B9C1-B4B943615286}" type="TxLink">
            <a:rPr lang="en-US" sz="1200" b="1" i="0" u="none" strike="noStrike" kern="1200">
              <a:solidFill>
                <a:srgbClr val="000000"/>
              </a:solidFill>
              <a:latin typeface="Arial"/>
              <a:cs typeface="Arial"/>
            </a:rPr>
            <a:pPr algn="l"/>
            <a:t>$3,498</a:t>
          </a:fld>
          <a:endParaRPr lang="en-US" sz="12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244064</xdr:colOff>
      <xdr:row>21</xdr:row>
      <xdr:rowOff>144806</xdr:rowOff>
    </xdr:from>
    <xdr:to>
      <xdr:col>14</xdr:col>
      <xdr:colOff>389465</xdr:colOff>
      <xdr:row>32</xdr:row>
      <xdr:rowOff>152400</xdr:rowOff>
    </xdr:to>
    <xdr:grpSp>
      <xdr:nvGrpSpPr>
        <xdr:cNvPr id="132" name="Group 131">
          <a:extLst>
            <a:ext uri="{FF2B5EF4-FFF2-40B4-BE49-F238E27FC236}">
              <a16:creationId xmlns:a16="http://schemas.microsoft.com/office/drawing/2014/main" id="{A97E3969-6595-5335-6B9E-514E9BF90A5A}"/>
            </a:ext>
          </a:extLst>
        </xdr:cNvPr>
        <xdr:cNvGrpSpPr/>
      </xdr:nvGrpSpPr>
      <xdr:grpSpPr>
        <a:xfrm>
          <a:off x="3575212" y="4079724"/>
          <a:ext cx="8473269" cy="2068742"/>
          <a:chOff x="3527479" y="4605294"/>
          <a:chExt cx="8353937" cy="2051984"/>
        </a:xfrm>
      </xdr:grpSpPr>
      <xdr:sp macro="" textlink="">
        <xdr:nvSpPr>
          <xdr:cNvPr id="102" name="Rounded Rectangle 101">
            <a:extLst>
              <a:ext uri="{FF2B5EF4-FFF2-40B4-BE49-F238E27FC236}">
                <a16:creationId xmlns:a16="http://schemas.microsoft.com/office/drawing/2014/main" id="{3BCA91BE-06C5-AD43-9365-6544B37D9706}"/>
              </a:ext>
            </a:extLst>
          </xdr:cNvPr>
          <xdr:cNvSpPr/>
        </xdr:nvSpPr>
        <xdr:spPr>
          <a:xfrm>
            <a:off x="3527479" y="4605294"/>
            <a:ext cx="8353937" cy="2051984"/>
          </a:xfrm>
          <a:prstGeom prst="roundRect">
            <a:avLst>
              <a:gd name="adj" fmla="val 350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graphicFrame macro="">
        <xdr:nvGraphicFramePr>
          <xdr:cNvPr id="110" name="Chart 109">
            <a:extLst>
              <a:ext uri="{FF2B5EF4-FFF2-40B4-BE49-F238E27FC236}">
                <a16:creationId xmlns:a16="http://schemas.microsoft.com/office/drawing/2014/main" id="{8CF4062F-E299-B948-96C8-BD1CF1C72438}"/>
              </a:ext>
            </a:extLst>
          </xdr:cNvPr>
          <xdr:cNvGraphicFramePr>
            <a:graphicFrameLocks/>
          </xdr:cNvGraphicFramePr>
        </xdr:nvGraphicFramePr>
        <xdr:xfrm>
          <a:off x="3639015" y="4714074"/>
          <a:ext cx="8106935" cy="1858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295758</xdr:colOff>
      <xdr:row>26</xdr:row>
      <xdr:rowOff>94063</xdr:rowOff>
    </xdr:from>
    <xdr:to>
      <xdr:col>2</xdr:col>
      <xdr:colOff>646509</xdr:colOff>
      <xdr:row>28</xdr:row>
      <xdr:rowOff>123904</xdr:rowOff>
    </xdr:to>
    <xdr:sp macro="" textlink="Pivottables!AF6">
      <xdr:nvSpPr>
        <xdr:cNvPr id="111" name="TextBox 110">
          <a:extLst>
            <a:ext uri="{FF2B5EF4-FFF2-40B4-BE49-F238E27FC236}">
              <a16:creationId xmlns:a16="http://schemas.microsoft.com/office/drawing/2014/main" id="{E0438DCC-5C01-8247-B7C4-37262B180C59}"/>
            </a:ext>
          </a:extLst>
        </xdr:cNvPr>
        <xdr:cNvSpPr txBox="1"/>
      </xdr:nvSpPr>
      <xdr:spPr>
        <a:xfrm>
          <a:off x="1116612" y="4926258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57D50CD-78CB-4849-B6A3-48F0DFE12C3C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18170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277793</xdr:colOff>
      <xdr:row>29</xdr:row>
      <xdr:rowOff>184512</xdr:rowOff>
    </xdr:from>
    <xdr:to>
      <xdr:col>2</xdr:col>
      <xdr:colOff>628544</xdr:colOff>
      <xdr:row>32</xdr:row>
      <xdr:rowOff>28499</xdr:rowOff>
    </xdr:to>
    <xdr:sp macro="" textlink="Pivottables!AH6">
      <xdr:nvSpPr>
        <xdr:cNvPr id="112" name="TextBox 111">
          <a:extLst>
            <a:ext uri="{FF2B5EF4-FFF2-40B4-BE49-F238E27FC236}">
              <a16:creationId xmlns:a16="http://schemas.microsoft.com/office/drawing/2014/main" id="{90D08570-C5D2-8D49-932D-699896953267}"/>
            </a:ext>
          </a:extLst>
        </xdr:cNvPr>
        <xdr:cNvSpPr txBox="1"/>
      </xdr:nvSpPr>
      <xdr:spPr>
        <a:xfrm>
          <a:off x="1098647" y="5574268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937766E-5D9F-0C4C-BCD8-3064CFF6CDBD}" type="TxLink">
            <a:rPr lang="en-US" sz="1200" b="1" i="0" u="none" strike="noStrike" kern="1200">
              <a:solidFill>
                <a:srgbClr val="000000"/>
              </a:solidFill>
              <a:latin typeface="Arial"/>
              <a:cs typeface="Arial"/>
            </a:rPr>
            <a:pPr algn="ctr"/>
            <a:t>$14,947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569584</xdr:colOff>
      <xdr:row>26</xdr:row>
      <xdr:rowOff>120083</xdr:rowOff>
    </xdr:from>
    <xdr:to>
      <xdr:col>4</xdr:col>
      <xdr:colOff>99480</xdr:colOff>
      <xdr:row>28</xdr:row>
      <xdr:rowOff>149924</xdr:rowOff>
    </xdr:to>
    <xdr:sp macro="" textlink="Pivottables!AG6">
      <xdr:nvSpPr>
        <xdr:cNvPr id="113" name="TextBox 112">
          <a:extLst>
            <a:ext uri="{FF2B5EF4-FFF2-40B4-BE49-F238E27FC236}">
              <a16:creationId xmlns:a16="http://schemas.microsoft.com/office/drawing/2014/main" id="{CEAD3F1E-A91F-A24B-80A1-6529887811BE}"/>
            </a:ext>
          </a:extLst>
        </xdr:cNvPr>
        <xdr:cNvSpPr txBox="1"/>
      </xdr:nvSpPr>
      <xdr:spPr>
        <a:xfrm>
          <a:off x="2211291" y="4952278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8681818-D140-C040-B090-53226F918802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21353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536129</xdr:colOff>
      <xdr:row>33</xdr:row>
      <xdr:rowOff>71141</xdr:rowOff>
    </xdr:from>
    <xdr:to>
      <xdr:col>4</xdr:col>
      <xdr:colOff>66025</xdr:colOff>
      <xdr:row>35</xdr:row>
      <xdr:rowOff>100982</xdr:rowOff>
    </xdr:to>
    <xdr:sp macro="" textlink="Pivottables!AK20">
      <xdr:nvSpPr>
        <xdr:cNvPr id="114" name="TextBox 113">
          <a:extLst>
            <a:ext uri="{FF2B5EF4-FFF2-40B4-BE49-F238E27FC236}">
              <a16:creationId xmlns:a16="http://schemas.microsoft.com/office/drawing/2014/main" id="{DED7205C-EC09-7940-BF89-F333F98C71C2}"/>
            </a:ext>
          </a:extLst>
        </xdr:cNvPr>
        <xdr:cNvSpPr txBox="1"/>
      </xdr:nvSpPr>
      <xdr:spPr>
        <a:xfrm>
          <a:off x="2177836" y="6204312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$</a:t>
          </a:r>
          <a:fld id="{FD561293-BA8B-8D47-BB41-0B23BB59CA0D}" type="TxLink">
            <a:rPr lang="en-US" sz="1200" b="1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875</a:t>
          </a:fld>
          <a:endParaRPr lang="en-US" sz="12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580115</xdr:colOff>
      <xdr:row>30</xdr:row>
      <xdr:rowOff>6711</xdr:rowOff>
    </xdr:from>
    <xdr:to>
      <xdr:col>4</xdr:col>
      <xdr:colOff>110011</xdr:colOff>
      <xdr:row>32</xdr:row>
      <xdr:rowOff>36552</xdr:rowOff>
    </xdr:to>
    <xdr:sp macro="" textlink="Pivottables!AI6">
      <xdr:nvSpPr>
        <xdr:cNvPr id="115" name="TextBox 114">
          <a:extLst>
            <a:ext uri="{FF2B5EF4-FFF2-40B4-BE49-F238E27FC236}">
              <a16:creationId xmlns:a16="http://schemas.microsoft.com/office/drawing/2014/main" id="{5C6C2CB1-9AEC-4545-B258-94E459ADB459}"/>
            </a:ext>
          </a:extLst>
        </xdr:cNvPr>
        <xdr:cNvSpPr txBox="1"/>
      </xdr:nvSpPr>
      <xdr:spPr>
        <a:xfrm>
          <a:off x="2221822" y="5582321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64E8D13-FD76-C348-8C95-1BFA7D29F284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6100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283367</xdr:colOff>
      <xdr:row>33</xdr:row>
      <xdr:rowOff>81673</xdr:rowOff>
    </xdr:from>
    <xdr:to>
      <xdr:col>2</xdr:col>
      <xdr:colOff>634118</xdr:colOff>
      <xdr:row>35</xdr:row>
      <xdr:rowOff>111514</xdr:rowOff>
    </xdr:to>
    <xdr:sp macro="" textlink="Pivottables!AJ6">
      <xdr:nvSpPr>
        <xdr:cNvPr id="116" name="TextBox 115">
          <a:extLst>
            <a:ext uri="{FF2B5EF4-FFF2-40B4-BE49-F238E27FC236}">
              <a16:creationId xmlns:a16="http://schemas.microsoft.com/office/drawing/2014/main" id="{BBDF209E-7F1A-CE49-907C-F6C75E7401D7}"/>
            </a:ext>
          </a:extLst>
        </xdr:cNvPr>
        <xdr:cNvSpPr txBox="1"/>
      </xdr:nvSpPr>
      <xdr:spPr>
        <a:xfrm>
          <a:off x="1104221" y="6214844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84FE316-1EFC-A944-A716-2740A5F76D57}" type="TxLink">
            <a:rPr lang="en-US" sz="1200" b="1" i="0" u="none" strike="noStrike" kern="1200">
              <a:solidFill>
                <a:srgbClr val="000000"/>
              </a:solidFill>
              <a:latin typeface="Arial"/>
              <a:cs typeface="Arial"/>
            </a:rPr>
            <a:pPr algn="ctr"/>
            <a:t>$1,546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277792</xdr:colOff>
      <xdr:row>28</xdr:row>
      <xdr:rowOff>29635</xdr:rowOff>
    </xdr:from>
    <xdr:to>
      <xdr:col>2</xdr:col>
      <xdr:colOff>628543</xdr:colOff>
      <xdr:row>30</xdr:row>
      <xdr:rowOff>59475</xdr:rowOff>
    </xdr:to>
    <xdr:sp macro="" textlink="Pivottables!AF5">
      <xdr:nvSpPr>
        <xdr:cNvPr id="117" name="TextBox 116">
          <a:extLst>
            <a:ext uri="{FF2B5EF4-FFF2-40B4-BE49-F238E27FC236}">
              <a16:creationId xmlns:a16="http://schemas.microsoft.com/office/drawing/2014/main" id="{BC11CB83-B273-2345-B7CF-04DD592FCC99}"/>
            </a:ext>
          </a:extLst>
        </xdr:cNvPr>
        <xdr:cNvSpPr txBox="1"/>
      </xdr:nvSpPr>
      <xdr:spPr>
        <a:xfrm>
          <a:off x="1098646" y="5233537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B81FA5A-CA88-E34B-9EAA-24486BE9CC30}" type="TxLink">
            <a:rPr lang="en-US" sz="12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Odometer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275314</xdr:colOff>
      <xdr:row>31</xdr:row>
      <xdr:rowOff>89108</xdr:rowOff>
    </xdr:from>
    <xdr:to>
      <xdr:col>2</xdr:col>
      <xdr:colOff>626065</xdr:colOff>
      <xdr:row>33</xdr:row>
      <xdr:rowOff>118948</xdr:rowOff>
    </xdr:to>
    <xdr:sp macro="" textlink="Pivottables!AH5">
      <xdr:nvSpPr>
        <xdr:cNvPr id="118" name="TextBox 117">
          <a:extLst>
            <a:ext uri="{FF2B5EF4-FFF2-40B4-BE49-F238E27FC236}">
              <a16:creationId xmlns:a16="http://schemas.microsoft.com/office/drawing/2014/main" id="{BD8B10FC-9525-314F-B3A3-2A2A3924BD10}"/>
            </a:ext>
          </a:extLst>
        </xdr:cNvPr>
        <xdr:cNvSpPr txBox="1"/>
      </xdr:nvSpPr>
      <xdr:spPr>
        <a:xfrm>
          <a:off x="1096168" y="5850571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9EF6004-0A7D-2244-BD8B-DA3006EAF335}" type="TxLink">
            <a:rPr lang="en-US" sz="11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Rate Per Miles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551617</xdr:colOff>
      <xdr:row>31</xdr:row>
      <xdr:rowOff>102118</xdr:rowOff>
    </xdr:from>
    <xdr:to>
      <xdr:col>4</xdr:col>
      <xdr:colOff>81513</xdr:colOff>
      <xdr:row>33</xdr:row>
      <xdr:rowOff>131958</xdr:rowOff>
    </xdr:to>
    <xdr:sp macro="" textlink="Pivottables!AI5">
      <xdr:nvSpPr>
        <xdr:cNvPr id="119" name="TextBox 118">
          <a:extLst>
            <a:ext uri="{FF2B5EF4-FFF2-40B4-BE49-F238E27FC236}">
              <a16:creationId xmlns:a16="http://schemas.microsoft.com/office/drawing/2014/main" id="{75BBBDD8-DE22-0E41-917C-B080A7C3A9C5}"/>
            </a:ext>
          </a:extLst>
        </xdr:cNvPr>
        <xdr:cNvSpPr txBox="1"/>
      </xdr:nvSpPr>
      <xdr:spPr>
        <a:xfrm>
          <a:off x="2193324" y="5863581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95CADD3-B291-4945-AD09-D7BF3C6780F5}" type="TxLink">
            <a:rPr lang="en-US" sz="11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Extra Stops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580114</xdr:colOff>
      <xdr:row>28</xdr:row>
      <xdr:rowOff>22201</xdr:rowOff>
    </xdr:from>
    <xdr:to>
      <xdr:col>4</xdr:col>
      <xdr:colOff>110010</xdr:colOff>
      <xdr:row>30</xdr:row>
      <xdr:rowOff>52041</xdr:rowOff>
    </xdr:to>
    <xdr:sp macro="" textlink="Pivottables!AG5">
      <xdr:nvSpPr>
        <xdr:cNvPr id="120" name="TextBox 119">
          <a:extLst>
            <a:ext uri="{FF2B5EF4-FFF2-40B4-BE49-F238E27FC236}">
              <a16:creationId xmlns:a16="http://schemas.microsoft.com/office/drawing/2014/main" id="{A7EBF53A-008E-8449-A962-4DC5C84B2778}"/>
            </a:ext>
          </a:extLst>
        </xdr:cNvPr>
        <xdr:cNvSpPr txBox="1"/>
      </xdr:nvSpPr>
      <xdr:spPr>
        <a:xfrm>
          <a:off x="2221821" y="5226103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B396789-133A-C24A-AA2C-771DDCACD054}" type="TxLink">
            <a:rPr lang="en-US" sz="12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Miles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249158</xdr:colOff>
      <xdr:row>34</xdr:row>
      <xdr:rowOff>174614</xdr:rowOff>
    </xdr:from>
    <xdr:to>
      <xdr:col>2</xdr:col>
      <xdr:colOff>599909</xdr:colOff>
      <xdr:row>37</xdr:row>
      <xdr:rowOff>18601</xdr:rowOff>
    </xdr:to>
    <xdr:sp macro="" textlink="Pivottables!AJ5">
      <xdr:nvSpPr>
        <xdr:cNvPr id="121" name="TextBox 120">
          <a:extLst>
            <a:ext uri="{FF2B5EF4-FFF2-40B4-BE49-F238E27FC236}">
              <a16:creationId xmlns:a16="http://schemas.microsoft.com/office/drawing/2014/main" id="{D3D37BF8-A93C-EF46-8410-9F811AB1CFEA}"/>
            </a:ext>
          </a:extLst>
        </xdr:cNvPr>
        <xdr:cNvSpPr txBox="1"/>
      </xdr:nvSpPr>
      <xdr:spPr>
        <a:xfrm>
          <a:off x="1070012" y="6493638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8FC540E-75F0-804C-8311-FEE4ACE3665F}" type="TxLink">
            <a:rPr lang="en-US" sz="11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Extra Pay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571925</xdr:colOff>
      <xdr:row>34</xdr:row>
      <xdr:rowOff>94695</xdr:rowOff>
    </xdr:from>
    <xdr:to>
      <xdr:col>4</xdr:col>
      <xdr:colOff>101821</xdr:colOff>
      <xdr:row>37</xdr:row>
      <xdr:rowOff>170365</xdr:rowOff>
    </xdr:to>
    <xdr:sp macro="" textlink="Pivottables!AJ19">
      <xdr:nvSpPr>
        <xdr:cNvPr id="122" name="TextBox 121">
          <a:extLst>
            <a:ext uri="{FF2B5EF4-FFF2-40B4-BE49-F238E27FC236}">
              <a16:creationId xmlns:a16="http://schemas.microsoft.com/office/drawing/2014/main" id="{CBD5A029-4573-4B48-9160-26AB707AA61A}"/>
            </a:ext>
          </a:extLst>
        </xdr:cNvPr>
        <xdr:cNvSpPr txBox="1"/>
      </xdr:nvSpPr>
      <xdr:spPr>
        <a:xfrm>
          <a:off x="2213632" y="6413719"/>
          <a:ext cx="1171604" cy="63323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2C7217C-E7B7-EE48-A811-9DDA4D858699}" type="TxLink">
            <a:rPr lang="en-US" sz="1100" b="0" i="0" u="none" strike="noStrike" kern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pPr algn="ctr"/>
            <a:t>Average Paid to Driver</a:t>
          </a:fld>
          <a:endParaRPr lang="en-US" sz="11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357333</xdr:colOff>
      <xdr:row>37</xdr:row>
      <xdr:rowOff>165085</xdr:rowOff>
    </xdr:from>
    <xdr:to>
      <xdr:col>4</xdr:col>
      <xdr:colOff>123901</xdr:colOff>
      <xdr:row>49</xdr:row>
      <xdr:rowOff>123903</xdr:rowOff>
    </xdr:to>
    <xdr:sp macro="" textlink="">
      <xdr:nvSpPr>
        <xdr:cNvPr id="123" name="Rounded Rectangle 122">
          <a:extLst>
            <a:ext uri="{FF2B5EF4-FFF2-40B4-BE49-F238E27FC236}">
              <a16:creationId xmlns:a16="http://schemas.microsoft.com/office/drawing/2014/main" id="{6A8BB97D-0558-8141-AEED-873F99F36F48}"/>
            </a:ext>
          </a:extLst>
        </xdr:cNvPr>
        <xdr:cNvSpPr/>
      </xdr:nvSpPr>
      <xdr:spPr>
        <a:xfrm>
          <a:off x="1178187" y="7041670"/>
          <a:ext cx="2229129" cy="2189062"/>
        </a:xfrm>
        <a:prstGeom prst="roundRect">
          <a:avLst>
            <a:gd name="adj" fmla="val 403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1490</xdr:colOff>
      <xdr:row>38</xdr:row>
      <xdr:rowOff>94062</xdr:rowOff>
    </xdr:from>
    <xdr:to>
      <xdr:col>3</xdr:col>
      <xdr:colOff>352240</xdr:colOff>
      <xdr:row>41</xdr:row>
      <xdr:rowOff>90448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8BEC1805-32B4-7942-B72E-B5C74A78E60C}"/>
            </a:ext>
          </a:extLst>
        </xdr:cNvPr>
        <xdr:cNvSpPr txBox="1"/>
      </xdr:nvSpPr>
      <xdr:spPr>
        <a:xfrm>
          <a:off x="1643197" y="7156501"/>
          <a:ext cx="1171604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Drivers</a:t>
          </a:r>
        </a:p>
      </xdr:txBody>
    </xdr:sp>
    <xdr:clientData/>
  </xdr:twoCellAnchor>
  <xdr:twoCellAnchor>
    <xdr:from>
      <xdr:col>1</xdr:col>
      <xdr:colOff>748051</xdr:colOff>
      <xdr:row>39</xdr:row>
      <xdr:rowOff>107072</xdr:rowOff>
    </xdr:from>
    <xdr:to>
      <xdr:col>3</xdr:col>
      <xdr:colOff>449145</xdr:colOff>
      <xdr:row>42</xdr:row>
      <xdr:rowOff>103458</xdr:rowOff>
    </xdr:to>
    <xdr:sp macro="" textlink="Pivottables!AE11">
      <xdr:nvSpPr>
        <xdr:cNvPr id="125" name="TextBox 124">
          <a:extLst>
            <a:ext uri="{FF2B5EF4-FFF2-40B4-BE49-F238E27FC236}">
              <a16:creationId xmlns:a16="http://schemas.microsoft.com/office/drawing/2014/main" id="{776E9DCD-9A0A-834A-9601-9EBD8D8D80CC}"/>
            </a:ext>
          </a:extLst>
        </xdr:cNvPr>
        <xdr:cNvSpPr txBox="1"/>
      </xdr:nvSpPr>
      <xdr:spPr>
        <a:xfrm>
          <a:off x="1568905" y="7355365"/>
          <a:ext cx="1342801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1C4383D-46AD-5349-9B0F-2CD953FB6043}" type="TxLink">
            <a:rPr lang="en-US" sz="1100" b="0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Alessandro Smith</a:t>
          </a:fld>
          <a:endParaRPr lang="en-US" sz="11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761061</xdr:colOff>
      <xdr:row>41</xdr:row>
      <xdr:rowOff>89106</xdr:rowOff>
    </xdr:from>
    <xdr:to>
      <xdr:col>3</xdr:col>
      <xdr:colOff>462155</xdr:colOff>
      <xdr:row>44</xdr:row>
      <xdr:rowOff>85492</xdr:rowOff>
    </xdr:to>
    <xdr:sp macro="" textlink="Pivottables!AE12">
      <xdr:nvSpPr>
        <xdr:cNvPr id="126" name="TextBox 125">
          <a:extLst>
            <a:ext uri="{FF2B5EF4-FFF2-40B4-BE49-F238E27FC236}">
              <a16:creationId xmlns:a16="http://schemas.microsoft.com/office/drawing/2014/main" id="{61B4DB73-FE53-5344-B0C0-E4110403D7F8}"/>
            </a:ext>
          </a:extLst>
        </xdr:cNvPr>
        <xdr:cNvSpPr txBox="1"/>
      </xdr:nvSpPr>
      <xdr:spPr>
        <a:xfrm>
          <a:off x="1581915" y="7709106"/>
          <a:ext cx="1342801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9AF253F-89D1-BB4D-85E5-198AF187A41A}" type="TxLink">
            <a:rPr lang="en-US" sz="1100" b="0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Beauregard Mike</a:t>
          </a:fld>
          <a:endParaRPr lang="en-US" sz="11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758582</xdr:colOff>
      <xdr:row>43</xdr:row>
      <xdr:rowOff>102116</xdr:rowOff>
    </xdr:from>
    <xdr:to>
      <xdr:col>3</xdr:col>
      <xdr:colOff>459676</xdr:colOff>
      <xdr:row>46</xdr:row>
      <xdr:rowOff>98502</xdr:rowOff>
    </xdr:to>
    <xdr:sp macro="" textlink="Pivottables!AE13">
      <xdr:nvSpPr>
        <xdr:cNvPr id="127" name="TextBox 126">
          <a:extLst>
            <a:ext uri="{FF2B5EF4-FFF2-40B4-BE49-F238E27FC236}">
              <a16:creationId xmlns:a16="http://schemas.microsoft.com/office/drawing/2014/main" id="{D02D0F4B-93AA-C645-A358-9D390D0E00A6}"/>
            </a:ext>
          </a:extLst>
        </xdr:cNvPr>
        <xdr:cNvSpPr txBox="1"/>
      </xdr:nvSpPr>
      <xdr:spPr>
        <a:xfrm>
          <a:off x="1579436" y="8093823"/>
          <a:ext cx="1342801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BA5B1F6-217A-E841-B768-55796C0CA479}" type="TxLink">
            <a:rPr lang="en-US" sz="1100" b="0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Jaison Augustine</a:t>
          </a:fld>
          <a:endParaRPr lang="en-US" sz="11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635000</xdr:colOff>
      <xdr:row>45</xdr:row>
      <xdr:rowOff>130614</xdr:rowOff>
    </xdr:from>
    <xdr:to>
      <xdr:col>3</xdr:col>
      <xdr:colOff>560608</xdr:colOff>
      <xdr:row>48</xdr:row>
      <xdr:rowOff>127000</xdr:rowOff>
    </xdr:to>
    <xdr:sp macro="" textlink="Pivottables!AE14">
      <xdr:nvSpPr>
        <xdr:cNvPr id="128" name="TextBox 127">
          <a:extLst>
            <a:ext uri="{FF2B5EF4-FFF2-40B4-BE49-F238E27FC236}">
              <a16:creationId xmlns:a16="http://schemas.microsoft.com/office/drawing/2014/main" id="{CD4794CD-1776-964D-AFBF-49B70FD7119B}"/>
            </a:ext>
          </a:extLst>
        </xdr:cNvPr>
        <xdr:cNvSpPr txBox="1"/>
      </xdr:nvSpPr>
      <xdr:spPr>
        <a:xfrm>
          <a:off x="1455854" y="8494029"/>
          <a:ext cx="1567315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C6DBE36-FF90-3444-99C9-2851F6F0F2A2}" type="TxLink">
            <a:rPr lang="en-US" sz="1100" b="0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Jean Bartholomew</a:t>
          </a:fld>
          <a:endParaRPr lang="en-US" sz="11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294267</xdr:colOff>
      <xdr:row>33</xdr:row>
      <xdr:rowOff>108414</xdr:rowOff>
    </xdr:from>
    <xdr:to>
      <xdr:col>8</xdr:col>
      <xdr:colOff>774390</xdr:colOff>
      <xdr:row>49</xdr:row>
      <xdr:rowOff>74961</xdr:rowOff>
    </xdr:to>
    <xdr:sp macro="" textlink="">
      <xdr:nvSpPr>
        <xdr:cNvPr id="129" name="Rounded Rectangle 128">
          <a:extLst>
            <a:ext uri="{FF2B5EF4-FFF2-40B4-BE49-F238E27FC236}">
              <a16:creationId xmlns:a16="http://schemas.microsoft.com/office/drawing/2014/main" id="{2E512F96-8913-3146-ACAE-A0CDBB26C040}"/>
            </a:ext>
          </a:extLst>
        </xdr:cNvPr>
        <xdr:cNvSpPr/>
      </xdr:nvSpPr>
      <xdr:spPr>
        <a:xfrm>
          <a:off x="3577682" y="6241585"/>
          <a:ext cx="3763537" cy="2940205"/>
        </a:xfrm>
        <a:prstGeom prst="roundRect">
          <a:avLst>
            <a:gd name="adj" fmla="val 403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4</xdr:col>
      <xdr:colOff>432670</xdr:colOff>
      <xdr:row>34</xdr:row>
      <xdr:rowOff>76096</xdr:rowOff>
    </xdr:from>
    <xdr:to>
      <xdr:col>5</xdr:col>
      <xdr:colOff>783421</xdr:colOff>
      <xdr:row>37</xdr:row>
      <xdr:rowOff>72482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180E3850-D141-CC42-BBA1-E66779B00066}"/>
            </a:ext>
          </a:extLst>
        </xdr:cNvPr>
        <xdr:cNvSpPr txBox="1"/>
      </xdr:nvSpPr>
      <xdr:spPr>
        <a:xfrm>
          <a:off x="3716085" y="6395120"/>
          <a:ext cx="1171604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Destination</a:t>
          </a:r>
        </a:p>
      </xdr:txBody>
    </xdr:sp>
    <xdr:clientData/>
  </xdr:twoCellAnchor>
  <xdr:twoCellAnchor>
    <xdr:from>
      <xdr:col>4</xdr:col>
      <xdr:colOff>146499</xdr:colOff>
      <xdr:row>37</xdr:row>
      <xdr:rowOff>41638</xdr:rowOff>
    </xdr:from>
    <xdr:to>
      <xdr:col>7</xdr:col>
      <xdr:colOff>749508</xdr:colOff>
      <xdr:row>48</xdr:row>
      <xdr:rowOff>167906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4" name="Chart 133">
              <a:extLst>
                <a:ext uri="{FF2B5EF4-FFF2-40B4-BE49-F238E27FC236}">
                  <a16:creationId xmlns:a16="http://schemas.microsoft.com/office/drawing/2014/main" id="{78D0BD40-F493-1444-8492-434318954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7647" y="6974589"/>
              <a:ext cx="3101369" cy="2187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118533</xdr:colOff>
      <xdr:row>34</xdr:row>
      <xdr:rowOff>136874</xdr:rowOff>
    </xdr:from>
    <xdr:to>
      <xdr:col>19</xdr:col>
      <xdr:colOff>514774</xdr:colOff>
      <xdr:row>49</xdr:row>
      <xdr:rowOff>47037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1A97BBD6-77B3-AD4E-825F-2ECF276BDB71}"/>
            </a:ext>
          </a:extLst>
        </xdr:cNvPr>
        <xdr:cNvGrpSpPr/>
      </xdr:nvGrpSpPr>
      <xdr:grpSpPr>
        <a:xfrm>
          <a:off x="12610336" y="6507694"/>
          <a:ext cx="3727389" cy="2720818"/>
          <a:chOff x="12334443" y="3666891"/>
          <a:chExt cx="2636311" cy="1546999"/>
        </a:xfrm>
      </xdr:grpSpPr>
      <xdr:sp macro="" textlink="">
        <xdr:nvSpPr>
          <xdr:cNvPr id="136" name="Rectangle: Rounded Corners 418">
            <a:extLst>
              <a:ext uri="{FF2B5EF4-FFF2-40B4-BE49-F238E27FC236}">
                <a16:creationId xmlns:a16="http://schemas.microsoft.com/office/drawing/2014/main" id="{C3EB4E7A-1D68-C823-4933-534C9A19EBEF}"/>
              </a:ext>
            </a:extLst>
          </xdr:cNvPr>
          <xdr:cNvSpPr/>
        </xdr:nvSpPr>
        <xdr:spPr>
          <a:xfrm>
            <a:off x="12334443" y="3666891"/>
            <a:ext cx="2636311" cy="1546999"/>
          </a:xfrm>
          <a:prstGeom prst="roundRect">
            <a:avLst>
              <a:gd name="adj" fmla="val 454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7" name="Rectangle: Diagonal Corners Rounded 419">
            <a:extLst>
              <a:ext uri="{FF2B5EF4-FFF2-40B4-BE49-F238E27FC236}">
                <a16:creationId xmlns:a16="http://schemas.microsoft.com/office/drawing/2014/main" id="{ABD5BD36-D9DF-0DC2-03CA-74B3E49DE99B}"/>
              </a:ext>
            </a:extLst>
          </xdr:cNvPr>
          <xdr:cNvSpPr/>
        </xdr:nvSpPr>
        <xdr:spPr>
          <a:xfrm>
            <a:off x="12463249" y="3722435"/>
            <a:ext cx="712664" cy="272540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 b="1">
                <a:solidFill>
                  <a:schemeClr val="bg1">
                    <a:lumMod val="50000"/>
                  </a:schemeClr>
                </a:solidFill>
              </a:rPr>
              <a:t>Load</a:t>
            </a:r>
          </a:p>
        </xdr:txBody>
      </xdr:sp>
      <xdr:grpSp>
        <xdr:nvGrpSpPr>
          <xdr:cNvPr id="138" name="Group 137">
            <a:extLst>
              <a:ext uri="{FF2B5EF4-FFF2-40B4-BE49-F238E27FC236}">
                <a16:creationId xmlns:a16="http://schemas.microsoft.com/office/drawing/2014/main" id="{A89BA1BB-081A-3627-542D-02FDEACA3DEB}"/>
              </a:ext>
            </a:extLst>
          </xdr:cNvPr>
          <xdr:cNvGrpSpPr/>
        </xdr:nvGrpSpPr>
        <xdr:grpSpPr>
          <a:xfrm>
            <a:off x="12590832" y="4103935"/>
            <a:ext cx="1975205" cy="840219"/>
            <a:chOff x="12715180" y="2797529"/>
            <a:chExt cx="1969007" cy="881914"/>
          </a:xfrm>
        </xdr:grpSpPr>
        <xdr:sp macro="" textlink="[1]PivotTable!BB5">
          <xdr:nvSpPr>
            <xdr:cNvPr id="139" name="Rectangle: Diagonal Corners Rounded 421">
              <a:extLst>
                <a:ext uri="{FF2B5EF4-FFF2-40B4-BE49-F238E27FC236}">
                  <a16:creationId xmlns:a16="http://schemas.microsoft.com/office/drawing/2014/main" id="{D622549A-6EC2-56D7-D7D8-F059D88305DD}"/>
                </a:ext>
              </a:extLst>
            </xdr:cNvPr>
            <xdr:cNvSpPr/>
          </xdr:nvSpPr>
          <xdr:spPr>
            <a:xfrm>
              <a:off x="12737517" y="2797529"/>
              <a:ext cx="543780" cy="252011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l"/>
              <a:fld id="{99F0C49B-BFFF-433B-A818-42829620EB4C}" type="TxLink">
                <a:rPr lang="en-US" sz="1400" b="0" i="0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pPr marL="0" indent="0" algn="l"/>
                <a:t>Iron</a:t>
              </a:fld>
              <a:endPara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  <xdr:sp macro="" textlink="Pivottables!AS6">
          <xdr:nvSpPr>
            <xdr:cNvPr id="140" name="Rectangle: Diagonal Corners Rounded 422">
              <a:extLst>
                <a:ext uri="{FF2B5EF4-FFF2-40B4-BE49-F238E27FC236}">
                  <a16:creationId xmlns:a16="http://schemas.microsoft.com/office/drawing/2014/main" id="{702295D4-0784-11FC-B4E8-4E82F0BE50F4}"/>
                </a:ext>
              </a:extLst>
            </xdr:cNvPr>
            <xdr:cNvSpPr/>
          </xdr:nvSpPr>
          <xdr:spPr>
            <a:xfrm>
              <a:off x="14244501" y="2831787"/>
              <a:ext cx="410051" cy="224610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7120EDE-A5C9-5248-BF14-87F5E997F16F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13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[1]PivotTable!BD5">
          <xdr:nvSpPr>
            <xdr:cNvPr id="141" name="Rectangle: Diagonal Corners Rounded 423">
              <a:extLst>
                <a:ext uri="{FF2B5EF4-FFF2-40B4-BE49-F238E27FC236}">
                  <a16:creationId xmlns:a16="http://schemas.microsoft.com/office/drawing/2014/main" id="{0EA98ADF-10AC-DB22-7CE5-95C65DEAB2DB}"/>
                </a:ext>
              </a:extLst>
            </xdr:cNvPr>
            <xdr:cNvSpPr/>
          </xdr:nvSpPr>
          <xdr:spPr>
            <a:xfrm>
              <a:off x="12715180" y="3416866"/>
              <a:ext cx="727319" cy="262577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l"/>
              <a:fld id="{355602AB-EDFF-4E6F-A3AB-EF17E1017204}" type="TxLink">
                <a:rPr lang="en-US" sz="1400" b="0" i="0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pPr marL="0" indent="0" algn="l"/>
                <a:t>Wood</a:t>
              </a:fld>
              <a:endPara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  <xdr:sp macro="" textlink="[1]PivotTable!BC5">
          <xdr:nvSpPr>
            <xdr:cNvPr id="142" name="Rectangle: Diagonal Corners Rounded 424">
              <a:extLst>
                <a:ext uri="{FF2B5EF4-FFF2-40B4-BE49-F238E27FC236}">
                  <a16:creationId xmlns:a16="http://schemas.microsoft.com/office/drawing/2014/main" id="{3D3C1F20-DF4F-CEF8-38AA-B55DE774A32E}"/>
                </a:ext>
              </a:extLst>
            </xdr:cNvPr>
            <xdr:cNvSpPr/>
          </xdr:nvSpPr>
          <xdr:spPr>
            <a:xfrm>
              <a:off x="12715181" y="3080542"/>
              <a:ext cx="640948" cy="301924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C15890B2-50F2-4786-AB24-B11DF44CAD6B}" type="TxLink">
                <a:rPr lang="en-US" sz="1400" b="0" i="0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Sand</a:t>
              </a:fld>
              <a:endParaRPr lang="en-US" sz="1400" b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U6">
          <xdr:nvSpPr>
            <xdr:cNvPr id="144" name="Rectangle: Diagonal Corners Rounded 427">
              <a:extLst>
                <a:ext uri="{FF2B5EF4-FFF2-40B4-BE49-F238E27FC236}">
                  <a16:creationId xmlns:a16="http://schemas.microsoft.com/office/drawing/2014/main" id="{54BC21D0-3B00-119A-D229-6F8EF940853A}"/>
                </a:ext>
              </a:extLst>
            </xdr:cNvPr>
            <xdr:cNvSpPr/>
          </xdr:nvSpPr>
          <xdr:spPr>
            <a:xfrm>
              <a:off x="14275930" y="3414810"/>
              <a:ext cx="393091" cy="199294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57BBF76-297E-AB49-8381-A8117936680F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31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S7">
          <xdr:nvSpPr>
            <xdr:cNvPr id="145" name="Rectangle: Diagonal Corners Rounded 441">
              <a:extLst>
                <a:ext uri="{FF2B5EF4-FFF2-40B4-BE49-F238E27FC236}">
                  <a16:creationId xmlns:a16="http://schemas.microsoft.com/office/drawing/2014/main" id="{2A55C88D-3539-5D0E-79FC-6FC415FA308A}"/>
                </a:ext>
              </a:extLst>
            </xdr:cNvPr>
            <xdr:cNvSpPr/>
          </xdr:nvSpPr>
          <xdr:spPr>
            <a:xfrm>
              <a:off x="13465143" y="2847756"/>
              <a:ext cx="452251" cy="185288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E5CE8ED-0DFF-4647-A79A-52A087A30E80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235.8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T7">
          <xdr:nvSpPr>
            <xdr:cNvPr id="146" name="Rectangle: Diagonal Corners Rounded 442">
              <a:extLst>
                <a:ext uri="{FF2B5EF4-FFF2-40B4-BE49-F238E27FC236}">
                  <a16:creationId xmlns:a16="http://schemas.microsoft.com/office/drawing/2014/main" id="{47147A67-BFED-8753-36DE-F9B1E5C1D598}"/>
                </a:ext>
              </a:extLst>
            </xdr:cNvPr>
            <xdr:cNvSpPr/>
          </xdr:nvSpPr>
          <xdr:spPr>
            <a:xfrm>
              <a:off x="13482056" y="3121569"/>
              <a:ext cx="452251" cy="185288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B298DB9-9AF6-E647-891F-C60A0D26A35B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283.9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T6">
          <xdr:nvSpPr>
            <xdr:cNvPr id="147" name="Rectangle: Diagonal Corners Rounded 443">
              <a:extLst>
                <a:ext uri="{FF2B5EF4-FFF2-40B4-BE49-F238E27FC236}">
                  <a16:creationId xmlns:a16="http://schemas.microsoft.com/office/drawing/2014/main" id="{98F003EE-78D6-F84E-6D4D-FCBBE98534D7}"/>
                </a:ext>
              </a:extLst>
            </xdr:cNvPr>
            <xdr:cNvSpPr/>
          </xdr:nvSpPr>
          <xdr:spPr>
            <a:xfrm>
              <a:off x="14231936" y="3120965"/>
              <a:ext cx="452251" cy="179966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CCCE1E8-3397-BF46-A7E4-30494D6E652D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17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U7">
          <xdr:nvSpPr>
            <xdr:cNvPr id="148" name="Rectangle: Diagonal Corners Rounded 446">
              <a:extLst>
                <a:ext uri="{FF2B5EF4-FFF2-40B4-BE49-F238E27FC236}">
                  <a16:creationId xmlns:a16="http://schemas.microsoft.com/office/drawing/2014/main" id="{A80B438F-8317-8D12-3F24-2CBC3315BE7F}"/>
                </a:ext>
              </a:extLst>
            </xdr:cNvPr>
            <xdr:cNvSpPr/>
          </xdr:nvSpPr>
          <xdr:spPr>
            <a:xfrm>
              <a:off x="13480375" y="3433121"/>
              <a:ext cx="452251" cy="185288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1B7FCE4-AFCA-9840-95ED-71743C011CCB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528.1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17</xdr:col>
      <xdr:colOff>251839</xdr:colOff>
      <xdr:row>39</xdr:row>
      <xdr:rowOff>96236</xdr:rowOff>
    </xdr:from>
    <xdr:to>
      <xdr:col>18</xdr:col>
      <xdr:colOff>108797</xdr:colOff>
      <xdr:row>40</xdr:row>
      <xdr:rowOff>171965</xdr:rowOff>
    </xdr:to>
    <xdr:sp macro="" textlink="Pivottables!AS7">
      <xdr:nvSpPr>
        <xdr:cNvPr id="154" name="Rectangle: Diagonal Corners Rounded 441">
          <a:extLst>
            <a:ext uri="{FF2B5EF4-FFF2-40B4-BE49-F238E27FC236}">
              <a16:creationId xmlns:a16="http://schemas.microsoft.com/office/drawing/2014/main" id="{5876FCB6-05F5-7D46-B7D4-FD424460896D}"/>
            </a:ext>
          </a:extLst>
        </xdr:cNvPr>
        <xdr:cNvSpPr/>
      </xdr:nvSpPr>
      <xdr:spPr>
        <a:xfrm>
          <a:off x="14242159" y="7624796"/>
          <a:ext cx="679918" cy="268769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Ton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261999</xdr:colOff>
      <xdr:row>41</xdr:row>
      <xdr:rowOff>147914</xdr:rowOff>
    </xdr:from>
    <xdr:to>
      <xdr:col>18</xdr:col>
      <xdr:colOff>118957</xdr:colOff>
      <xdr:row>43</xdr:row>
      <xdr:rowOff>35495</xdr:rowOff>
    </xdr:to>
    <xdr:sp macro="" textlink="Pivottables!AS7">
      <xdr:nvSpPr>
        <xdr:cNvPr id="155" name="Rectangle: Diagonal Corners Rounded 441">
          <a:extLst>
            <a:ext uri="{FF2B5EF4-FFF2-40B4-BE49-F238E27FC236}">
              <a16:creationId xmlns:a16="http://schemas.microsoft.com/office/drawing/2014/main" id="{F3AF8C28-DCDE-6246-AD07-50D0FCA21CEA}"/>
            </a:ext>
          </a:extLst>
        </xdr:cNvPr>
        <xdr:cNvSpPr/>
      </xdr:nvSpPr>
      <xdr:spPr>
        <a:xfrm>
          <a:off x="14388789" y="7861988"/>
          <a:ext cx="687946" cy="263877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Ton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251839</xdr:colOff>
      <xdr:row>44</xdr:row>
      <xdr:rowOff>99120</xdr:rowOff>
    </xdr:from>
    <xdr:to>
      <xdr:col>18</xdr:col>
      <xdr:colOff>108797</xdr:colOff>
      <xdr:row>45</xdr:row>
      <xdr:rowOff>169958</xdr:rowOff>
    </xdr:to>
    <xdr:sp macro="" textlink="Pivottables!AS7">
      <xdr:nvSpPr>
        <xdr:cNvPr id="156" name="Rectangle: Diagonal Corners Rounded 441">
          <a:extLst>
            <a:ext uri="{FF2B5EF4-FFF2-40B4-BE49-F238E27FC236}">
              <a16:creationId xmlns:a16="http://schemas.microsoft.com/office/drawing/2014/main" id="{F3F03E7B-65E0-6442-BAB7-F22AF4C9DF25}"/>
            </a:ext>
          </a:extLst>
        </xdr:cNvPr>
        <xdr:cNvSpPr/>
      </xdr:nvSpPr>
      <xdr:spPr>
        <a:xfrm>
          <a:off x="14378629" y="8377639"/>
          <a:ext cx="687946" cy="258986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Ton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475359</xdr:colOff>
      <xdr:row>41</xdr:row>
      <xdr:rowOff>163593</xdr:rowOff>
    </xdr:from>
    <xdr:to>
      <xdr:col>19</xdr:col>
      <xdr:colOff>332317</xdr:colOff>
      <xdr:row>43</xdr:row>
      <xdr:rowOff>51174</xdr:rowOff>
    </xdr:to>
    <xdr:sp macro="" textlink="Pivottables!AS7">
      <xdr:nvSpPr>
        <xdr:cNvPr id="157" name="Rectangle: Diagonal Corners Rounded 441">
          <a:extLst>
            <a:ext uri="{FF2B5EF4-FFF2-40B4-BE49-F238E27FC236}">
              <a16:creationId xmlns:a16="http://schemas.microsoft.com/office/drawing/2014/main" id="{DB9B84C7-027E-2C42-9E64-CC5C2507A42D}"/>
            </a:ext>
          </a:extLst>
        </xdr:cNvPr>
        <xdr:cNvSpPr/>
      </xdr:nvSpPr>
      <xdr:spPr>
        <a:xfrm>
          <a:off x="15433137" y="7877667"/>
          <a:ext cx="687945" cy="263877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Frei.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505839</xdr:colOff>
      <xdr:row>44</xdr:row>
      <xdr:rowOff>78801</xdr:rowOff>
    </xdr:from>
    <xdr:to>
      <xdr:col>19</xdr:col>
      <xdr:colOff>362797</xdr:colOff>
      <xdr:row>45</xdr:row>
      <xdr:rowOff>149639</xdr:rowOff>
    </xdr:to>
    <xdr:sp macro="" textlink="Pivottables!AS7">
      <xdr:nvSpPr>
        <xdr:cNvPr id="158" name="Rectangle: Diagonal Corners Rounded 441">
          <a:extLst>
            <a:ext uri="{FF2B5EF4-FFF2-40B4-BE49-F238E27FC236}">
              <a16:creationId xmlns:a16="http://schemas.microsoft.com/office/drawing/2014/main" id="{CE406B2D-BF8E-B940-8897-A2DBC5B48493}"/>
            </a:ext>
          </a:extLst>
        </xdr:cNvPr>
        <xdr:cNvSpPr/>
      </xdr:nvSpPr>
      <xdr:spPr>
        <a:xfrm>
          <a:off x="15463617" y="8357320"/>
          <a:ext cx="687945" cy="258986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Frei.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475359</xdr:colOff>
      <xdr:row>39</xdr:row>
      <xdr:rowOff>65756</xdr:rowOff>
    </xdr:from>
    <xdr:to>
      <xdr:col>19</xdr:col>
      <xdr:colOff>332317</xdr:colOff>
      <xdr:row>40</xdr:row>
      <xdr:rowOff>141485</xdr:rowOff>
    </xdr:to>
    <xdr:sp macro="" textlink="Pivottables!AS7">
      <xdr:nvSpPr>
        <xdr:cNvPr id="159" name="Rectangle: Diagonal Corners Rounded 441">
          <a:extLst>
            <a:ext uri="{FF2B5EF4-FFF2-40B4-BE49-F238E27FC236}">
              <a16:creationId xmlns:a16="http://schemas.microsoft.com/office/drawing/2014/main" id="{3018CD32-8CDD-C04D-8739-AAFC56C11445}"/>
            </a:ext>
          </a:extLst>
        </xdr:cNvPr>
        <xdr:cNvSpPr/>
      </xdr:nvSpPr>
      <xdr:spPr>
        <a:xfrm>
          <a:off x="15288639" y="7594316"/>
          <a:ext cx="679918" cy="268769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Frei.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541867</xdr:colOff>
      <xdr:row>41</xdr:row>
      <xdr:rowOff>30480</xdr:rowOff>
    </xdr:from>
    <xdr:to>
      <xdr:col>19</xdr:col>
      <xdr:colOff>203200</xdr:colOff>
      <xdr:row>41</xdr:row>
      <xdr:rowOff>33867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9D5BF35D-8C0C-A84C-B64B-0D7F3D2ED661}"/>
            </a:ext>
          </a:extLst>
        </xdr:cNvPr>
        <xdr:cNvCxnSpPr/>
      </xdr:nvCxnSpPr>
      <xdr:spPr>
        <a:xfrm flipV="1">
          <a:off x="12987867" y="7667413"/>
          <a:ext cx="2980266" cy="33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543121</xdr:colOff>
      <xdr:row>43</xdr:row>
      <xdr:rowOff>177863</xdr:rowOff>
    </xdr:from>
    <xdr:to>
      <xdr:col>19</xdr:col>
      <xdr:colOff>204454</xdr:colOff>
      <xdr:row>43</xdr:row>
      <xdr:rowOff>181250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507A6348-FDD3-FB4E-9DD5-1AD669E44E0F}"/>
            </a:ext>
          </a:extLst>
        </xdr:cNvPr>
        <xdr:cNvCxnSpPr/>
      </xdr:nvCxnSpPr>
      <xdr:spPr>
        <a:xfrm flipV="1">
          <a:off x="13007936" y="8268233"/>
          <a:ext cx="2985283" cy="33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574480</xdr:colOff>
      <xdr:row>46</xdr:row>
      <xdr:rowOff>88806</xdr:rowOff>
    </xdr:from>
    <xdr:to>
      <xdr:col>19</xdr:col>
      <xdr:colOff>235813</xdr:colOff>
      <xdr:row>46</xdr:row>
      <xdr:rowOff>94074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F5A444D7-9D3F-8041-B478-6FD907E849D1}"/>
            </a:ext>
          </a:extLst>
        </xdr:cNvPr>
        <xdr:cNvCxnSpPr/>
      </xdr:nvCxnSpPr>
      <xdr:spPr>
        <a:xfrm flipV="1">
          <a:off x="13039295" y="8743621"/>
          <a:ext cx="2985283" cy="52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685018</xdr:colOff>
      <xdr:row>34</xdr:row>
      <xdr:rowOff>78986</xdr:rowOff>
    </xdr:from>
    <xdr:to>
      <xdr:col>8</xdr:col>
      <xdr:colOff>457200</xdr:colOff>
      <xdr:row>37</xdr:row>
      <xdr:rowOff>75372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691B4E3F-C26D-244E-A231-7E32B6836732}"/>
            </a:ext>
          </a:extLst>
        </xdr:cNvPr>
        <xdr:cNvSpPr txBox="1"/>
      </xdr:nvSpPr>
      <xdr:spPr>
        <a:xfrm>
          <a:off x="4833685" y="6412053"/>
          <a:ext cx="2261382" cy="5551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 Places</a:t>
          </a:r>
          <a:r>
            <a:rPr lang="en-US" sz="1200" b="1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61 Freights</a:t>
          </a:r>
          <a:endParaRPr lang="en-US" sz="12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463472</xdr:colOff>
      <xdr:row>36</xdr:row>
      <xdr:rowOff>168232</xdr:rowOff>
    </xdr:from>
    <xdr:to>
      <xdr:col>17</xdr:col>
      <xdr:colOff>266543</xdr:colOff>
      <xdr:row>39</xdr:row>
      <xdr:rowOff>85160</xdr:rowOff>
    </xdr:to>
    <xdr:sp macro="" textlink="">
      <xdr:nvSpPr>
        <xdr:cNvPr id="187" name="Rectangle: Diagonal Corners Rounded 419">
          <a:extLst>
            <a:ext uri="{FF2B5EF4-FFF2-40B4-BE49-F238E27FC236}">
              <a16:creationId xmlns:a16="http://schemas.microsoft.com/office/drawing/2014/main" id="{94F8A3F5-8BB5-AF4D-BFAB-975D2C1EA6C9}"/>
            </a:ext>
          </a:extLst>
        </xdr:cNvPr>
        <xdr:cNvSpPr/>
      </xdr:nvSpPr>
      <xdr:spPr>
        <a:xfrm>
          <a:off x="12928287" y="6941565"/>
          <a:ext cx="1465046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bg1">
                  <a:lumMod val="50000"/>
                </a:schemeClr>
              </a:solidFill>
            </a:rPr>
            <a:t>3 Commodities</a:t>
          </a:r>
        </a:p>
        <a:p>
          <a:pPr algn="ctr"/>
          <a:endParaRPr lang="en-US" sz="15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333649</xdr:colOff>
      <xdr:row>46</xdr:row>
      <xdr:rowOff>69767</xdr:rowOff>
    </xdr:from>
    <xdr:to>
      <xdr:col>17</xdr:col>
      <xdr:colOff>768271</xdr:colOff>
      <xdr:row>48</xdr:row>
      <xdr:rowOff>174844</xdr:rowOff>
    </xdr:to>
    <xdr:sp macro="" textlink="">
      <xdr:nvSpPr>
        <xdr:cNvPr id="188" name="Rectangle: Diagonal Corners Rounded 419">
          <a:extLst>
            <a:ext uri="{FF2B5EF4-FFF2-40B4-BE49-F238E27FC236}">
              <a16:creationId xmlns:a16="http://schemas.microsoft.com/office/drawing/2014/main" id="{F481F5A2-ABB2-F249-B2CB-980259EF86EB}"/>
            </a:ext>
          </a:extLst>
        </xdr:cNvPr>
        <xdr:cNvSpPr/>
      </xdr:nvSpPr>
      <xdr:spPr>
        <a:xfrm>
          <a:off x="12798464" y="8724582"/>
          <a:ext cx="2096597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bg1">
                  <a:lumMod val="50000"/>
                </a:schemeClr>
              </a:solidFill>
            </a:rPr>
            <a:t>Total Tons</a:t>
          </a:r>
          <a:r>
            <a:rPr lang="en-US" sz="1500" b="1" baseline="0">
              <a:solidFill>
                <a:schemeClr val="bg1">
                  <a:lumMod val="50000"/>
                </a:schemeClr>
              </a:solidFill>
            </a:rPr>
            <a:t> | Freights </a:t>
          </a:r>
          <a:endParaRPr lang="en-US" sz="15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407655</xdr:colOff>
      <xdr:row>46</xdr:row>
      <xdr:rowOff>112414</xdr:rowOff>
    </xdr:from>
    <xdr:to>
      <xdr:col>18</xdr:col>
      <xdr:colOff>564444</xdr:colOff>
      <xdr:row>49</xdr:row>
      <xdr:rowOff>29343</xdr:rowOff>
    </xdr:to>
    <xdr:sp macro="" textlink="Pivottables!AW7">
      <xdr:nvSpPr>
        <xdr:cNvPr id="189" name="Rectangle: Diagonal Corners Rounded 419">
          <a:extLst>
            <a:ext uri="{FF2B5EF4-FFF2-40B4-BE49-F238E27FC236}">
              <a16:creationId xmlns:a16="http://schemas.microsoft.com/office/drawing/2014/main" id="{232A5800-0AFE-9E46-9B61-3E6816A8EECB}"/>
            </a:ext>
          </a:extLst>
        </xdr:cNvPr>
        <xdr:cNvSpPr/>
      </xdr:nvSpPr>
      <xdr:spPr>
        <a:xfrm>
          <a:off x="14534445" y="8767229"/>
          <a:ext cx="987777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DB25956-EF4F-1C49-BEDC-E752D43B0FA2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1047.8</a:t>
          </a:fld>
          <a:endParaRPr lang="en-US" sz="15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168080</xdr:colOff>
      <xdr:row>46</xdr:row>
      <xdr:rowOff>76666</xdr:rowOff>
    </xdr:from>
    <xdr:to>
      <xdr:col>18</xdr:col>
      <xdr:colOff>736913</xdr:colOff>
      <xdr:row>48</xdr:row>
      <xdr:rowOff>181743</xdr:rowOff>
    </xdr:to>
    <xdr:sp macro="" textlink="Pivottables!AW7">
      <xdr:nvSpPr>
        <xdr:cNvPr id="190" name="Rectangle: Diagonal Corners Rounded 419">
          <a:extLst>
            <a:ext uri="{FF2B5EF4-FFF2-40B4-BE49-F238E27FC236}">
              <a16:creationId xmlns:a16="http://schemas.microsoft.com/office/drawing/2014/main" id="{B7B8CA14-B179-0A45-A58A-3F6FD7DED602}"/>
            </a:ext>
          </a:extLst>
        </xdr:cNvPr>
        <xdr:cNvSpPr/>
      </xdr:nvSpPr>
      <xdr:spPr>
        <a:xfrm>
          <a:off x="15125858" y="8731481"/>
          <a:ext cx="568833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bg1">
                  <a:lumMod val="50000"/>
                </a:schemeClr>
              </a:solidFill>
            </a:rPr>
            <a:t>|</a:t>
          </a:r>
        </a:p>
      </xdr:txBody>
    </xdr:sp>
    <xdr:clientData/>
  </xdr:twoCellAnchor>
  <xdr:twoCellAnchor>
    <xdr:from>
      <xdr:col>18</xdr:col>
      <xdr:colOff>309191</xdr:colOff>
      <xdr:row>46</xdr:row>
      <xdr:rowOff>92345</xdr:rowOff>
    </xdr:from>
    <xdr:to>
      <xdr:col>19</xdr:col>
      <xdr:colOff>465981</xdr:colOff>
      <xdr:row>49</xdr:row>
      <xdr:rowOff>9274</xdr:rowOff>
    </xdr:to>
    <xdr:sp macro="" textlink="Pivottables!AV6">
      <xdr:nvSpPr>
        <xdr:cNvPr id="191" name="Rectangle: Diagonal Corners Rounded 419">
          <a:extLst>
            <a:ext uri="{FF2B5EF4-FFF2-40B4-BE49-F238E27FC236}">
              <a16:creationId xmlns:a16="http://schemas.microsoft.com/office/drawing/2014/main" id="{BE6C29F5-DA68-4343-B4A1-F4AE23228E7A}"/>
            </a:ext>
          </a:extLst>
        </xdr:cNvPr>
        <xdr:cNvSpPr/>
      </xdr:nvSpPr>
      <xdr:spPr>
        <a:xfrm>
          <a:off x="15266969" y="8747160"/>
          <a:ext cx="987777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B3D5513-F86C-884A-BC71-C459EEFC80FF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61</a:t>
          </a:fld>
          <a:endParaRPr lang="en-US" sz="15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97882</xdr:colOff>
      <xdr:row>33</xdr:row>
      <xdr:rowOff>165100</xdr:rowOff>
    </xdr:from>
    <xdr:to>
      <xdr:col>15</xdr:col>
      <xdr:colOff>0</xdr:colOff>
      <xdr:row>49</xdr:row>
      <xdr:rowOff>74032</xdr:rowOff>
    </xdr:to>
    <xdr:sp macro="" textlink="">
      <xdr:nvSpPr>
        <xdr:cNvPr id="192" name="Rounded Rectangle 191">
          <a:extLst>
            <a:ext uri="{FF2B5EF4-FFF2-40B4-BE49-F238E27FC236}">
              <a16:creationId xmlns:a16="http://schemas.microsoft.com/office/drawing/2014/main" id="{B50EA7C5-E9C0-AE4C-B0C7-9D37AF3DC482}"/>
            </a:ext>
          </a:extLst>
        </xdr:cNvPr>
        <xdr:cNvSpPr/>
      </xdr:nvSpPr>
      <xdr:spPr>
        <a:xfrm>
          <a:off x="7527382" y="6451600"/>
          <a:ext cx="4855118" cy="2956932"/>
        </a:xfrm>
        <a:prstGeom prst="roundRect">
          <a:avLst>
            <a:gd name="adj" fmla="val 403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76201</xdr:colOff>
      <xdr:row>34</xdr:row>
      <xdr:rowOff>57820</xdr:rowOff>
    </xdr:from>
    <xdr:to>
      <xdr:col>14</xdr:col>
      <xdr:colOff>206037</xdr:colOff>
      <xdr:row>36</xdr:row>
      <xdr:rowOff>12700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A82446F9-78A7-9848-9091-CEF4DDE24196}"/>
            </a:ext>
          </a:extLst>
        </xdr:cNvPr>
        <xdr:cNvSpPr txBox="1"/>
      </xdr:nvSpPr>
      <xdr:spPr>
        <a:xfrm>
          <a:off x="8331201" y="6534820"/>
          <a:ext cx="3431836" cy="33588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Shipment Cost Settlement</a:t>
          </a:r>
        </a:p>
      </xdr:txBody>
    </xdr:sp>
    <xdr:clientData/>
  </xdr:twoCellAnchor>
  <xdr:twoCellAnchor>
    <xdr:from>
      <xdr:col>11</xdr:col>
      <xdr:colOff>635001</xdr:colOff>
      <xdr:row>40</xdr:row>
      <xdr:rowOff>45120</xdr:rowOff>
    </xdr:from>
    <xdr:to>
      <xdr:col>12</xdr:col>
      <xdr:colOff>622300</xdr:colOff>
      <xdr:row>42</xdr:row>
      <xdr:rowOff>76200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F4C35E01-4DD3-3B4F-84EC-E357397CC601}"/>
            </a:ext>
          </a:extLst>
        </xdr:cNvPr>
        <xdr:cNvSpPr txBox="1"/>
      </xdr:nvSpPr>
      <xdr:spPr>
        <a:xfrm>
          <a:off x="9762068" y="7834453"/>
          <a:ext cx="817032" cy="420547"/>
        </a:xfrm>
        <a:prstGeom prst="rect">
          <a:avLst/>
        </a:prstGeom>
        <a:solidFill>
          <a:schemeClr val="lt1">
            <a:alpha val="0"/>
          </a:schemeClr>
        </a:solidFill>
        <a:ln w="9525" cap="flat" cmpd="sng">
          <a:solidFill>
            <a:schemeClr val="dk1">
              <a:alpha val="77132"/>
            </a:schemeClr>
          </a:solidFill>
          <a:round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587499"/>
                    <a:gd name="connsiteY0" fmla="*/ 0 h 272380"/>
                    <a:gd name="connsiteX1" fmla="*/ 560916 w 1587499"/>
                    <a:gd name="connsiteY1" fmla="*/ 0 h 272380"/>
                    <a:gd name="connsiteX2" fmla="*/ 1105958 w 1587499"/>
                    <a:gd name="connsiteY2" fmla="*/ 0 h 272380"/>
                    <a:gd name="connsiteX3" fmla="*/ 1587499 w 1587499"/>
                    <a:gd name="connsiteY3" fmla="*/ 0 h 272380"/>
                    <a:gd name="connsiteX4" fmla="*/ 1587499 w 1587499"/>
                    <a:gd name="connsiteY4" fmla="*/ 272380 h 272380"/>
                    <a:gd name="connsiteX5" fmla="*/ 1090083 w 1587499"/>
                    <a:gd name="connsiteY5" fmla="*/ 272380 h 272380"/>
                    <a:gd name="connsiteX6" fmla="*/ 560916 w 1587499"/>
                    <a:gd name="connsiteY6" fmla="*/ 272380 h 272380"/>
                    <a:gd name="connsiteX7" fmla="*/ 0 w 1587499"/>
                    <a:gd name="connsiteY7" fmla="*/ 272380 h 272380"/>
                    <a:gd name="connsiteX8" fmla="*/ 0 w 1587499"/>
                    <a:gd name="connsiteY8" fmla="*/ 0 h 27238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1587499" h="272380" fill="none" extrusionOk="0">
                      <a:moveTo>
                        <a:pt x="0" y="0"/>
                      </a:moveTo>
                      <a:cubicBezTo>
                        <a:pt x="254727" y="-40799"/>
                        <a:pt x="436629" y="11608"/>
                        <a:pt x="560916" y="0"/>
                      </a:cubicBezTo>
                      <a:cubicBezTo>
                        <a:pt x="685203" y="-11608"/>
                        <a:pt x="856540" y="46668"/>
                        <a:pt x="1105958" y="0"/>
                      </a:cubicBezTo>
                      <a:cubicBezTo>
                        <a:pt x="1355376" y="-46668"/>
                        <a:pt x="1397569" y="22577"/>
                        <a:pt x="1587499" y="0"/>
                      </a:cubicBezTo>
                      <a:cubicBezTo>
                        <a:pt x="1594494" y="131590"/>
                        <a:pt x="1580551" y="165439"/>
                        <a:pt x="1587499" y="272380"/>
                      </a:cubicBezTo>
                      <a:cubicBezTo>
                        <a:pt x="1395793" y="311583"/>
                        <a:pt x="1233919" y="225554"/>
                        <a:pt x="1090083" y="272380"/>
                      </a:cubicBezTo>
                      <a:cubicBezTo>
                        <a:pt x="946247" y="319206"/>
                        <a:pt x="795858" y="240642"/>
                        <a:pt x="560916" y="272380"/>
                      </a:cubicBezTo>
                      <a:cubicBezTo>
                        <a:pt x="325974" y="304118"/>
                        <a:pt x="232064" y="252429"/>
                        <a:pt x="0" y="272380"/>
                      </a:cubicBezTo>
                      <a:cubicBezTo>
                        <a:pt x="-8090" y="169455"/>
                        <a:pt x="258" y="77862"/>
                        <a:pt x="0" y="0"/>
                      </a:cubicBezTo>
                      <a:close/>
                    </a:path>
                    <a:path w="1587499" h="272380" stroke="0" extrusionOk="0">
                      <a:moveTo>
                        <a:pt x="0" y="0"/>
                      </a:moveTo>
                      <a:cubicBezTo>
                        <a:pt x="238097" y="-24842"/>
                        <a:pt x="339613" y="59851"/>
                        <a:pt x="513291" y="0"/>
                      </a:cubicBezTo>
                      <a:cubicBezTo>
                        <a:pt x="686969" y="-59851"/>
                        <a:pt x="882083" y="55387"/>
                        <a:pt x="994833" y="0"/>
                      </a:cubicBezTo>
                      <a:cubicBezTo>
                        <a:pt x="1107583" y="-55387"/>
                        <a:pt x="1319479" y="51040"/>
                        <a:pt x="1587499" y="0"/>
                      </a:cubicBezTo>
                      <a:cubicBezTo>
                        <a:pt x="1618563" y="86642"/>
                        <a:pt x="1569608" y="142025"/>
                        <a:pt x="1587499" y="272380"/>
                      </a:cubicBezTo>
                      <a:cubicBezTo>
                        <a:pt x="1378727" y="312775"/>
                        <a:pt x="1295344" y="238600"/>
                        <a:pt x="1090083" y="272380"/>
                      </a:cubicBezTo>
                      <a:cubicBezTo>
                        <a:pt x="884822" y="306160"/>
                        <a:pt x="662272" y="216186"/>
                        <a:pt x="529166" y="272380"/>
                      </a:cubicBezTo>
                      <a:cubicBezTo>
                        <a:pt x="396060" y="328574"/>
                        <a:pt x="134039" y="267611"/>
                        <a:pt x="0" y="272380"/>
                      </a:cubicBezTo>
                      <a:cubicBezTo>
                        <a:pt x="-7919" y="178316"/>
                        <a:pt x="8300" y="7551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Pricing</a:t>
          </a:r>
          <a:r>
            <a:rPr lang="en-US" sz="1000" b="1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Procedure</a:t>
          </a:r>
          <a:endParaRPr lang="en-US" sz="10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330201</xdr:colOff>
      <xdr:row>45</xdr:row>
      <xdr:rowOff>149574</xdr:rowOff>
    </xdr:from>
    <xdr:to>
      <xdr:col>14</xdr:col>
      <xdr:colOff>609601</xdr:colOff>
      <xdr:row>48</xdr:row>
      <xdr:rowOff>7619</xdr:rowOff>
    </xdr:to>
    <xdr:grpSp>
      <xdr:nvGrpSpPr>
        <xdr:cNvPr id="197" name="Group 196">
          <a:extLst>
            <a:ext uri="{FF2B5EF4-FFF2-40B4-BE49-F238E27FC236}">
              <a16:creationId xmlns:a16="http://schemas.microsoft.com/office/drawing/2014/main" id="{E7A26E2C-AB3D-DBEC-AA78-749D87625212}"/>
            </a:ext>
          </a:extLst>
        </xdr:cNvPr>
        <xdr:cNvGrpSpPr/>
      </xdr:nvGrpSpPr>
      <xdr:grpSpPr>
        <a:xfrm>
          <a:off x="10323644" y="8581541"/>
          <a:ext cx="1944973" cy="420176"/>
          <a:chOff x="10248900" y="8772874"/>
          <a:chExt cx="2120900" cy="429545"/>
        </a:xfrm>
      </xdr:grpSpPr>
      <xdr:sp macro="" textlink="Pivottables!BC6">
        <xdr:nvSpPr>
          <xdr:cNvPr id="195" name="Rounded Rectangle 194">
            <a:extLst>
              <a:ext uri="{FF2B5EF4-FFF2-40B4-BE49-F238E27FC236}">
                <a16:creationId xmlns:a16="http://schemas.microsoft.com/office/drawing/2014/main" id="{66D8C89D-1A9A-5C48-AFEC-C60BC85CB475}"/>
              </a:ext>
            </a:extLst>
          </xdr:cNvPr>
          <xdr:cNvSpPr/>
        </xdr:nvSpPr>
        <xdr:spPr>
          <a:xfrm>
            <a:off x="10248900" y="8812046"/>
            <a:ext cx="2079039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E1B1E35-2010-BD4C-9F93-BA80A2C23BED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$12,229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C5">
        <xdr:nvSpPr>
          <xdr:cNvPr id="196" name="Rectangle: Diagonal Corners Rounded 421">
            <a:extLst>
              <a:ext uri="{FF2B5EF4-FFF2-40B4-BE49-F238E27FC236}">
                <a16:creationId xmlns:a16="http://schemas.microsoft.com/office/drawing/2014/main" id="{BB224568-8860-BE4F-B3F4-BBD06495A9BE}"/>
              </a:ext>
            </a:extLst>
          </xdr:cNvPr>
          <xdr:cNvSpPr/>
        </xdr:nvSpPr>
        <xdr:spPr>
          <a:xfrm>
            <a:off x="11129433" y="8772874"/>
            <a:ext cx="1240367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A2113A99-7018-4243-831C-D096DC2D738F}" type="TxLink">
              <a:rPr lang="en-US" sz="10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/>
              <a:t>Basic Freight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381001</xdr:colOff>
      <xdr:row>45</xdr:row>
      <xdr:rowOff>149574</xdr:rowOff>
    </xdr:from>
    <xdr:to>
      <xdr:col>11</xdr:col>
      <xdr:colOff>622300</xdr:colOff>
      <xdr:row>48</xdr:row>
      <xdr:rowOff>7619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27A6F80C-602C-B843-8BAE-D72C17798EAA}"/>
            </a:ext>
          </a:extLst>
        </xdr:cNvPr>
        <xdr:cNvGrpSpPr/>
      </xdr:nvGrpSpPr>
      <xdr:grpSpPr>
        <a:xfrm>
          <a:off x="7876083" y="8581541"/>
          <a:ext cx="1906873" cy="420176"/>
          <a:chOff x="10248900" y="8772874"/>
          <a:chExt cx="2079039" cy="429545"/>
        </a:xfrm>
      </xdr:grpSpPr>
      <xdr:sp macro="" textlink="Pivottables!BD6">
        <xdr:nvSpPr>
          <xdr:cNvPr id="199" name="Rounded Rectangle 198">
            <a:extLst>
              <a:ext uri="{FF2B5EF4-FFF2-40B4-BE49-F238E27FC236}">
                <a16:creationId xmlns:a16="http://schemas.microsoft.com/office/drawing/2014/main" id="{B91087D0-9B81-2267-3A21-5AB18349672D}"/>
              </a:ext>
            </a:extLst>
          </xdr:cNvPr>
          <xdr:cNvSpPr/>
        </xdr:nvSpPr>
        <xdr:spPr>
          <a:xfrm>
            <a:off x="10248900" y="8812046"/>
            <a:ext cx="2079039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043FBD35-ADBB-624B-88A5-9208EFAC23BE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$8,315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D5">
        <xdr:nvSpPr>
          <xdr:cNvPr id="200" name="Rectangle: Diagonal Corners Rounded 421">
            <a:extLst>
              <a:ext uri="{FF2B5EF4-FFF2-40B4-BE49-F238E27FC236}">
                <a16:creationId xmlns:a16="http://schemas.microsoft.com/office/drawing/2014/main" id="{DC5DB60A-A395-30A6-413C-12F8003BFE1C}"/>
              </a:ext>
            </a:extLst>
          </xdr:cNvPr>
          <xdr:cNvSpPr/>
        </xdr:nvSpPr>
        <xdr:spPr>
          <a:xfrm>
            <a:off x="11129434" y="8772874"/>
            <a:ext cx="1072927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A6C843DD-F394-904B-A1B3-BE2CFB9CC41B}" type="TxLink">
              <a:rPr lang="en-US" sz="12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/>
              <a:t>ERE Stage 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304801</xdr:colOff>
      <xdr:row>41</xdr:row>
      <xdr:rowOff>9874</xdr:rowOff>
    </xdr:from>
    <xdr:to>
      <xdr:col>11</xdr:col>
      <xdr:colOff>736600</xdr:colOff>
      <xdr:row>43</xdr:row>
      <xdr:rowOff>58419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3D4E4CCF-B877-4A4C-8540-C63E5437740F}"/>
            </a:ext>
          </a:extLst>
        </xdr:cNvPr>
        <xdr:cNvGrpSpPr/>
      </xdr:nvGrpSpPr>
      <xdr:grpSpPr>
        <a:xfrm>
          <a:off x="7799883" y="7692333"/>
          <a:ext cx="2097373" cy="423299"/>
          <a:chOff x="10248900" y="8772874"/>
          <a:chExt cx="2325135" cy="429545"/>
        </a:xfrm>
      </xdr:grpSpPr>
      <xdr:sp macro="" textlink="Pivottables!BE6">
        <xdr:nvSpPr>
          <xdr:cNvPr id="202" name="Rounded Rectangle 201">
            <a:extLst>
              <a:ext uri="{FF2B5EF4-FFF2-40B4-BE49-F238E27FC236}">
                <a16:creationId xmlns:a16="http://schemas.microsoft.com/office/drawing/2014/main" id="{DCB2415E-98FF-89A6-CD69-63BE008C7950}"/>
              </a:ext>
            </a:extLst>
          </xdr:cNvPr>
          <xdr:cNvSpPr/>
        </xdr:nvSpPr>
        <xdr:spPr>
          <a:xfrm>
            <a:off x="10248900" y="8812046"/>
            <a:ext cx="2079039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72D799A-DFEC-EB46-8C09-4F5A3068AEFA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$9,783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E5">
        <xdr:nvSpPr>
          <xdr:cNvPr id="203" name="Rectangle: Diagonal Corners Rounded 421">
            <a:extLst>
              <a:ext uri="{FF2B5EF4-FFF2-40B4-BE49-F238E27FC236}">
                <a16:creationId xmlns:a16="http://schemas.microsoft.com/office/drawing/2014/main" id="{13D928D8-97EA-2696-05BF-0F6C526AAB41}"/>
              </a:ext>
            </a:extLst>
          </xdr:cNvPr>
          <xdr:cNvSpPr/>
        </xdr:nvSpPr>
        <xdr:spPr>
          <a:xfrm>
            <a:off x="11129433" y="8772874"/>
            <a:ext cx="1444602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DF5854A5-32D5-A845-A107-10EC5AB6FC79}" type="TxLink">
              <a:rPr lang="en-US" sz="10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/>
              <a:t>Shipment Cost sub-items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317502</xdr:colOff>
      <xdr:row>37</xdr:row>
      <xdr:rowOff>35274</xdr:rowOff>
    </xdr:from>
    <xdr:to>
      <xdr:col>11</xdr:col>
      <xdr:colOff>622302</xdr:colOff>
      <xdr:row>39</xdr:row>
      <xdr:rowOff>83819</xdr:rowOff>
    </xdr:to>
    <xdr:grpSp>
      <xdr:nvGrpSpPr>
        <xdr:cNvPr id="204" name="Group 203">
          <a:extLst>
            <a:ext uri="{FF2B5EF4-FFF2-40B4-BE49-F238E27FC236}">
              <a16:creationId xmlns:a16="http://schemas.microsoft.com/office/drawing/2014/main" id="{EB178D70-C8A4-8F44-96BC-68104818A9F4}"/>
            </a:ext>
          </a:extLst>
        </xdr:cNvPr>
        <xdr:cNvGrpSpPr/>
      </xdr:nvGrpSpPr>
      <xdr:grpSpPr>
        <a:xfrm>
          <a:off x="7812584" y="6968225"/>
          <a:ext cx="1970374" cy="423299"/>
          <a:chOff x="10440839" y="8772874"/>
          <a:chExt cx="2273737" cy="429545"/>
        </a:xfrm>
      </xdr:grpSpPr>
      <xdr:sp macro="" textlink="Pivottables!BF6">
        <xdr:nvSpPr>
          <xdr:cNvPr id="205" name="Rounded Rectangle 204">
            <a:extLst>
              <a:ext uri="{FF2B5EF4-FFF2-40B4-BE49-F238E27FC236}">
                <a16:creationId xmlns:a16="http://schemas.microsoft.com/office/drawing/2014/main" id="{9FA42DD9-4EFA-98C8-DA39-A5C94AA4877E}"/>
              </a:ext>
            </a:extLst>
          </xdr:cNvPr>
          <xdr:cNvSpPr/>
        </xdr:nvSpPr>
        <xdr:spPr>
          <a:xfrm>
            <a:off x="10440839" y="8812046"/>
            <a:ext cx="2155620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6E5B7E84-E822-DD41-9CA6-785C2D9DFE21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$6,359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F5">
        <xdr:nvSpPr>
          <xdr:cNvPr id="206" name="Rectangle: Diagonal Corners Rounded 421">
            <a:extLst>
              <a:ext uri="{FF2B5EF4-FFF2-40B4-BE49-F238E27FC236}">
                <a16:creationId xmlns:a16="http://schemas.microsoft.com/office/drawing/2014/main" id="{50652A34-AC60-39F1-4A6C-90C8C2AFA0AF}"/>
              </a:ext>
            </a:extLst>
          </xdr:cNvPr>
          <xdr:cNvSpPr/>
        </xdr:nvSpPr>
        <xdr:spPr>
          <a:xfrm>
            <a:off x="11129433" y="8772874"/>
            <a:ext cx="1585143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65D8C66B-6994-054F-BAE3-1119D88595E4}" type="TxLink">
              <a:rPr lang="en-US" sz="10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/>
              <a:t>First Condition type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232482</xdr:colOff>
      <xdr:row>33</xdr:row>
      <xdr:rowOff>189052</xdr:rowOff>
    </xdr:from>
    <xdr:to>
      <xdr:col>10</xdr:col>
      <xdr:colOff>600781</xdr:colOff>
      <xdr:row>36</xdr:row>
      <xdr:rowOff>44097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ABF94CD2-8F75-7243-AAC3-7A4060524947}"/>
            </a:ext>
          </a:extLst>
        </xdr:cNvPr>
        <xdr:cNvSpPr txBox="1"/>
      </xdr:nvSpPr>
      <xdr:spPr>
        <a:xfrm>
          <a:off x="7693732" y="6591969"/>
          <a:ext cx="1197327" cy="437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ESS Shipment Request</a:t>
          </a:r>
        </a:p>
      </xdr:txBody>
    </xdr:sp>
    <xdr:clientData/>
  </xdr:twoCellAnchor>
  <xdr:twoCellAnchor>
    <xdr:from>
      <xdr:col>13</xdr:col>
      <xdr:colOff>317501</xdr:colOff>
      <xdr:row>40</xdr:row>
      <xdr:rowOff>32420</xdr:rowOff>
    </xdr:from>
    <xdr:to>
      <xdr:col>14</xdr:col>
      <xdr:colOff>685800</xdr:colOff>
      <xdr:row>42</xdr:row>
      <xdr:rowOff>38100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BDAB849A-2006-E94C-82D6-6C836ECE5F4A}"/>
            </a:ext>
          </a:extLst>
        </xdr:cNvPr>
        <xdr:cNvSpPr txBox="1"/>
      </xdr:nvSpPr>
      <xdr:spPr>
        <a:xfrm>
          <a:off x="11049001" y="7652420"/>
          <a:ext cx="1193799" cy="38668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0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753533</xdr:colOff>
      <xdr:row>37</xdr:row>
      <xdr:rowOff>64908</xdr:rowOff>
    </xdr:from>
    <xdr:to>
      <xdr:col>14</xdr:col>
      <xdr:colOff>770466</xdr:colOff>
      <xdr:row>41</xdr:row>
      <xdr:rowOff>135466</xdr:rowOff>
    </xdr:to>
    <xdr:grpSp>
      <xdr:nvGrpSpPr>
        <xdr:cNvPr id="209" name="Group 208">
          <a:extLst>
            <a:ext uri="{FF2B5EF4-FFF2-40B4-BE49-F238E27FC236}">
              <a16:creationId xmlns:a16="http://schemas.microsoft.com/office/drawing/2014/main" id="{E27F44BB-A1CF-C140-89DB-CC72E4A323EF}"/>
            </a:ext>
          </a:extLst>
        </xdr:cNvPr>
        <xdr:cNvGrpSpPr/>
      </xdr:nvGrpSpPr>
      <xdr:grpSpPr>
        <a:xfrm>
          <a:off x="10746976" y="6997859"/>
          <a:ext cx="1682506" cy="820066"/>
          <a:chOff x="10248900" y="8772874"/>
          <a:chExt cx="2120900" cy="429545"/>
        </a:xfrm>
      </xdr:grpSpPr>
      <xdr:sp macro="" textlink="Pivottables!BB6">
        <xdr:nvSpPr>
          <xdr:cNvPr id="210" name="Rounded Rectangle 209">
            <a:extLst>
              <a:ext uri="{FF2B5EF4-FFF2-40B4-BE49-F238E27FC236}">
                <a16:creationId xmlns:a16="http://schemas.microsoft.com/office/drawing/2014/main" id="{6E4D6253-F10C-EF48-D8E5-FC922DA9FC74}"/>
              </a:ext>
            </a:extLst>
          </xdr:cNvPr>
          <xdr:cNvSpPr/>
        </xdr:nvSpPr>
        <xdr:spPr>
          <a:xfrm>
            <a:off x="10248900" y="8812046"/>
            <a:ext cx="2079039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DB63FF8-AB2C-FA42-AFD7-6A85C6995F1C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$14,674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B5">
        <xdr:nvSpPr>
          <xdr:cNvPr id="211" name="Rectangle: Diagonal Corners Rounded 421">
            <a:extLst>
              <a:ext uri="{FF2B5EF4-FFF2-40B4-BE49-F238E27FC236}">
                <a16:creationId xmlns:a16="http://schemas.microsoft.com/office/drawing/2014/main" id="{3C359219-72BB-616A-A497-0BD39D66F3F4}"/>
              </a:ext>
            </a:extLst>
          </xdr:cNvPr>
          <xdr:cNvSpPr/>
        </xdr:nvSpPr>
        <xdr:spPr>
          <a:xfrm>
            <a:off x="11344531" y="8772874"/>
            <a:ext cx="1025269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F201F9ED-53AA-E84E-83F8-75CD9D101FF2}" type="TxLink">
              <a:rPr lang="en-US" sz="12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Final Amount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10</xdr:col>
      <xdr:colOff>8467</xdr:colOff>
      <xdr:row>39</xdr:row>
      <xdr:rowOff>84667</xdr:rowOff>
    </xdr:from>
    <xdr:to>
      <xdr:col>10</xdr:col>
      <xdr:colOff>12096</xdr:colOff>
      <xdr:row>41</xdr:row>
      <xdr:rowOff>41352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7D3F2D90-CBC9-73F8-0AD0-F28AC1893062}"/>
            </a:ext>
          </a:extLst>
        </xdr:cNvPr>
        <xdr:cNvCxnSpPr/>
      </xdr:nvCxnSpPr>
      <xdr:spPr>
        <a:xfrm>
          <a:off x="8305800" y="7679267"/>
          <a:ext cx="3629" cy="346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2118</xdr:colOff>
      <xdr:row>36</xdr:row>
      <xdr:rowOff>70555</xdr:rowOff>
    </xdr:from>
    <xdr:to>
      <xdr:col>10</xdr:col>
      <xdr:colOff>8115</xdr:colOff>
      <xdr:row>37</xdr:row>
      <xdr:rowOff>84666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0FDC8C3C-A2B2-514D-A2B6-1916D232BA51}"/>
            </a:ext>
          </a:extLst>
        </xdr:cNvPr>
        <xdr:cNvCxnSpPr/>
      </xdr:nvCxnSpPr>
      <xdr:spPr>
        <a:xfrm>
          <a:off x="8292396" y="7055555"/>
          <a:ext cx="5997" cy="2081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33867</xdr:colOff>
      <xdr:row>43</xdr:row>
      <xdr:rowOff>76201</xdr:rowOff>
    </xdr:from>
    <xdr:to>
      <xdr:col>10</xdr:col>
      <xdr:colOff>42334</xdr:colOff>
      <xdr:row>46</xdr:row>
      <xdr:rowOff>0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8CE5ED9D-4139-D84A-B834-1C49C24393E7}"/>
            </a:ext>
          </a:extLst>
        </xdr:cNvPr>
        <xdr:cNvCxnSpPr/>
      </xdr:nvCxnSpPr>
      <xdr:spPr>
        <a:xfrm>
          <a:off x="8331200" y="8449734"/>
          <a:ext cx="8467" cy="507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622300</xdr:colOff>
      <xdr:row>46</xdr:row>
      <xdr:rowOff>186649</xdr:rowOff>
    </xdr:from>
    <xdr:to>
      <xdr:col>12</xdr:col>
      <xdr:colOff>330201</xdr:colOff>
      <xdr:row>46</xdr:row>
      <xdr:rowOff>186649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E9DFD454-DB00-A144-8D8A-E3817A98E73D}"/>
            </a:ext>
          </a:extLst>
        </xdr:cNvPr>
        <xdr:cNvCxnSpPr>
          <a:stCxn id="199" idx="3"/>
          <a:endCxn id="195" idx="1"/>
        </xdr:cNvCxnSpPr>
      </xdr:nvCxnSpPr>
      <xdr:spPr>
        <a:xfrm>
          <a:off x="9749367" y="9144382"/>
          <a:ext cx="537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</xdr:colOff>
      <xdr:row>41</xdr:row>
      <xdr:rowOff>110066</xdr:rowOff>
    </xdr:from>
    <xdr:to>
      <xdr:col>14</xdr:col>
      <xdr:colOff>50800</xdr:colOff>
      <xdr:row>45</xdr:row>
      <xdr:rowOff>177800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BCA3E244-32E5-EE4E-801D-32B40DCF9D25}"/>
            </a:ext>
          </a:extLst>
        </xdr:cNvPr>
        <xdr:cNvCxnSpPr/>
      </xdr:nvCxnSpPr>
      <xdr:spPr>
        <a:xfrm flipV="1">
          <a:off x="11667067" y="8094133"/>
          <a:ext cx="0" cy="846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124918</xdr:colOff>
      <xdr:row>35</xdr:row>
      <xdr:rowOff>170038</xdr:rowOff>
    </xdr:from>
    <xdr:to>
      <xdr:col>9</xdr:col>
      <xdr:colOff>256835</xdr:colOff>
      <xdr:row>44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1AE74BF-C00B-2A4E-AD9F-117D297C45B0}"/>
            </a:ext>
          </a:extLst>
        </xdr:cNvPr>
        <xdr:cNvSpPr txBox="1"/>
      </xdr:nvSpPr>
      <xdr:spPr>
        <a:xfrm>
          <a:off x="5954426" y="6728235"/>
          <a:ext cx="1797491" cy="151635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Alberta</a:t>
          </a:r>
          <a:r>
            <a:rPr lang="en-CA" sz="1200"/>
            <a:t> 	   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CA" sz="1200"/>
            <a:t> </a:t>
          </a:r>
        </a:p>
        <a:p>
          <a:pPr algn="l"/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British Columbia</a:t>
          </a:r>
          <a:r>
            <a:rPr lang="en-CA" sz="1200"/>
            <a:t>   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CA" sz="1200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Manitoba</a:t>
          </a:r>
          <a:r>
            <a:rPr lang="en-CA" sz="1200"/>
            <a:t>              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CA" sz="1200"/>
            <a:t> </a:t>
          </a:r>
        </a:p>
        <a:p>
          <a:pPr algn="l"/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Brunswick</a:t>
          </a:r>
          <a:r>
            <a:rPr lang="en-CA" sz="1200"/>
            <a:t>     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CA" sz="1200"/>
            <a:t> </a:t>
          </a:r>
        </a:p>
        <a:p>
          <a:pPr algn="l"/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Nova Scotia</a:t>
          </a:r>
          <a:r>
            <a:rPr lang="en-CA" sz="1200"/>
            <a:t>           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CA" sz="1200"/>
            <a:t> </a:t>
          </a:r>
        </a:p>
        <a:p>
          <a:pPr algn="l"/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Nunavut</a:t>
          </a:r>
          <a:r>
            <a:rPr lang="en-CA" sz="1200"/>
            <a:t>                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</a:t>
          </a:r>
          <a:r>
            <a:rPr lang="en-CA" sz="1200"/>
            <a:t> </a:t>
          </a:r>
        </a:p>
        <a:p>
          <a:pPr algn="l"/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Yukon</a:t>
          </a:r>
          <a:r>
            <a:rPr lang="en-CA" sz="1200"/>
            <a:t>                    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CA" sz="1200"/>
            <a:t> </a:t>
          </a:r>
          <a:endParaRPr lang="en-US" sz="12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kondur/Downloads/Supply%20Chain%20and%20Freight%20Dashboard.xlsx" TargetMode="External"/><Relationship Id="rId1" Type="http://schemas.openxmlformats.org/officeDocument/2006/relationships/externalLinkPath" Target="/Users/pramodkondur/Downloads/Supply%20Chain%20and%20Freight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table"/>
      <sheetName val="Analyse"/>
      <sheetName val="PivotTable"/>
      <sheetName val="Dashboard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1.519422337966" createdVersion="8" refreshedVersion="8" minRefreshableVersion="3" recordCount="61" xr:uid="{00AD28D1-C296-0F49-8AA8-3135211228D3}">
  <cacheSource type="worksheet">
    <worksheetSource ref="A1:AC62" sheet="Datatable"/>
  </cacheSource>
  <cacheFields count="30">
    <cacheField name="Month" numFmtId="164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Day" numFmtId="1">
      <sharedItems containsSemiMixedTypes="0" containsString="0" containsNumber="1" containsInteger="1" minValue="1" maxValue="29"/>
    </cacheField>
    <cacheField name="Load" numFmtId="0">
      <sharedItems count="3">
        <s v="Wood"/>
        <s v="Sand"/>
        <s v="Iron"/>
      </sharedItems>
    </cacheField>
    <cacheField name="Tonnage" numFmtId="165">
      <sharedItems containsSemiMixedTypes="0" containsString="0" containsNumber="1" minValue="11" maxValue="23"/>
    </cacheField>
    <cacheField name="Customer Type" numFmtId="0">
      <sharedItems count="2">
        <s v="Retaining Customer"/>
        <s v="New Customer"/>
      </sharedItems>
    </cacheField>
    <cacheField name="Destination" numFmtId="0">
      <sharedItems count="8">
        <s v="Nunavut."/>
        <s v="British Columbia"/>
        <s v="Manitoba"/>
        <s v="New Brunswick"/>
        <s v="Nunavut"/>
        <s v="Alberta"/>
        <s v="Yukon"/>
        <s v="Nova Scotia"/>
      </sharedItems>
    </cacheField>
    <cacheField name="Rate" numFmtId="166">
      <sharedItems containsSemiMixedTypes="0" containsString="0" containsNumber="1" containsInteger="1" minValue="3456" maxValue="8765" count="12">
        <n v="5556"/>
        <n v="4567"/>
        <n v="3458"/>
        <n v="6433"/>
        <n v="8765"/>
        <n v="5432"/>
        <n v="6778"/>
        <n v="6543"/>
        <n v="8633"/>
        <n v="3456"/>
        <n v="4782"/>
        <n v="5287"/>
      </sharedItems>
    </cacheField>
    <cacheField name="Truck" numFmtId="0">
      <sharedItems count="4">
        <s v="Freightliner Sprinter"/>
        <s v="Chevrolet Express"/>
        <s v="RAM ProMaster"/>
        <s v="Nissan NV2500"/>
      </sharedItems>
    </cacheField>
    <cacheField name="Insurance" numFmtId="166">
      <sharedItems containsSemiMixedTypes="0" containsString="0" containsNumber="1" containsInteger="1" minValue="132" maxValue="132"/>
    </cacheField>
    <cacheField name="Fuel" numFmtId="166">
      <sharedItems containsSemiMixedTypes="0" containsString="0" containsNumber="1" containsInteger="1" minValue="245" maxValue="453"/>
    </cacheField>
    <cacheField name="Diesel Exhaust Fluid" numFmtId="166">
      <sharedItems containsSemiMixedTypes="0" containsString="0" containsNumber="1" containsInteger="1" minValue="50" maxValue="74"/>
    </cacheField>
    <cacheField name="Advance" numFmtId="166">
      <sharedItems containsSemiMixedTypes="0" containsString="0" containsNumber="1" containsInteger="1" minValue="250" maxValue="250"/>
    </cacheField>
    <cacheField name="Warehouse" numFmtId="166">
      <sharedItems containsSemiMixedTypes="0" containsString="0" containsNumber="1" containsInteger="1" minValue="120" maxValue="134"/>
    </cacheField>
    <cacheField name="Repairs" numFmtId="166">
      <sharedItems containsString="0" containsBlank="1" containsNumber="1" containsInteger="1" minValue="32" maxValue="65"/>
    </cacheField>
    <cacheField name="Tolls" numFmtId="166">
      <sharedItems containsSemiMixedTypes="0" containsString="0" containsNumber="1" containsInteger="1" minValue="51" maxValue="134"/>
    </cacheField>
    <cacheField name="Fundings" numFmtId="166">
      <sharedItems containsSemiMixedTypes="0" containsString="0" containsNumber="1" containsInteger="1" minValue="6" maxValue="66"/>
    </cacheField>
    <cacheField name="Driver Name" numFmtId="167">
      <sharedItems containsNonDate="0" count="4">
        <s v="Alessandro Smith"/>
        <s v="Beauregard Mike"/>
        <s v="Jean Bartholomew"/>
        <s v="Jaison Augustine"/>
      </sharedItems>
    </cacheField>
    <cacheField name="Odometer" numFmtId="1">
      <sharedItems containsSemiMixedTypes="0" containsString="0" containsNumber="1" minValue="295.41000000000003" maxValue="333"/>
    </cacheField>
    <cacheField name="Miles" numFmtId="0">
      <sharedItems containsSemiMixedTypes="0" containsString="0" containsNumber="1" containsInteger="1" minValue="234" maxValue="399"/>
    </cacheField>
    <cacheField name="Rate Per Miles" numFmtId="166">
      <sharedItems containsSemiMixedTypes="0" containsString="0" containsNumber="1" minValue="163.79999999999998" maxValue="279.29999999999995"/>
    </cacheField>
    <cacheField name="Extra Stops" numFmtId="166">
      <sharedItems containsSemiMixedTypes="0" containsString="0" containsNumber="1" containsInteger="1" minValue="100" maxValue="100"/>
    </cacheField>
    <cacheField name="Extra Pay" numFmtId="166">
      <sharedItems containsSemiMixedTypes="0" containsString="0" containsNumber="1" containsInteger="1" minValue="22" maxValue="29"/>
    </cacheField>
    <cacheField name="Costs Driver Paid" numFmtId="166">
      <sharedItems containsSemiMixedTypes="0" containsString="0" containsNumber="1" containsInteger="1" minValue="54" maxValue="61"/>
    </cacheField>
    <cacheField name="Total Expenses" numFmtId="166">
      <sharedItems containsSemiMixedTypes="0" containsString="0" containsNumber="1" minValue="1409.1" maxValue="1622.9"/>
    </cacheField>
    <cacheField name="First condition type" numFmtId="166">
      <sharedItems containsSemiMixedTypes="0" containsString="0" containsNumber="1" minValue="449.28000000000003" maxValue="1139.45"/>
    </cacheField>
    <cacheField name="Shipment cost sub-items" numFmtId="166">
      <sharedItems containsSemiMixedTypes="0" containsString="0" containsNumber="1" minValue="691.2" maxValue="1753"/>
    </cacheField>
    <cacheField name="ERE Stage" numFmtId="166">
      <sharedItems containsSemiMixedTypes="0" containsString="0" containsNumber="1" minValue="587.5200000000001" maxValue="1490.0500000000002"/>
    </cacheField>
    <cacheField name="Basic freight" numFmtId="166">
      <sharedItems containsSemiMixedTypes="0" containsString="0" containsNumber="1" minValue="864" maxValue="2191.25"/>
    </cacheField>
    <cacheField name="Final Amount" numFmtId="166">
      <sharedItems containsSemiMixedTypes="0" containsString="0" containsNumber="1" minValue="1036.8" maxValue="2629.5"/>
    </cacheField>
    <cacheField name="Balance" numFmtId="0" formula="Rate-'Total Expens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1.729780671296" createdVersion="8" refreshedVersion="8" minRefreshableVersion="3" recordCount="61" xr:uid="{8CAEBC6E-C415-404B-969C-AE9EB5235F57}">
  <cacheSource type="worksheet">
    <worksheetSource ref="F1:F62" sheet="Datatable"/>
  </cacheSource>
  <cacheFields count="1">
    <cacheField name="Destination" numFmtId="0">
      <sharedItems count="7">
        <s v="Nunavut"/>
        <s v="British Columbia"/>
        <s v="Manitoba"/>
        <s v="New Brunswick"/>
        <s v="Alberta"/>
        <s v="Yukon"/>
        <s v="Nova Scot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1"/>
    <x v="0"/>
    <n v="11"/>
    <x v="0"/>
    <x v="0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0"/>
    <n v="3"/>
    <x v="0"/>
    <n v="21.3"/>
    <x v="0"/>
    <x v="1"/>
    <x v="0"/>
    <x v="0"/>
    <n v="132"/>
    <n v="400"/>
    <n v="50"/>
    <n v="250"/>
    <n v="120"/>
    <n v="65"/>
    <n v="134"/>
    <n v="6"/>
    <x v="1"/>
    <n v="295.41000000000003"/>
    <n v="343"/>
    <n v="240.1"/>
    <n v="100"/>
    <n v="22"/>
    <n v="54"/>
    <n v="1573.1"/>
    <n v="722.28"/>
    <n v="1111.2"/>
    <n v="944.5200000000001"/>
    <n v="1389"/>
    <n v="1666.8"/>
  </r>
  <r>
    <x v="0"/>
    <n v="13"/>
    <x v="0"/>
    <n v="22"/>
    <x v="0"/>
    <x v="2"/>
    <x v="0"/>
    <x v="0"/>
    <n v="132"/>
    <n v="400"/>
    <n v="50"/>
    <n v="250"/>
    <n v="120"/>
    <n v="65"/>
    <n v="134"/>
    <n v="6"/>
    <x v="2"/>
    <n v="295.41000000000003"/>
    <n v="343"/>
    <n v="240.1"/>
    <n v="100"/>
    <n v="22"/>
    <n v="54"/>
    <n v="1573.1"/>
    <n v="722.28"/>
    <n v="1111.2"/>
    <n v="944.5200000000001"/>
    <n v="1389"/>
    <n v="1666.8"/>
  </r>
  <r>
    <x v="1"/>
    <n v="4"/>
    <x v="1"/>
    <n v="14.5"/>
    <x v="0"/>
    <x v="1"/>
    <x v="1"/>
    <x v="0"/>
    <n v="132"/>
    <n v="333"/>
    <n v="51"/>
    <n v="250"/>
    <n v="134"/>
    <n v="65"/>
    <n v="134"/>
    <n v="6"/>
    <x v="0"/>
    <n v="295.41000000000003"/>
    <n v="354"/>
    <n v="247.79999999999998"/>
    <n v="100"/>
    <n v="23"/>
    <n v="55"/>
    <n v="1530.8"/>
    <n v="593.71"/>
    <n v="913.40000000000009"/>
    <n v="776.3900000000001"/>
    <n v="1141.75"/>
    <n v="1370.1"/>
  </r>
  <r>
    <x v="1"/>
    <n v="5"/>
    <x v="1"/>
    <n v="18"/>
    <x v="0"/>
    <x v="2"/>
    <x v="1"/>
    <x v="0"/>
    <n v="132"/>
    <n v="333"/>
    <n v="52"/>
    <n v="250"/>
    <n v="134"/>
    <n v="65"/>
    <n v="134"/>
    <n v="6"/>
    <x v="1"/>
    <n v="295.41000000000003"/>
    <n v="354"/>
    <n v="247.79999999999998"/>
    <n v="100"/>
    <n v="23"/>
    <n v="55"/>
    <n v="1531.8"/>
    <n v="593.71"/>
    <n v="913.40000000000009"/>
    <n v="776.3900000000001"/>
    <n v="1141.75"/>
    <n v="1370.1"/>
  </r>
  <r>
    <x v="1"/>
    <n v="6"/>
    <x v="1"/>
    <n v="19"/>
    <x v="0"/>
    <x v="3"/>
    <x v="1"/>
    <x v="0"/>
    <n v="132"/>
    <n v="333"/>
    <n v="53"/>
    <n v="250"/>
    <n v="134"/>
    <n v="65"/>
    <n v="134"/>
    <n v="6"/>
    <x v="2"/>
    <n v="295.41000000000003"/>
    <n v="354"/>
    <n v="247.79999999999998"/>
    <n v="100"/>
    <n v="23"/>
    <n v="55"/>
    <n v="1532.8"/>
    <n v="593.71"/>
    <n v="913.40000000000009"/>
    <n v="776.3900000000001"/>
    <n v="1141.75"/>
    <n v="1370.1"/>
  </r>
  <r>
    <x v="1"/>
    <n v="14"/>
    <x v="1"/>
    <n v="20"/>
    <x v="0"/>
    <x v="4"/>
    <x v="1"/>
    <x v="0"/>
    <n v="132"/>
    <n v="333"/>
    <n v="54"/>
    <n v="250"/>
    <n v="134"/>
    <n v="65"/>
    <n v="134"/>
    <n v="6"/>
    <x v="3"/>
    <n v="295.41000000000003"/>
    <n v="354"/>
    <n v="247.79999999999998"/>
    <n v="100"/>
    <n v="23"/>
    <n v="55"/>
    <n v="1533.8"/>
    <n v="593.71"/>
    <n v="913.40000000000009"/>
    <n v="776.3900000000001"/>
    <n v="1141.75"/>
    <n v="1370.1"/>
  </r>
  <r>
    <x v="2"/>
    <n v="2"/>
    <x v="2"/>
    <n v="21"/>
    <x v="0"/>
    <x v="2"/>
    <x v="2"/>
    <x v="0"/>
    <n v="132"/>
    <n v="453"/>
    <n v="55"/>
    <n v="250"/>
    <n v="121"/>
    <n v="32"/>
    <n v="56"/>
    <n v="56"/>
    <x v="0"/>
    <n v="295.41000000000003"/>
    <n v="333"/>
    <n v="233.1"/>
    <n v="100"/>
    <n v="24"/>
    <n v="56"/>
    <n v="1568.1"/>
    <n v="449.54"/>
    <n v="691.6"/>
    <n v="587.86"/>
    <n v="864.5"/>
    <n v="1037.3999999999999"/>
  </r>
  <r>
    <x v="2"/>
    <n v="3"/>
    <x v="2"/>
    <n v="22"/>
    <x v="1"/>
    <x v="1"/>
    <x v="2"/>
    <x v="0"/>
    <n v="132"/>
    <n v="453"/>
    <n v="56"/>
    <n v="250"/>
    <n v="121"/>
    <n v="32"/>
    <n v="56"/>
    <n v="56"/>
    <x v="1"/>
    <n v="295.41000000000003"/>
    <n v="333"/>
    <n v="233.1"/>
    <n v="100"/>
    <n v="24"/>
    <n v="56"/>
    <n v="1569.1"/>
    <n v="449.54"/>
    <n v="691.6"/>
    <n v="587.86"/>
    <n v="864.5"/>
    <n v="1037.3999999999999"/>
  </r>
  <r>
    <x v="2"/>
    <n v="7"/>
    <x v="1"/>
    <n v="22.7"/>
    <x v="1"/>
    <x v="2"/>
    <x v="2"/>
    <x v="0"/>
    <n v="132"/>
    <n v="453"/>
    <n v="57"/>
    <n v="250"/>
    <n v="121"/>
    <n v="32"/>
    <n v="56"/>
    <n v="56"/>
    <x v="3"/>
    <n v="295.41000000000003"/>
    <n v="333"/>
    <n v="233.1"/>
    <n v="100"/>
    <n v="24"/>
    <n v="56"/>
    <n v="1570.1"/>
    <n v="449.54"/>
    <n v="691.6"/>
    <n v="587.86"/>
    <n v="864.5"/>
    <n v="1037.3999999999999"/>
  </r>
  <r>
    <x v="2"/>
    <n v="8"/>
    <x v="2"/>
    <n v="12"/>
    <x v="0"/>
    <x v="3"/>
    <x v="2"/>
    <x v="0"/>
    <n v="132"/>
    <n v="453"/>
    <n v="58"/>
    <n v="250"/>
    <n v="121"/>
    <n v="32"/>
    <n v="56"/>
    <n v="56"/>
    <x v="3"/>
    <n v="295.41000000000003"/>
    <n v="333"/>
    <n v="233.1"/>
    <n v="100"/>
    <n v="24"/>
    <n v="56"/>
    <n v="1571.1"/>
    <n v="449.54"/>
    <n v="691.6"/>
    <n v="587.86"/>
    <n v="864.5"/>
    <n v="1037.3999999999999"/>
  </r>
  <r>
    <x v="2"/>
    <n v="9"/>
    <x v="0"/>
    <n v="13"/>
    <x v="1"/>
    <x v="5"/>
    <x v="2"/>
    <x v="0"/>
    <n v="132"/>
    <n v="453"/>
    <n v="59"/>
    <n v="250"/>
    <n v="121"/>
    <m/>
    <n v="56"/>
    <n v="56"/>
    <x v="0"/>
    <n v="295.41000000000003"/>
    <n v="333"/>
    <n v="233.1"/>
    <n v="100"/>
    <n v="24"/>
    <n v="56"/>
    <n v="1540.1"/>
    <n v="449.54"/>
    <n v="691.6"/>
    <n v="587.86"/>
    <n v="864.5"/>
    <n v="1037.3999999999999"/>
  </r>
  <r>
    <x v="3"/>
    <n v="12"/>
    <x v="0"/>
    <n v="16"/>
    <x v="0"/>
    <x v="6"/>
    <x v="3"/>
    <x v="1"/>
    <n v="132"/>
    <n v="399"/>
    <n v="72"/>
    <n v="250"/>
    <n v="134"/>
    <m/>
    <n v="134"/>
    <n v="6"/>
    <x v="1"/>
    <n v="295.41000000000003"/>
    <n v="343"/>
    <n v="240.1"/>
    <n v="100"/>
    <n v="25"/>
    <n v="57"/>
    <n v="1549.1"/>
    <n v="836.29000000000008"/>
    <n v="1286.6000000000001"/>
    <n v="1093.6100000000001"/>
    <n v="1608.25"/>
    <n v="1929.8999999999999"/>
  </r>
  <r>
    <x v="3"/>
    <n v="16"/>
    <x v="1"/>
    <n v="17"/>
    <x v="1"/>
    <x v="7"/>
    <x v="3"/>
    <x v="1"/>
    <n v="132"/>
    <n v="399"/>
    <n v="73"/>
    <n v="250"/>
    <n v="134"/>
    <n v="65"/>
    <n v="134"/>
    <n v="6"/>
    <x v="2"/>
    <n v="295.41000000000003"/>
    <n v="343"/>
    <n v="240.1"/>
    <n v="100"/>
    <n v="25"/>
    <n v="57"/>
    <n v="1615.1"/>
    <n v="836.29000000000008"/>
    <n v="1286.6000000000001"/>
    <n v="1093.6100000000001"/>
    <n v="1608.25"/>
    <n v="1929.8999999999999"/>
  </r>
  <r>
    <x v="3"/>
    <n v="22"/>
    <x v="0"/>
    <n v="18"/>
    <x v="1"/>
    <x v="2"/>
    <x v="3"/>
    <x v="1"/>
    <n v="132"/>
    <n v="399"/>
    <n v="74"/>
    <n v="250"/>
    <n v="134"/>
    <n v="65"/>
    <n v="134"/>
    <n v="6"/>
    <x v="3"/>
    <n v="295.41000000000003"/>
    <n v="343"/>
    <n v="240.1"/>
    <n v="100"/>
    <n v="25"/>
    <n v="57"/>
    <n v="1616.1"/>
    <n v="836.29000000000008"/>
    <n v="1286.6000000000001"/>
    <n v="1093.6100000000001"/>
    <n v="1608.25"/>
    <n v="1929.8999999999999"/>
  </r>
  <r>
    <x v="4"/>
    <n v="5"/>
    <x v="1"/>
    <n v="11"/>
    <x v="0"/>
    <x v="4"/>
    <x v="4"/>
    <x v="1"/>
    <n v="132"/>
    <n v="387"/>
    <n v="50"/>
    <n v="250"/>
    <n v="128"/>
    <n v="34"/>
    <n v="128"/>
    <n v="46"/>
    <x v="0"/>
    <n v="333"/>
    <n v="343"/>
    <n v="240.1"/>
    <n v="100"/>
    <n v="26"/>
    <n v="58"/>
    <n v="1579.1"/>
    <n v="1139.45"/>
    <n v="1753"/>
    <n v="1490.0500000000002"/>
    <n v="2191.25"/>
    <n v="2629.5"/>
  </r>
  <r>
    <x v="4"/>
    <n v="13"/>
    <x v="1"/>
    <n v="21"/>
    <x v="0"/>
    <x v="7"/>
    <x v="4"/>
    <x v="1"/>
    <n v="132"/>
    <n v="387"/>
    <n v="50"/>
    <n v="250"/>
    <n v="128"/>
    <n v="34"/>
    <n v="128"/>
    <n v="46"/>
    <x v="1"/>
    <n v="333"/>
    <n v="343"/>
    <n v="240.1"/>
    <n v="100"/>
    <n v="26"/>
    <n v="58"/>
    <n v="1579.1"/>
    <n v="1139.45"/>
    <n v="1753"/>
    <n v="1490.0500000000002"/>
    <n v="2191.25"/>
    <n v="2629.5"/>
  </r>
  <r>
    <x v="4"/>
    <n v="14"/>
    <x v="1"/>
    <n v="22"/>
    <x v="0"/>
    <x v="3"/>
    <x v="4"/>
    <x v="1"/>
    <n v="132"/>
    <n v="387"/>
    <n v="50"/>
    <n v="250"/>
    <n v="128"/>
    <n v="34"/>
    <n v="128"/>
    <n v="46"/>
    <x v="2"/>
    <n v="333"/>
    <n v="343"/>
    <n v="240.1"/>
    <n v="100"/>
    <n v="26"/>
    <n v="58"/>
    <n v="1579.1"/>
    <n v="1139.45"/>
    <n v="1753"/>
    <n v="1490.0500000000002"/>
    <n v="2191.25"/>
    <n v="2629.5"/>
  </r>
  <r>
    <x v="4"/>
    <n v="15"/>
    <x v="2"/>
    <n v="23"/>
    <x v="1"/>
    <x v="4"/>
    <x v="4"/>
    <x v="1"/>
    <n v="132"/>
    <n v="387"/>
    <n v="50"/>
    <n v="250"/>
    <n v="128"/>
    <n v="34"/>
    <n v="128"/>
    <n v="46"/>
    <x v="3"/>
    <n v="333"/>
    <n v="343"/>
    <n v="240.1"/>
    <n v="100"/>
    <n v="26"/>
    <n v="58"/>
    <n v="1579.1"/>
    <n v="1139.45"/>
    <n v="1753"/>
    <n v="1490.0500000000002"/>
    <n v="2191.25"/>
    <n v="2629.5"/>
  </r>
  <r>
    <x v="5"/>
    <n v="17"/>
    <x v="2"/>
    <n v="12.9"/>
    <x v="0"/>
    <x v="2"/>
    <x v="5"/>
    <x v="1"/>
    <n v="132"/>
    <n v="245"/>
    <n v="50"/>
    <n v="250"/>
    <n v="120"/>
    <m/>
    <n v="120"/>
    <n v="66"/>
    <x v="0"/>
    <n v="295.41000000000003"/>
    <n v="343"/>
    <n v="240.1"/>
    <n v="100"/>
    <n v="27"/>
    <n v="59"/>
    <n v="1409.1"/>
    <n v="706.16"/>
    <n v="1086.4000000000001"/>
    <n v="923.44"/>
    <n v="1358"/>
    <n v="1629.6"/>
  </r>
  <r>
    <x v="5"/>
    <n v="18"/>
    <x v="2"/>
    <n v="12.9"/>
    <x v="0"/>
    <x v="3"/>
    <x v="5"/>
    <x v="1"/>
    <n v="132"/>
    <n v="245"/>
    <n v="50"/>
    <n v="250"/>
    <n v="120"/>
    <m/>
    <n v="120"/>
    <n v="66"/>
    <x v="1"/>
    <n v="295.41000000000003"/>
    <n v="343"/>
    <n v="240.1"/>
    <n v="100"/>
    <n v="27"/>
    <n v="59"/>
    <n v="1409.1"/>
    <n v="706.16"/>
    <n v="1086.4000000000001"/>
    <n v="923.44"/>
    <n v="1358"/>
    <n v="1629.6"/>
  </r>
  <r>
    <x v="5"/>
    <n v="18"/>
    <x v="2"/>
    <n v="21"/>
    <x v="0"/>
    <x v="7"/>
    <x v="5"/>
    <x v="1"/>
    <n v="132"/>
    <n v="245"/>
    <n v="50"/>
    <n v="250"/>
    <n v="120"/>
    <m/>
    <n v="120"/>
    <n v="66"/>
    <x v="2"/>
    <n v="295.41000000000003"/>
    <n v="343"/>
    <n v="240.1"/>
    <n v="100"/>
    <n v="27"/>
    <n v="59"/>
    <n v="1409.1"/>
    <n v="706.16"/>
    <n v="1086.4000000000001"/>
    <n v="923.44"/>
    <n v="1358"/>
    <n v="1629.6"/>
  </r>
  <r>
    <x v="5"/>
    <n v="24"/>
    <x v="2"/>
    <n v="22"/>
    <x v="1"/>
    <x v="7"/>
    <x v="5"/>
    <x v="1"/>
    <n v="132"/>
    <n v="245"/>
    <n v="50"/>
    <n v="250"/>
    <n v="120"/>
    <m/>
    <n v="120"/>
    <n v="66"/>
    <x v="3"/>
    <n v="295.41000000000003"/>
    <n v="343"/>
    <n v="240.1"/>
    <n v="100"/>
    <n v="27"/>
    <n v="59"/>
    <n v="1409.1"/>
    <n v="706.16"/>
    <n v="1086.4000000000001"/>
    <n v="923.44"/>
    <n v="1358"/>
    <n v="1629.6"/>
  </r>
  <r>
    <x v="6"/>
    <n v="7"/>
    <x v="0"/>
    <n v="23"/>
    <x v="1"/>
    <x v="1"/>
    <x v="6"/>
    <x v="2"/>
    <n v="132"/>
    <n v="400"/>
    <n v="50"/>
    <n v="250"/>
    <n v="134"/>
    <m/>
    <n v="134"/>
    <n v="6"/>
    <x v="0"/>
    <n v="295.41000000000003"/>
    <n v="377"/>
    <n v="263.89999999999998"/>
    <n v="100"/>
    <n v="28"/>
    <n v="60"/>
    <n v="1557.9"/>
    <n v="881.14"/>
    <n v="1355.6000000000001"/>
    <n v="1152.26"/>
    <n v="1694.5"/>
    <n v="2033.3999999999999"/>
  </r>
  <r>
    <x v="6"/>
    <n v="19"/>
    <x v="0"/>
    <n v="12"/>
    <x v="1"/>
    <x v="2"/>
    <x v="6"/>
    <x v="2"/>
    <n v="132"/>
    <n v="400"/>
    <n v="50"/>
    <n v="250"/>
    <n v="134"/>
    <n v="65"/>
    <n v="134"/>
    <n v="6"/>
    <x v="1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19"/>
    <x v="0"/>
    <n v="13"/>
    <x v="0"/>
    <x v="3"/>
    <x v="6"/>
    <x v="2"/>
    <n v="132"/>
    <n v="400"/>
    <n v="50"/>
    <n v="250"/>
    <n v="134"/>
    <n v="65"/>
    <n v="134"/>
    <n v="6"/>
    <x v="2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0"/>
    <x v="0"/>
    <n v="14"/>
    <x v="0"/>
    <x v="4"/>
    <x v="6"/>
    <x v="2"/>
    <n v="132"/>
    <n v="400"/>
    <n v="50"/>
    <n v="250"/>
    <n v="134"/>
    <n v="65"/>
    <n v="134"/>
    <n v="6"/>
    <x v="3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1"/>
    <x v="0"/>
    <n v="15"/>
    <x v="0"/>
    <x v="5"/>
    <x v="6"/>
    <x v="2"/>
    <n v="132"/>
    <n v="400"/>
    <n v="50"/>
    <n v="250"/>
    <n v="134"/>
    <n v="65"/>
    <n v="134"/>
    <n v="6"/>
    <x v="0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5"/>
    <x v="0"/>
    <n v="16"/>
    <x v="0"/>
    <x v="4"/>
    <x v="6"/>
    <x v="2"/>
    <n v="132"/>
    <n v="400"/>
    <n v="50"/>
    <n v="250"/>
    <n v="134"/>
    <n v="65"/>
    <n v="134"/>
    <n v="6"/>
    <x v="1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7"/>
    <x v="0"/>
    <n v="23"/>
    <x v="1"/>
    <x v="1"/>
    <x v="6"/>
    <x v="2"/>
    <n v="132"/>
    <n v="400"/>
    <n v="50"/>
    <n v="250"/>
    <n v="134"/>
    <m/>
    <n v="134"/>
    <n v="6"/>
    <x v="2"/>
    <n v="295.41000000000003"/>
    <n v="377"/>
    <n v="263.89999999999998"/>
    <n v="100"/>
    <n v="28"/>
    <n v="60"/>
    <n v="1557.9"/>
    <n v="881.14"/>
    <n v="1355.6000000000001"/>
    <n v="1152.26"/>
    <n v="1694.5"/>
    <n v="2033.3999999999999"/>
  </r>
  <r>
    <x v="6"/>
    <n v="19"/>
    <x v="0"/>
    <n v="12"/>
    <x v="1"/>
    <x v="2"/>
    <x v="6"/>
    <x v="2"/>
    <n v="132"/>
    <n v="400"/>
    <n v="50"/>
    <n v="250"/>
    <n v="134"/>
    <n v="65"/>
    <n v="134"/>
    <n v="6"/>
    <x v="3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19"/>
    <x v="0"/>
    <n v="13"/>
    <x v="0"/>
    <x v="3"/>
    <x v="6"/>
    <x v="2"/>
    <n v="132"/>
    <n v="400"/>
    <n v="50"/>
    <n v="250"/>
    <n v="134"/>
    <n v="65"/>
    <n v="134"/>
    <n v="6"/>
    <x v="0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0"/>
    <x v="0"/>
    <n v="14"/>
    <x v="0"/>
    <x v="4"/>
    <x v="6"/>
    <x v="2"/>
    <n v="132"/>
    <n v="400"/>
    <n v="50"/>
    <n v="250"/>
    <n v="134"/>
    <n v="65"/>
    <n v="134"/>
    <n v="6"/>
    <x v="1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1"/>
    <x v="0"/>
    <n v="15"/>
    <x v="0"/>
    <x v="5"/>
    <x v="6"/>
    <x v="2"/>
    <n v="132"/>
    <n v="400"/>
    <n v="50"/>
    <n v="250"/>
    <n v="134"/>
    <n v="65"/>
    <n v="134"/>
    <n v="6"/>
    <x v="2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5"/>
    <x v="0"/>
    <n v="16"/>
    <x v="0"/>
    <x v="4"/>
    <x v="6"/>
    <x v="2"/>
    <n v="132"/>
    <n v="400"/>
    <n v="50"/>
    <n v="250"/>
    <n v="134"/>
    <n v="65"/>
    <n v="134"/>
    <n v="6"/>
    <x v="3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7"/>
    <n v="8"/>
    <x v="1"/>
    <n v="17"/>
    <x v="0"/>
    <x v="7"/>
    <x v="7"/>
    <x v="2"/>
    <n v="132"/>
    <n v="400"/>
    <n v="50"/>
    <n v="250"/>
    <n v="121"/>
    <m/>
    <n v="51"/>
    <n v="51"/>
    <x v="0"/>
    <n v="295.41000000000003"/>
    <n v="389"/>
    <n v="272.29999999999995"/>
    <n v="100"/>
    <n v="29"/>
    <n v="61"/>
    <n v="1517.3"/>
    <n v="850.59"/>
    <n v="1308.6000000000001"/>
    <n v="1112.3100000000002"/>
    <n v="1635.75"/>
    <n v="1962.8999999999999"/>
  </r>
  <r>
    <x v="7"/>
    <n v="20"/>
    <x v="1"/>
    <n v="18"/>
    <x v="0"/>
    <x v="5"/>
    <x v="7"/>
    <x v="2"/>
    <n v="132"/>
    <n v="400"/>
    <n v="50"/>
    <n v="250"/>
    <n v="121"/>
    <m/>
    <n v="51"/>
    <n v="51"/>
    <x v="1"/>
    <n v="295.41000000000003"/>
    <n v="389"/>
    <n v="272.29999999999995"/>
    <n v="100"/>
    <n v="29"/>
    <n v="61"/>
    <n v="1517.3"/>
    <n v="850.59"/>
    <n v="1308.6000000000001"/>
    <n v="1112.3100000000002"/>
    <n v="1635.75"/>
    <n v="1962.8999999999999"/>
  </r>
  <r>
    <x v="7"/>
    <n v="22"/>
    <x v="1"/>
    <n v="12.9"/>
    <x v="0"/>
    <x v="1"/>
    <x v="7"/>
    <x v="2"/>
    <n v="132"/>
    <n v="400"/>
    <n v="50"/>
    <n v="250"/>
    <n v="121"/>
    <n v="33"/>
    <n v="51"/>
    <n v="51"/>
    <x v="2"/>
    <n v="295.41000000000003"/>
    <n v="389"/>
    <n v="272.29999999999995"/>
    <n v="100"/>
    <n v="29"/>
    <n v="61"/>
    <n v="1550.3"/>
    <n v="850.59"/>
    <n v="1308.6000000000001"/>
    <n v="1112.3100000000002"/>
    <n v="1635.75"/>
    <n v="1962.8999999999999"/>
  </r>
  <r>
    <x v="7"/>
    <n v="23"/>
    <x v="1"/>
    <n v="12.9"/>
    <x v="0"/>
    <x v="2"/>
    <x v="7"/>
    <x v="2"/>
    <n v="132"/>
    <n v="400"/>
    <n v="50"/>
    <n v="250"/>
    <n v="121"/>
    <n v="33"/>
    <n v="51"/>
    <n v="51"/>
    <x v="3"/>
    <n v="295.41000000000003"/>
    <n v="389"/>
    <n v="272.29999999999995"/>
    <n v="100"/>
    <n v="29"/>
    <n v="61"/>
    <n v="1550.3"/>
    <n v="850.59"/>
    <n v="1308.6000000000001"/>
    <n v="1112.3100000000002"/>
    <n v="1635.75"/>
    <n v="1962.8999999999999"/>
  </r>
  <r>
    <x v="8"/>
    <n v="25"/>
    <x v="0"/>
    <n v="12.9"/>
    <x v="0"/>
    <x v="2"/>
    <x v="8"/>
    <x v="2"/>
    <n v="132"/>
    <n v="400"/>
    <n v="50"/>
    <n v="250"/>
    <n v="134"/>
    <m/>
    <n v="134"/>
    <n v="6"/>
    <x v="2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8"/>
    <n v="26"/>
    <x v="0"/>
    <n v="18"/>
    <x v="0"/>
    <x v="3"/>
    <x v="8"/>
    <x v="2"/>
    <n v="132"/>
    <n v="400"/>
    <n v="50"/>
    <n v="250"/>
    <n v="134"/>
    <m/>
    <n v="134"/>
    <n v="6"/>
    <x v="2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8"/>
    <n v="27"/>
    <x v="0"/>
    <n v="19"/>
    <x v="0"/>
    <x v="4"/>
    <x v="8"/>
    <x v="2"/>
    <n v="132"/>
    <n v="400"/>
    <n v="50"/>
    <n v="250"/>
    <n v="134"/>
    <m/>
    <n v="134"/>
    <n v="6"/>
    <x v="2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8"/>
    <n v="27"/>
    <x v="0"/>
    <n v="20"/>
    <x v="0"/>
    <x v="4"/>
    <x v="8"/>
    <x v="2"/>
    <n v="132"/>
    <n v="400"/>
    <n v="50"/>
    <n v="250"/>
    <n v="134"/>
    <m/>
    <n v="134"/>
    <n v="6"/>
    <x v="2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9"/>
    <n v="1"/>
    <x v="0"/>
    <n v="21"/>
    <x v="0"/>
    <x v="4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9"/>
    <n v="2"/>
    <x v="0"/>
    <n v="22"/>
    <x v="0"/>
    <x v="4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9"/>
    <n v="10"/>
    <x v="0"/>
    <n v="23"/>
    <x v="0"/>
    <x v="4"/>
    <x v="3"/>
    <x v="1"/>
    <n v="132"/>
    <n v="399"/>
    <n v="50"/>
    <n v="250"/>
    <n v="134"/>
    <m/>
    <n v="134"/>
    <n v="6"/>
    <x v="1"/>
    <n v="295.41000000000003"/>
    <n v="343"/>
    <n v="240.1"/>
    <n v="100"/>
    <n v="25"/>
    <n v="57"/>
    <n v="1527.1"/>
    <n v="836.29000000000008"/>
    <n v="1286.6000000000001"/>
    <n v="1093.6100000000001"/>
    <n v="1608.25"/>
    <n v="1929.8999999999999"/>
  </r>
  <r>
    <x v="9"/>
    <n v="10"/>
    <x v="1"/>
    <n v="12.9"/>
    <x v="0"/>
    <x v="4"/>
    <x v="9"/>
    <x v="3"/>
    <n v="132"/>
    <n v="400"/>
    <n v="50"/>
    <n v="250"/>
    <n v="128"/>
    <n v="65"/>
    <n v="134"/>
    <n v="6"/>
    <x v="3"/>
    <n v="295.41000000000003"/>
    <n v="343"/>
    <n v="240.1"/>
    <n v="100"/>
    <n v="24"/>
    <n v="56"/>
    <n v="1585.1"/>
    <n v="449.28000000000003"/>
    <n v="691.2"/>
    <n v="587.5200000000001"/>
    <n v="864"/>
    <n v="1036.8"/>
  </r>
  <r>
    <x v="9"/>
    <n v="11"/>
    <x v="0"/>
    <n v="13"/>
    <x v="0"/>
    <x v="4"/>
    <x v="3"/>
    <x v="1"/>
    <n v="132"/>
    <n v="399"/>
    <n v="50"/>
    <n v="250"/>
    <n v="134"/>
    <m/>
    <n v="134"/>
    <n v="6"/>
    <x v="1"/>
    <n v="295.41000000000003"/>
    <n v="343"/>
    <n v="240.1"/>
    <n v="100"/>
    <n v="25"/>
    <n v="57"/>
    <n v="1527.1"/>
    <n v="836.29000000000008"/>
    <n v="1286.6000000000001"/>
    <n v="1093.6100000000001"/>
    <n v="1608.25"/>
    <n v="1929.8999999999999"/>
  </r>
  <r>
    <x v="9"/>
    <n v="28"/>
    <x v="1"/>
    <n v="14"/>
    <x v="0"/>
    <x v="4"/>
    <x v="9"/>
    <x v="3"/>
    <n v="132"/>
    <n v="400"/>
    <n v="50"/>
    <n v="250"/>
    <n v="128"/>
    <m/>
    <n v="134"/>
    <n v="6"/>
    <x v="3"/>
    <n v="295.41000000000003"/>
    <n v="343"/>
    <n v="240.1"/>
    <n v="100"/>
    <n v="24"/>
    <n v="56"/>
    <n v="1520.1"/>
    <n v="449.28000000000003"/>
    <n v="691.2"/>
    <n v="587.5200000000001"/>
    <n v="864"/>
    <n v="1036.8"/>
  </r>
  <r>
    <x v="9"/>
    <n v="28"/>
    <x v="1"/>
    <n v="15"/>
    <x v="0"/>
    <x v="4"/>
    <x v="9"/>
    <x v="3"/>
    <n v="132"/>
    <n v="400"/>
    <n v="50"/>
    <n v="250"/>
    <n v="128"/>
    <m/>
    <n v="134"/>
    <n v="6"/>
    <x v="3"/>
    <n v="295.41000000000003"/>
    <n v="343"/>
    <n v="240.1"/>
    <n v="100"/>
    <n v="24"/>
    <n v="56"/>
    <n v="1520.1"/>
    <n v="449.28000000000003"/>
    <n v="691.2"/>
    <n v="587.5200000000001"/>
    <n v="864"/>
    <n v="1036.8"/>
  </r>
  <r>
    <x v="9"/>
    <n v="29"/>
    <x v="1"/>
    <n v="16"/>
    <x v="0"/>
    <x v="4"/>
    <x v="9"/>
    <x v="3"/>
    <n v="132"/>
    <n v="400"/>
    <n v="50"/>
    <n v="250"/>
    <n v="128"/>
    <m/>
    <n v="134"/>
    <n v="6"/>
    <x v="3"/>
    <n v="295.41000000000003"/>
    <n v="343"/>
    <n v="240.1"/>
    <n v="100"/>
    <n v="24"/>
    <n v="56"/>
    <n v="1520.1"/>
    <n v="449.28000000000003"/>
    <n v="691.2"/>
    <n v="587.5200000000001"/>
    <n v="864"/>
    <n v="1036.8"/>
  </r>
  <r>
    <x v="9"/>
    <n v="1"/>
    <x v="0"/>
    <n v="21"/>
    <x v="0"/>
    <x v="4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9"/>
    <n v="2"/>
    <x v="0"/>
    <n v="22"/>
    <x v="0"/>
    <x v="4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10"/>
    <n v="29"/>
    <x v="2"/>
    <n v="18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11"/>
    <x v="2"/>
    <n v="17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23"/>
    <x v="2"/>
    <n v="18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23"/>
    <x v="2"/>
    <n v="18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29"/>
    <x v="2"/>
    <n v="18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1"/>
    <n v="12"/>
    <x v="0"/>
    <n v="12.9"/>
    <x v="0"/>
    <x v="4"/>
    <x v="11"/>
    <x v="3"/>
    <n v="132"/>
    <n v="400"/>
    <n v="50"/>
    <n v="250"/>
    <n v="134"/>
    <m/>
    <n v="134"/>
    <n v="6"/>
    <x v="3"/>
    <n v="295.41000000000003"/>
    <n v="343"/>
    <n v="240.1"/>
    <n v="100"/>
    <n v="26"/>
    <n v="58"/>
    <n v="1530.1"/>
    <n v="687.31000000000006"/>
    <n v="1057.4000000000001"/>
    <n v="898.79000000000008"/>
    <n v="1321.75"/>
    <n v="1586.1"/>
  </r>
  <r>
    <x v="11"/>
    <n v="24"/>
    <x v="0"/>
    <n v="18"/>
    <x v="0"/>
    <x v="4"/>
    <x v="11"/>
    <x v="3"/>
    <n v="132"/>
    <n v="400"/>
    <n v="50"/>
    <n v="250"/>
    <n v="134"/>
    <m/>
    <n v="134"/>
    <n v="6"/>
    <x v="3"/>
    <n v="295.41000000000003"/>
    <n v="343"/>
    <n v="240.1"/>
    <n v="100"/>
    <n v="26"/>
    <n v="58"/>
    <n v="1530.1"/>
    <n v="687.31000000000006"/>
    <n v="1057.4000000000001"/>
    <n v="898.79000000000008"/>
    <n v="1321.75"/>
    <n v="1586.1"/>
  </r>
  <r>
    <x v="11"/>
    <n v="25"/>
    <x v="0"/>
    <n v="18"/>
    <x v="0"/>
    <x v="4"/>
    <x v="11"/>
    <x v="3"/>
    <n v="132"/>
    <n v="400"/>
    <n v="50"/>
    <n v="250"/>
    <n v="134"/>
    <m/>
    <n v="134"/>
    <n v="6"/>
    <x v="3"/>
    <n v="295.41000000000003"/>
    <n v="343"/>
    <n v="240.1"/>
    <n v="100"/>
    <n v="26"/>
    <n v="58"/>
    <n v="1530.1"/>
    <n v="687.31000000000006"/>
    <n v="1057.4000000000001"/>
    <n v="898.79000000000008"/>
    <n v="1321.75"/>
    <n v="1586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</r>
  <r>
    <x v="1"/>
  </r>
  <r>
    <x v="2"/>
  </r>
  <r>
    <x v="1"/>
  </r>
  <r>
    <x v="2"/>
  </r>
  <r>
    <x v="3"/>
  </r>
  <r>
    <x v="0"/>
  </r>
  <r>
    <x v="2"/>
  </r>
  <r>
    <x v="1"/>
  </r>
  <r>
    <x v="2"/>
  </r>
  <r>
    <x v="3"/>
  </r>
  <r>
    <x v="4"/>
  </r>
  <r>
    <x v="5"/>
  </r>
  <r>
    <x v="6"/>
  </r>
  <r>
    <x v="2"/>
  </r>
  <r>
    <x v="0"/>
  </r>
  <r>
    <x v="6"/>
  </r>
  <r>
    <x v="3"/>
  </r>
  <r>
    <x v="0"/>
  </r>
  <r>
    <x v="2"/>
  </r>
  <r>
    <x v="3"/>
  </r>
  <r>
    <x v="6"/>
  </r>
  <r>
    <x v="6"/>
  </r>
  <r>
    <x v="1"/>
  </r>
  <r>
    <x v="2"/>
  </r>
  <r>
    <x v="3"/>
  </r>
  <r>
    <x v="0"/>
  </r>
  <r>
    <x v="4"/>
  </r>
  <r>
    <x v="0"/>
  </r>
  <r>
    <x v="1"/>
  </r>
  <r>
    <x v="2"/>
  </r>
  <r>
    <x v="3"/>
  </r>
  <r>
    <x v="0"/>
  </r>
  <r>
    <x v="4"/>
  </r>
  <r>
    <x v="0"/>
  </r>
  <r>
    <x v="6"/>
  </r>
  <r>
    <x v="4"/>
  </r>
  <r>
    <x v="1"/>
  </r>
  <r>
    <x v="2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3B257-92AE-B840-AA99-14DCAB2924A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O10:P13" firstHeaderRow="1" firstDataRow="1" firstDataCol="1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axis="axisRow" dataField="1"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ustomer Type" fld="4" subtotal="count" baseField="0" baseItem="0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715E8-B377-8549-BF16-2EA0E0A47F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E11" firstHeaderRow="0" firstDataRow="1" firstDataCol="0"/>
  <pivotFields count="30">
    <pivotField showAll="0"/>
    <pivotField numFmtId="1" showAll="0"/>
    <pivotField showAll="0"/>
    <pivotField numFmtId="165" showAll="0"/>
    <pivotField showAll="0"/>
    <pivotField showAll="0"/>
    <pivotField dataField="1" numFmtId="166" showAll="0">
      <items count="13">
        <item x="9"/>
        <item x="2"/>
        <item x="1"/>
        <item x="10"/>
        <item x="11"/>
        <item x="5"/>
        <item x="0"/>
        <item x="3"/>
        <item x="7"/>
        <item x="6"/>
        <item x="8"/>
        <item x="4"/>
        <item t="default"/>
      </items>
    </pivotField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ate" fld="6" baseField="0" baseItem="0"/>
    <dataField name="Sum of Total Expenses" fld="23" baseField="0" baseItem="0"/>
    <dataField name="Sum of Balance" fld="29" baseField="0" baseItem="0" numFmtId="166"/>
  </dataFields>
  <formats count="6">
    <format dxfId="3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45BBA-CD65-8843-9E82-8C4C9986C37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U10:X11" firstHeaderRow="0" firstDataRow="1" firstDataCol="0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dvance" fld="11" baseField="0" baseItem="0"/>
    <dataField name="Sum of Insurance" fld="8" baseField="0" baseItem="0"/>
    <dataField name="Sum of Fuel" fld="9" baseField="0" baseItem="0"/>
    <dataField name="Sum of Diesel Exhaust Fluid" fld="10" baseField="0" baseItem="0"/>
  </dataFields>
  <formats count="5"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45094-C7BB-2144-8792-872DF6C406E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15:D28" firstHeaderRow="1" firstDataRow="1" firstDataCol="1"/>
  <pivotFields count="3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/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alance" fld="29" baseField="0" baseItem="0" numFmtId="166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F2EFE-FFD2-A144-95E4-A4F24658831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37:E50" firstHeaderRow="0" firstDataRow="1" firstDataCol="1"/>
  <pivotFields count="3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/>
    <pivotField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te" fld="6" baseField="0" baseItem="0"/>
    <dataField name="Sum of Total Expenses" fld="23" baseField="0" baseItem="0"/>
  </dataFields>
  <formats count="3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684B9-6934-6549-9027-DDA89DC8F1D2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A10:BF23" firstHeaderRow="0" firstDataRow="1" firstDataCol="1"/>
  <pivotFields count="3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>
      <items count="4">
        <item x="2"/>
        <item x="1"/>
        <item x="0"/>
        <item t="default"/>
      </items>
    </pivotField>
    <pivotField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inal Amount" fld="28" baseField="0" baseItem="0"/>
    <dataField name="Sum of Basic freight" fld="27" baseField="0" baseItem="0"/>
    <dataField name="Sum of ERE Stage" fld="26" baseField="0" baseItem="0"/>
    <dataField name="Sum of Shipment cost sub-items" fld="25" baseField="0" baseItem="0"/>
    <dataField name="Sum of First condition type" fld="24" baseField="0" baseItem="0"/>
  </dataFields>
  <formats count="3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0A645-3E08-454E-BE05-946694827401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S10:AU14" firstHeaderRow="0" firstDataRow="1" firstDataCol="1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axis="axisRow" dataField="1" showAll="0">
      <items count="4">
        <item x="2"/>
        <item x="1"/>
        <item x="0"/>
        <item t="default"/>
      </items>
    </pivotField>
    <pivotField dataField="1"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nnage" fld="3" baseField="0" baseItem="0"/>
    <dataField name="Count of Load" fld="2" subtotal="count" baseField="0" baseItem="0"/>
  </dataFields>
  <formats count="3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BFFF3-3FB0-6547-8A4E-46D53F400E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10:J23" firstHeaderRow="1" firstDataRow="1" firstDataCol="1"/>
  <pivotFields count="3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/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alance" fld="29" baseField="0" baseItem="0" numFmtId="166"/>
  </dataFields>
  <formats count="5"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420C6-D746-1A4D-A985-1D819AEAE37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Z10:AC11" firstHeaderRow="0" firstDataRow="1" firstDataCol="0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dataField="1" numFmtId="166" showAll="0"/>
    <pivotField dataField="1" showAll="0"/>
    <pivotField dataField="1" numFmtId="166" showAll="0"/>
    <pivotField dataField="1"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undings" fld="15" baseField="0" baseItem="0"/>
    <dataField name="Sum of Tolls" fld="14" baseField="0" baseItem="0"/>
    <dataField name="Sum of Repairs" fld="13" baseField="0" baseItem="0"/>
    <dataField name="Sum of Warehouse" fld="12" baseField="0" baseItem="0"/>
  </dataFields>
  <formats count="5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7BAB4-2954-5844-9C8A-1449980B5BB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E10:AK15" firstHeaderRow="0" firstDataRow="1" firstDataCol="1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axis="axisRow" showAll="0">
      <items count="5">
        <item x="0"/>
        <item x="1"/>
        <item x="3"/>
        <item x="2"/>
        <item t="default"/>
      </items>
    </pivotField>
    <pivotField dataField="1" numFmtId="1" showAll="0"/>
    <pivotField dataField="1"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Odometer" fld="17" baseField="0" baseItem="0"/>
    <dataField name="Sum of Miles" fld="18" baseField="0" baseItem="0"/>
    <dataField name="Sum of Rate Per Miles" fld="19" baseField="0" baseItem="0"/>
    <dataField name="Sum of Extra Stops" fld="20" baseField="0" baseItem="0"/>
    <dataField name="Sum of Extra Pay" fld="21" baseField="0" baseItem="0"/>
    <dataField name="Sum of Costs Driver Paid" fld="22" baseField="0" baseItem="0"/>
  </dataFields>
  <formats count="5"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20450-4FD4-7B41-9EF9-D5CF96EC5ABE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N10:AO18" firstHeaderRow="1" firstDataRow="1" firstDataCol="1"/>
  <pivotFields count="1">
    <pivotField axis="axisRow" dataField="1" showAll="0">
      <items count="8">
        <item x="4"/>
        <item x="1"/>
        <item x="2"/>
        <item x="3"/>
        <item x="6"/>
        <item x="0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estination" fld="0" subtotal="count" baseField="0" baseItem="0"/>
  </dataFields>
  <formats count="2"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BBC0"/>
  </sheetPr>
  <dimension ref="A1:AC1000"/>
  <sheetViews>
    <sheetView showGridLines="0" topLeftCell="A51" workbookViewId="0">
      <selection sqref="A1:AC62"/>
    </sheetView>
  </sheetViews>
  <sheetFormatPr baseColWidth="10" defaultColWidth="14.5" defaultRowHeight="15" customHeight="1" x14ac:dyDescent="0.2"/>
  <cols>
    <col min="1" max="1" width="6.83203125" customWidth="1"/>
    <col min="2" max="2" width="4.5" customWidth="1"/>
    <col min="3" max="3" width="9.5" customWidth="1"/>
    <col min="4" max="4" width="9" customWidth="1"/>
    <col min="5" max="5" width="20" customWidth="1"/>
    <col min="6" max="6" width="16.33203125" customWidth="1"/>
    <col min="7" max="7" width="7.5" customWidth="1"/>
    <col min="8" max="9" width="10.1640625" customWidth="1"/>
    <col min="10" max="10" width="10.83203125" customWidth="1"/>
    <col min="11" max="11" width="9.5" customWidth="1"/>
    <col min="12" max="12" width="9.6640625" customWidth="1"/>
    <col min="13" max="13" width="13.5" customWidth="1"/>
    <col min="14" max="14" width="17.83203125" customWidth="1"/>
    <col min="15" max="15" width="9.6640625" customWidth="1"/>
    <col min="16" max="16" width="10" customWidth="1"/>
    <col min="17" max="18" width="9.6640625" customWidth="1"/>
    <col min="19" max="19" width="8" customWidth="1"/>
    <col min="20" max="21" width="9.6640625" customWidth="1"/>
    <col min="22" max="22" width="10.33203125" customWidth="1"/>
    <col min="23" max="23" width="9.1640625" customWidth="1"/>
    <col min="24" max="24" width="9.83203125" customWidth="1"/>
    <col min="25" max="26" width="12.33203125" customWidth="1"/>
    <col min="27" max="29" width="8.6640625" customWidth="1"/>
  </cols>
  <sheetData>
    <row r="1" spans="1:29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15.75" customHeight="1" x14ac:dyDescent="0.2">
      <c r="A2" s="2" t="s">
        <v>29</v>
      </c>
      <c r="B2" s="3">
        <v>1</v>
      </c>
      <c r="C2" s="4" t="s">
        <v>30</v>
      </c>
      <c r="D2" s="5">
        <v>11</v>
      </c>
      <c r="E2" s="4" t="s">
        <v>31</v>
      </c>
      <c r="F2" s="48" t="s">
        <v>41</v>
      </c>
      <c r="G2" s="6">
        <v>5556</v>
      </c>
      <c r="H2" s="7" t="s">
        <v>32</v>
      </c>
      <c r="I2" s="8">
        <v>132</v>
      </c>
      <c r="J2" s="8">
        <v>400</v>
      </c>
      <c r="K2" s="8">
        <v>50</v>
      </c>
      <c r="L2" s="8">
        <v>250</v>
      </c>
      <c r="M2" s="9">
        <v>120</v>
      </c>
      <c r="N2" s="8">
        <v>65</v>
      </c>
      <c r="O2" s="8">
        <v>134</v>
      </c>
      <c r="P2" s="8">
        <v>6</v>
      </c>
      <c r="Q2" s="10" t="s">
        <v>33</v>
      </c>
      <c r="R2" s="3">
        <v>295.41000000000003</v>
      </c>
      <c r="S2" s="4">
        <v>343</v>
      </c>
      <c r="T2" s="8">
        <v>240.1</v>
      </c>
      <c r="U2" s="8">
        <v>100</v>
      </c>
      <c r="V2" s="8">
        <v>22</v>
      </c>
      <c r="W2" s="8">
        <v>54</v>
      </c>
      <c r="X2" s="11">
        <v>1573.1</v>
      </c>
      <c r="Y2" s="8">
        <v>722.28</v>
      </c>
      <c r="Z2" s="8">
        <v>1111.2</v>
      </c>
      <c r="AA2" s="8">
        <v>944.5200000000001</v>
      </c>
      <c r="AB2" s="8">
        <v>1389</v>
      </c>
      <c r="AC2" s="8">
        <v>1666.8</v>
      </c>
    </row>
    <row r="3" spans="1:29" ht="15.75" customHeight="1" x14ac:dyDescent="0.2">
      <c r="A3" s="2" t="s">
        <v>29</v>
      </c>
      <c r="B3" s="3">
        <v>3</v>
      </c>
      <c r="C3" s="12" t="s">
        <v>30</v>
      </c>
      <c r="D3" s="5">
        <v>21.3</v>
      </c>
      <c r="E3" s="4" t="s">
        <v>31</v>
      </c>
      <c r="F3" s="4" t="s">
        <v>34</v>
      </c>
      <c r="G3" s="6">
        <v>5556</v>
      </c>
      <c r="H3" s="7" t="s">
        <v>32</v>
      </c>
      <c r="I3" s="8">
        <v>132</v>
      </c>
      <c r="J3" s="8">
        <v>400</v>
      </c>
      <c r="K3" s="8">
        <v>50</v>
      </c>
      <c r="L3" s="8">
        <v>250</v>
      </c>
      <c r="M3" s="9">
        <v>120</v>
      </c>
      <c r="N3" s="8">
        <v>65</v>
      </c>
      <c r="O3" s="8">
        <v>134</v>
      </c>
      <c r="P3" s="8">
        <v>6</v>
      </c>
      <c r="Q3" s="10" t="s">
        <v>35</v>
      </c>
      <c r="R3" s="3">
        <v>295.41000000000003</v>
      </c>
      <c r="S3" s="4">
        <v>343</v>
      </c>
      <c r="T3" s="8">
        <v>240.1</v>
      </c>
      <c r="U3" s="8">
        <v>100</v>
      </c>
      <c r="V3" s="8">
        <v>22</v>
      </c>
      <c r="W3" s="8">
        <v>54</v>
      </c>
      <c r="X3" s="11">
        <v>1573.1</v>
      </c>
      <c r="Y3" s="8">
        <v>722.28</v>
      </c>
      <c r="Z3" s="8">
        <v>1111.2</v>
      </c>
      <c r="AA3" s="8">
        <v>944.5200000000001</v>
      </c>
      <c r="AB3" s="8">
        <v>1389</v>
      </c>
      <c r="AC3" s="8">
        <v>1666.8</v>
      </c>
    </row>
    <row r="4" spans="1:29" ht="15.75" customHeight="1" x14ac:dyDescent="0.2">
      <c r="A4" s="2" t="s">
        <v>29</v>
      </c>
      <c r="B4" s="3">
        <v>13</v>
      </c>
      <c r="C4" s="12" t="s">
        <v>30</v>
      </c>
      <c r="D4" s="5">
        <v>22</v>
      </c>
      <c r="E4" s="4" t="s">
        <v>31</v>
      </c>
      <c r="F4" s="4" t="s">
        <v>36</v>
      </c>
      <c r="G4" s="6">
        <v>5556</v>
      </c>
      <c r="H4" s="7" t="s">
        <v>32</v>
      </c>
      <c r="I4" s="8">
        <v>132</v>
      </c>
      <c r="J4" s="8">
        <v>400</v>
      </c>
      <c r="K4" s="8">
        <v>50</v>
      </c>
      <c r="L4" s="8">
        <v>250</v>
      </c>
      <c r="M4" s="9">
        <v>120</v>
      </c>
      <c r="N4" s="8">
        <v>65</v>
      </c>
      <c r="O4" s="8">
        <v>134</v>
      </c>
      <c r="P4" s="8">
        <v>6</v>
      </c>
      <c r="Q4" s="10" t="s">
        <v>37</v>
      </c>
      <c r="R4" s="3">
        <v>295.41000000000003</v>
      </c>
      <c r="S4" s="4">
        <v>343</v>
      </c>
      <c r="T4" s="8">
        <v>240.1</v>
      </c>
      <c r="U4" s="8">
        <v>100</v>
      </c>
      <c r="V4" s="8">
        <v>22</v>
      </c>
      <c r="W4" s="8">
        <v>54</v>
      </c>
      <c r="X4" s="11">
        <v>1573.1</v>
      </c>
      <c r="Y4" s="8">
        <v>722.28</v>
      </c>
      <c r="Z4" s="8">
        <v>1111.2</v>
      </c>
      <c r="AA4" s="8">
        <v>944.5200000000001</v>
      </c>
      <c r="AB4" s="8">
        <v>1389</v>
      </c>
      <c r="AC4" s="8">
        <v>1666.8</v>
      </c>
    </row>
    <row r="5" spans="1:29" ht="15.75" customHeight="1" x14ac:dyDescent="0.2">
      <c r="A5" s="2" t="s">
        <v>38</v>
      </c>
      <c r="B5" s="3">
        <v>4</v>
      </c>
      <c r="C5" s="12" t="s">
        <v>39</v>
      </c>
      <c r="D5" s="5">
        <v>14.5</v>
      </c>
      <c r="E5" s="4" t="s">
        <v>31</v>
      </c>
      <c r="F5" s="4" t="s">
        <v>34</v>
      </c>
      <c r="G5" s="6">
        <v>4567</v>
      </c>
      <c r="H5" s="7" t="s">
        <v>32</v>
      </c>
      <c r="I5" s="8">
        <v>132</v>
      </c>
      <c r="J5" s="8">
        <v>333</v>
      </c>
      <c r="K5" s="8">
        <v>51</v>
      </c>
      <c r="L5" s="8">
        <v>250</v>
      </c>
      <c r="M5" s="9">
        <v>134</v>
      </c>
      <c r="N5" s="8">
        <v>65</v>
      </c>
      <c r="O5" s="8">
        <v>134</v>
      </c>
      <c r="P5" s="8">
        <v>6</v>
      </c>
      <c r="Q5" s="10" t="s">
        <v>33</v>
      </c>
      <c r="R5" s="3">
        <v>295.41000000000003</v>
      </c>
      <c r="S5" s="4">
        <v>354</v>
      </c>
      <c r="T5" s="8">
        <v>247.79999999999998</v>
      </c>
      <c r="U5" s="8">
        <v>100</v>
      </c>
      <c r="V5" s="8">
        <v>23</v>
      </c>
      <c r="W5" s="8">
        <v>55</v>
      </c>
      <c r="X5" s="11">
        <v>1530.8</v>
      </c>
      <c r="Y5" s="8">
        <v>593.71</v>
      </c>
      <c r="Z5" s="8">
        <v>913.40000000000009</v>
      </c>
      <c r="AA5" s="8">
        <v>776.3900000000001</v>
      </c>
      <c r="AB5" s="8">
        <v>1141.75</v>
      </c>
      <c r="AC5" s="8">
        <v>1370.1</v>
      </c>
    </row>
    <row r="6" spans="1:29" ht="15.75" customHeight="1" x14ac:dyDescent="0.2">
      <c r="A6" s="2" t="s">
        <v>38</v>
      </c>
      <c r="B6" s="3">
        <v>5</v>
      </c>
      <c r="C6" s="12" t="s">
        <v>39</v>
      </c>
      <c r="D6" s="5">
        <v>18</v>
      </c>
      <c r="E6" s="4" t="s">
        <v>31</v>
      </c>
      <c r="F6" s="4" t="s">
        <v>36</v>
      </c>
      <c r="G6" s="6">
        <v>4567</v>
      </c>
      <c r="H6" s="7" t="s">
        <v>32</v>
      </c>
      <c r="I6" s="8">
        <v>132</v>
      </c>
      <c r="J6" s="8">
        <v>333</v>
      </c>
      <c r="K6" s="8">
        <v>52</v>
      </c>
      <c r="L6" s="8">
        <v>250</v>
      </c>
      <c r="M6" s="9">
        <v>134</v>
      </c>
      <c r="N6" s="8">
        <v>65</v>
      </c>
      <c r="O6" s="8">
        <v>134</v>
      </c>
      <c r="P6" s="8">
        <v>6</v>
      </c>
      <c r="Q6" s="10" t="s">
        <v>35</v>
      </c>
      <c r="R6" s="3">
        <v>295.41000000000003</v>
      </c>
      <c r="S6" s="4">
        <v>354</v>
      </c>
      <c r="T6" s="8">
        <v>247.79999999999998</v>
      </c>
      <c r="U6" s="8">
        <v>100</v>
      </c>
      <c r="V6" s="8">
        <v>23</v>
      </c>
      <c r="W6" s="8">
        <v>55</v>
      </c>
      <c r="X6" s="11">
        <v>1531.8</v>
      </c>
      <c r="Y6" s="8">
        <v>593.71</v>
      </c>
      <c r="Z6" s="8">
        <v>913.40000000000009</v>
      </c>
      <c r="AA6" s="8">
        <v>776.3900000000001</v>
      </c>
      <c r="AB6" s="8">
        <v>1141.75</v>
      </c>
      <c r="AC6" s="8">
        <v>1370.1</v>
      </c>
    </row>
    <row r="7" spans="1:29" ht="15.75" customHeight="1" x14ac:dyDescent="0.2">
      <c r="A7" s="2" t="s">
        <v>38</v>
      </c>
      <c r="B7" s="3">
        <v>6</v>
      </c>
      <c r="C7" s="12" t="s">
        <v>39</v>
      </c>
      <c r="D7" s="5">
        <v>19</v>
      </c>
      <c r="E7" s="4" t="s">
        <v>31</v>
      </c>
      <c r="F7" s="4" t="s">
        <v>40</v>
      </c>
      <c r="G7" s="6">
        <v>4567</v>
      </c>
      <c r="H7" s="7" t="s">
        <v>32</v>
      </c>
      <c r="I7" s="8">
        <v>132</v>
      </c>
      <c r="J7" s="8">
        <v>333</v>
      </c>
      <c r="K7" s="8">
        <v>53</v>
      </c>
      <c r="L7" s="8">
        <v>250</v>
      </c>
      <c r="M7" s="9">
        <v>134</v>
      </c>
      <c r="N7" s="8">
        <v>65</v>
      </c>
      <c r="O7" s="8">
        <v>134</v>
      </c>
      <c r="P7" s="8">
        <v>6</v>
      </c>
      <c r="Q7" s="10" t="s">
        <v>37</v>
      </c>
      <c r="R7" s="3">
        <v>295.41000000000003</v>
      </c>
      <c r="S7" s="4">
        <v>354</v>
      </c>
      <c r="T7" s="8">
        <v>247.79999999999998</v>
      </c>
      <c r="U7" s="8">
        <v>100</v>
      </c>
      <c r="V7" s="8">
        <v>23</v>
      </c>
      <c r="W7" s="8">
        <v>55</v>
      </c>
      <c r="X7" s="11">
        <v>1532.8</v>
      </c>
      <c r="Y7" s="8">
        <v>593.71</v>
      </c>
      <c r="Z7" s="8">
        <v>913.40000000000009</v>
      </c>
      <c r="AA7" s="8">
        <v>776.3900000000001</v>
      </c>
      <c r="AB7" s="8">
        <v>1141.75</v>
      </c>
      <c r="AC7" s="8">
        <v>1370.1</v>
      </c>
    </row>
    <row r="8" spans="1:29" ht="15.75" customHeight="1" x14ac:dyDescent="0.2">
      <c r="A8" s="2" t="s">
        <v>38</v>
      </c>
      <c r="B8" s="3">
        <v>14</v>
      </c>
      <c r="C8" s="12" t="s">
        <v>39</v>
      </c>
      <c r="D8" s="5">
        <v>20</v>
      </c>
      <c r="E8" s="4" t="s">
        <v>31</v>
      </c>
      <c r="F8" s="4" t="s">
        <v>41</v>
      </c>
      <c r="G8" s="6">
        <v>4567</v>
      </c>
      <c r="H8" s="7" t="s">
        <v>32</v>
      </c>
      <c r="I8" s="8">
        <v>132</v>
      </c>
      <c r="J8" s="8">
        <v>333</v>
      </c>
      <c r="K8" s="8">
        <v>54</v>
      </c>
      <c r="L8" s="8">
        <v>250</v>
      </c>
      <c r="M8" s="9">
        <v>134</v>
      </c>
      <c r="N8" s="8">
        <v>65</v>
      </c>
      <c r="O8" s="8">
        <v>134</v>
      </c>
      <c r="P8" s="8">
        <v>6</v>
      </c>
      <c r="Q8" s="10" t="s">
        <v>42</v>
      </c>
      <c r="R8" s="3">
        <v>295.41000000000003</v>
      </c>
      <c r="S8" s="4">
        <v>354</v>
      </c>
      <c r="T8" s="8">
        <v>247.79999999999998</v>
      </c>
      <c r="U8" s="8">
        <v>100</v>
      </c>
      <c r="V8" s="8">
        <v>23</v>
      </c>
      <c r="W8" s="8">
        <v>55</v>
      </c>
      <c r="X8" s="11">
        <v>1533.8</v>
      </c>
      <c r="Y8" s="8">
        <v>593.71</v>
      </c>
      <c r="Z8" s="8">
        <v>913.40000000000009</v>
      </c>
      <c r="AA8" s="8">
        <v>776.3900000000001</v>
      </c>
      <c r="AB8" s="8">
        <v>1141.75</v>
      </c>
      <c r="AC8" s="8">
        <v>1370.1</v>
      </c>
    </row>
    <row r="9" spans="1:29" ht="15.75" customHeight="1" x14ac:dyDescent="0.2">
      <c r="A9" s="2" t="s">
        <v>43</v>
      </c>
      <c r="B9" s="3">
        <v>2</v>
      </c>
      <c r="C9" s="12" t="s">
        <v>44</v>
      </c>
      <c r="D9" s="5">
        <v>21</v>
      </c>
      <c r="E9" s="4" t="s">
        <v>31</v>
      </c>
      <c r="F9" s="4" t="s">
        <v>36</v>
      </c>
      <c r="G9" s="6">
        <v>3458</v>
      </c>
      <c r="H9" s="7" t="s">
        <v>32</v>
      </c>
      <c r="I9" s="8">
        <v>132</v>
      </c>
      <c r="J9" s="8">
        <v>453</v>
      </c>
      <c r="K9" s="8">
        <v>55</v>
      </c>
      <c r="L9" s="8">
        <v>250</v>
      </c>
      <c r="M9" s="9">
        <v>121</v>
      </c>
      <c r="N9" s="8">
        <v>32</v>
      </c>
      <c r="O9" s="8">
        <v>56</v>
      </c>
      <c r="P9" s="8">
        <v>56</v>
      </c>
      <c r="Q9" s="10" t="s">
        <v>33</v>
      </c>
      <c r="R9" s="3">
        <v>295.41000000000003</v>
      </c>
      <c r="S9" s="4">
        <v>333</v>
      </c>
      <c r="T9" s="8">
        <v>233.1</v>
      </c>
      <c r="U9" s="8">
        <v>100</v>
      </c>
      <c r="V9" s="8">
        <v>24</v>
      </c>
      <c r="W9" s="8">
        <v>56</v>
      </c>
      <c r="X9" s="11">
        <v>1568.1</v>
      </c>
      <c r="Y9" s="8">
        <v>449.54</v>
      </c>
      <c r="Z9" s="8">
        <v>691.6</v>
      </c>
      <c r="AA9" s="8">
        <v>587.86</v>
      </c>
      <c r="AB9" s="8">
        <v>864.5</v>
      </c>
      <c r="AC9" s="8">
        <v>1037.3999999999999</v>
      </c>
    </row>
    <row r="10" spans="1:29" ht="15.75" customHeight="1" x14ac:dyDescent="0.2">
      <c r="A10" s="2" t="s">
        <v>43</v>
      </c>
      <c r="B10" s="3">
        <v>3</v>
      </c>
      <c r="C10" s="4" t="s">
        <v>44</v>
      </c>
      <c r="D10" s="5">
        <v>22</v>
      </c>
      <c r="E10" s="4" t="s">
        <v>45</v>
      </c>
      <c r="F10" s="4" t="s">
        <v>34</v>
      </c>
      <c r="G10" s="6">
        <v>3458</v>
      </c>
      <c r="H10" s="7" t="s">
        <v>32</v>
      </c>
      <c r="I10" s="8">
        <v>132</v>
      </c>
      <c r="J10" s="8">
        <v>453</v>
      </c>
      <c r="K10" s="8">
        <v>56</v>
      </c>
      <c r="L10" s="8">
        <v>250</v>
      </c>
      <c r="M10" s="9">
        <v>121</v>
      </c>
      <c r="N10" s="8">
        <v>32</v>
      </c>
      <c r="O10" s="8">
        <v>56</v>
      </c>
      <c r="P10" s="8">
        <v>56</v>
      </c>
      <c r="Q10" s="10" t="s">
        <v>35</v>
      </c>
      <c r="R10" s="3">
        <v>295.41000000000003</v>
      </c>
      <c r="S10" s="4">
        <v>333</v>
      </c>
      <c r="T10" s="8">
        <v>233.1</v>
      </c>
      <c r="U10" s="8">
        <v>100</v>
      </c>
      <c r="V10" s="8">
        <v>24</v>
      </c>
      <c r="W10" s="8">
        <v>56</v>
      </c>
      <c r="X10" s="11">
        <v>1569.1</v>
      </c>
      <c r="Y10" s="8">
        <v>449.54</v>
      </c>
      <c r="Z10" s="8">
        <v>691.6</v>
      </c>
      <c r="AA10" s="8">
        <v>587.86</v>
      </c>
      <c r="AB10" s="8">
        <v>864.5</v>
      </c>
      <c r="AC10" s="8">
        <v>1037.3999999999999</v>
      </c>
    </row>
    <row r="11" spans="1:29" ht="15.75" customHeight="1" x14ac:dyDescent="0.2">
      <c r="A11" s="2" t="s">
        <v>43</v>
      </c>
      <c r="B11" s="3">
        <v>7</v>
      </c>
      <c r="C11" s="12" t="s">
        <v>39</v>
      </c>
      <c r="D11" s="5">
        <v>22.7</v>
      </c>
      <c r="E11" s="4" t="s">
        <v>45</v>
      </c>
      <c r="F11" s="4" t="s">
        <v>36</v>
      </c>
      <c r="G11" s="6">
        <v>3458</v>
      </c>
      <c r="H11" s="7" t="s">
        <v>32</v>
      </c>
      <c r="I11" s="8">
        <v>132</v>
      </c>
      <c r="J11" s="8">
        <v>453</v>
      </c>
      <c r="K11" s="8">
        <v>57</v>
      </c>
      <c r="L11" s="8">
        <v>250</v>
      </c>
      <c r="M11" s="9">
        <v>121</v>
      </c>
      <c r="N11" s="8">
        <v>32</v>
      </c>
      <c r="O11" s="8">
        <v>56</v>
      </c>
      <c r="P11" s="8">
        <v>56</v>
      </c>
      <c r="Q11" s="10" t="s">
        <v>42</v>
      </c>
      <c r="R11" s="3">
        <v>295.41000000000003</v>
      </c>
      <c r="S11" s="4">
        <v>333</v>
      </c>
      <c r="T11" s="8">
        <v>233.1</v>
      </c>
      <c r="U11" s="8">
        <v>100</v>
      </c>
      <c r="V11" s="8">
        <v>24</v>
      </c>
      <c r="W11" s="8">
        <v>56</v>
      </c>
      <c r="X11" s="11">
        <v>1570.1</v>
      </c>
      <c r="Y11" s="8">
        <v>449.54</v>
      </c>
      <c r="Z11" s="8">
        <v>691.6</v>
      </c>
      <c r="AA11" s="8">
        <v>587.86</v>
      </c>
      <c r="AB11" s="8">
        <v>864.5</v>
      </c>
      <c r="AC11" s="8">
        <v>1037.3999999999999</v>
      </c>
    </row>
    <row r="12" spans="1:29" ht="15.75" customHeight="1" x14ac:dyDescent="0.2">
      <c r="A12" s="2" t="s">
        <v>43</v>
      </c>
      <c r="B12" s="3">
        <v>8</v>
      </c>
      <c r="C12" s="12" t="s">
        <v>44</v>
      </c>
      <c r="D12" s="5">
        <v>12</v>
      </c>
      <c r="E12" s="4" t="s">
        <v>31</v>
      </c>
      <c r="F12" s="4" t="s">
        <v>40</v>
      </c>
      <c r="G12" s="6">
        <v>3458</v>
      </c>
      <c r="H12" s="7" t="s">
        <v>32</v>
      </c>
      <c r="I12" s="8">
        <v>132</v>
      </c>
      <c r="J12" s="8">
        <v>453</v>
      </c>
      <c r="K12" s="8">
        <v>58</v>
      </c>
      <c r="L12" s="8">
        <v>250</v>
      </c>
      <c r="M12" s="9">
        <v>121</v>
      </c>
      <c r="N12" s="8">
        <v>32</v>
      </c>
      <c r="O12" s="8">
        <v>56</v>
      </c>
      <c r="P12" s="8">
        <v>56</v>
      </c>
      <c r="Q12" s="10" t="s">
        <v>42</v>
      </c>
      <c r="R12" s="3">
        <v>295.41000000000003</v>
      </c>
      <c r="S12" s="4">
        <v>333</v>
      </c>
      <c r="T12" s="8">
        <v>233.1</v>
      </c>
      <c r="U12" s="8">
        <v>100</v>
      </c>
      <c r="V12" s="8">
        <v>24</v>
      </c>
      <c r="W12" s="8">
        <v>56</v>
      </c>
      <c r="X12" s="11">
        <v>1571.1</v>
      </c>
      <c r="Y12" s="8">
        <v>449.54</v>
      </c>
      <c r="Z12" s="8">
        <v>691.6</v>
      </c>
      <c r="AA12" s="8">
        <v>587.86</v>
      </c>
      <c r="AB12" s="8">
        <v>864.5</v>
      </c>
      <c r="AC12" s="8">
        <v>1037.3999999999999</v>
      </c>
    </row>
    <row r="13" spans="1:29" ht="15.75" customHeight="1" x14ac:dyDescent="0.2">
      <c r="A13" s="2" t="s">
        <v>43</v>
      </c>
      <c r="B13" s="3">
        <v>9</v>
      </c>
      <c r="C13" s="4" t="s">
        <v>30</v>
      </c>
      <c r="D13" s="5">
        <v>13</v>
      </c>
      <c r="E13" s="4" t="s">
        <v>45</v>
      </c>
      <c r="F13" s="4" t="s">
        <v>46</v>
      </c>
      <c r="G13" s="6">
        <v>3458</v>
      </c>
      <c r="H13" s="7" t="s">
        <v>32</v>
      </c>
      <c r="I13" s="8">
        <v>132</v>
      </c>
      <c r="J13" s="8">
        <v>453</v>
      </c>
      <c r="K13" s="8">
        <v>59</v>
      </c>
      <c r="L13" s="8">
        <v>250</v>
      </c>
      <c r="M13" s="9">
        <v>121</v>
      </c>
      <c r="N13" s="8"/>
      <c r="O13" s="8">
        <v>56</v>
      </c>
      <c r="P13" s="8">
        <v>56</v>
      </c>
      <c r="Q13" s="10" t="s">
        <v>33</v>
      </c>
      <c r="R13" s="3">
        <v>295.41000000000003</v>
      </c>
      <c r="S13" s="4">
        <v>333</v>
      </c>
      <c r="T13" s="8">
        <v>233.1</v>
      </c>
      <c r="U13" s="8">
        <v>100</v>
      </c>
      <c r="V13" s="8">
        <v>24</v>
      </c>
      <c r="W13" s="8">
        <v>56</v>
      </c>
      <c r="X13" s="11">
        <v>1540.1</v>
      </c>
      <c r="Y13" s="8">
        <v>449.54</v>
      </c>
      <c r="Z13" s="8">
        <v>691.6</v>
      </c>
      <c r="AA13" s="8">
        <v>587.86</v>
      </c>
      <c r="AB13" s="8">
        <v>864.5</v>
      </c>
      <c r="AC13" s="8">
        <v>1037.3999999999999</v>
      </c>
    </row>
    <row r="14" spans="1:29" ht="15.75" customHeight="1" x14ac:dyDescent="0.2">
      <c r="A14" s="2" t="s">
        <v>47</v>
      </c>
      <c r="B14" s="3">
        <v>12</v>
      </c>
      <c r="C14" s="12" t="s">
        <v>30</v>
      </c>
      <c r="D14" s="5">
        <v>16</v>
      </c>
      <c r="E14" s="4" t="s">
        <v>31</v>
      </c>
      <c r="F14" s="4" t="s">
        <v>48</v>
      </c>
      <c r="G14" s="6">
        <v>6433</v>
      </c>
      <c r="H14" s="7" t="s">
        <v>49</v>
      </c>
      <c r="I14" s="8">
        <v>132</v>
      </c>
      <c r="J14" s="8">
        <v>399</v>
      </c>
      <c r="K14" s="8">
        <v>72</v>
      </c>
      <c r="L14" s="8">
        <v>250</v>
      </c>
      <c r="M14" s="9">
        <v>134</v>
      </c>
      <c r="N14" s="8"/>
      <c r="O14" s="8">
        <v>134</v>
      </c>
      <c r="P14" s="8">
        <v>6</v>
      </c>
      <c r="Q14" s="10" t="s">
        <v>35</v>
      </c>
      <c r="R14" s="3">
        <v>295.41000000000003</v>
      </c>
      <c r="S14" s="4">
        <v>343</v>
      </c>
      <c r="T14" s="8">
        <v>240.1</v>
      </c>
      <c r="U14" s="8">
        <v>100</v>
      </c>
      <c r="V14" s="8">
        <v>25</v>
      </c>
      <c r="W14" s="8">
        <v>57</v>
      </c>
      <c r="X14" s="11">
        <v>1549.1</v>
      </c>
      <c r="Y14" s="8">
        <v>836.29000000000008</v>
      </c>
      <c r="Z14" s="8">
        <v>1286.6000000000001</v>
      </c>
      <c r="AA14" s="8">
        <v>1093.6100000000001</v>
      </c>
      <c r="AB14" s="8">
        <v>1608.25</v>
      </c>
      <c r="AC14" s="8">
        <v>1929.8999999999999</v>
      </c>
    </row>
    <row r="15" spans="1:29" ht="15.75" customHeight="1" x14ac:dyDescent="0.2">
      <c r="A15" s="2" t="s">
        <v>47</v>
      </c>
      <c r="B15" s="3">
        <v>16</v>
      </c>
      <c r="C15" s="12" t="s">
        <v>39</v>
      </c>
      <c r="D15" s="5">
        <v>17</v>
      </c>
      <c r="E15" s="4" t="s">
        <v>45</v>
      </c>
      <c r="F15" s="4" t="s">
        <v>50</v>
      </c>
      <c r="G15" s="6">
        <v>6433</v>
      </c>
      <c r="H15" s="7" t="s">
        <v>49</v>
      </c>
      <c r="I15" s="8">
        <v>132</v>
      </c>
      <c r="J15" s="8">
        <v>399</v>
      </c>
      <c r="K15" s="8">
        <v>73</v>
      </c>
      <c r="L15" s="8">
        <v>250</v>
      </c>
      <c r="M15" s="9">
        <v>134</v>
      </c>
      <c r="N15" s="8">
        <v>65</v>
      </c>
      <c r="O15" s="8">
        <v>134</v>
      </c>
      <c r="P15" s="8">
        <v>6</v>
      </c>
      <c r="Q15" s="10" t="s">
        <v>37</v>
      </c>
      <c r="R15" s="3">
        <v>295.41000000000003</v>
      </c>
      <c r="S15" s="4">
        <v>343</v>
      </c>
      <c r="T15" s="8">
        <v>240.1</v>
      </c>
      <c r="U15" s="8">
        <v>100</v>
      </c>
      <c r="V15" s="8">
        <v>25</v>
      </c>
      <c r="W15" s="8">
        <v>57</v>
      </c>
      <c r="X15" s="11">
        <v>1615.1</v>
      </c>
      <c r="Y15" s="8">
        <v>836.29000000000008</v>
      </c>
      <c r="Z15" s="8">
        <v>1286.6000000000001</v>
      </c>
      <c r="AA15" s="8">
        <v>1093.6100000000001</v>
      </c>
      <c r="AB15" s="8">
        <v>1608.25</v>
      </c>
      <c r="AC15" s="8">
        <v>1929.8999999999999</v>
      </c>
    </row>
    <row r="16" spans="1:29" ht="15.75" customHeight="1" x14ac:dyDescent="0.2">
      <c r="A16" s="2" t="s">
        <v>47</v>
      </c>
      <c r="B16" s="3">
        <v>22</v>
      </c>
      <c r="C16" s="12" t="s">
        <v>30</v>
      </c>
      <c r="D16" s="5">
        <v>18</v>
      </c>
      <c r="E16" s="4" t="s">
        <v>45</v>
      </c>
      <c r="F16" s="4" t="s">
        <v>36</v>
      </c>
      <c r="G16" s="6">
        <v>6433</v>
      </c>
      <c r="H16" s="7" t="s">
        <v>49</v>
      </c>
      <c r="I16" s="8">
        <v>132</v>
      </c>
      <c r="J16" s="8">
        <v>399</v>
      </c>
      <c r="K16" s="8">
        <v>74</v>
      </c>
      <c r="L16" s="8">
        <v>250</v>
      </c>
      <c r="M16" s="9">
        <v>134</v>
      </c>
      <c r="N16" s="8">
        <v>65</v>
      </c>
      <c r="O16" s="8">
        <v>134</v>
      </c>
      <c r="P16" s="8">
        <v>6</v>
      </c>
      <c r="Q16" s="10" t="s">
        <v>42</v>
      </c>
      <c r="R16" s="3">
        <v>295.41000000000003</v>
      </c>
      <c r="S16" s="4">
        <v>343</v>
      </c>
      <c r="T16" s="8">
        <v>240.1</v>
      </c>
      <c r="U16" s="8">
        <v>100</v>
      </c>
      <c r="V16" s="8">
        <v>25</v>
      </c>
      <c r="W16" s="8">
        <v>57</v>
      </c>
      <c r="X16" s="11">
        <v>1616.1</v>
      </c>
      <c r="Y16" s="8">
        <v>836.29000000000008</v>
      </c>
      <c r="Z16" s="8">
        <v>1286.6000000000001</v>
      </c>
      <c r="AA16" s="8">
        <v>1093.6100000000001</v>
      </c>
      <c r="AB16" s="8">
        <v>1608.25</v>
      </c>
      <c r="AC16" s="8">
        <v>1929.8999999999999</v>
      </c>
    </row>
    <row r="17" spans="1:29" ht="15.75" customHeight="1" x14ac:dyDescent="0.2">
      <c r="A17" s="2" t="s">
        <v>51</v>
      </c>
      <c r="B17" s="3">
        <v>5</v>
      </c>
      <c r="C17" s="4" t="s">
        <v>39</v>
      </c>
      <c r="D17" s="5">
        <v>11</v>
      </c>
      <c r="E17" s="4" t="s">
        <v>31</v>
      </c>
      <c r="F17" s="4" t="s">
        <v>41</v>
      </c>
      <c r="G17" s="6">
        <v>8765</v>
      </c>
      <c r="H17" s="7" t="s">
        <v>49</v>
      </c>
      <c r="I17" s="8">
        <v>132</v>
      </c>
      <c r="J17" s="8">
        <v>387</v>
      </c>
      <c r="K17" s="8">
        <v>50</v>
      </c>
      <c r="L17" s="8">
        <v>250</v>
      </c>
      <c r="M17" s="9">
        <v>128</v>
      </c>
      <c r="N17" s="8">
        <v>34</v>
      </c>
      <c r="O17" s="8">
        <v>128</v>
      </c>
      <c r="P17" s="8">
        <v>46</v>
      </c>
      <c r="Q17" s="10" t="s">
        <v>33</v>
      </c>
      <c r="R17" s="3">
        <v>333</v>
      </c>
      <c r="S17" s="4">
        <v>343</v>
      </c>
      <c r="T17" s="8">
        <v>240.1</v>
      </c>
      <c r="U17" s="8">
        <v>100</v>
      </c>
      <c r="V17" s="8">
        <v>26</v>
      </c>
      <c r="W17" s="8">
        <v>58</v>
      </c>
      <c r="X17" s="11">
        <v>1579.1</v>
      </c>
      <c r="Y17" s="8">
        <v>1139.45</v>
      </c>
      <c r="Z17" s="8">
        <v>1753</v>
      </c>
      <c r="AA17" s="8">
        <v>1490.0500000000002</v>
      </c>
      <c r="AB17" s="8">
        <v>2191.25</v>
      </c>
      <c r="AC17" s="8">
        <v>2629.5</v>
      </c>
    </row>
    <row r="18" spans="1:29" ht="15.75" customHeight="1" x14ac:dyDescent="0.2">
      <c r="A18" s="2" t="s">
        <v>51</v>
      </c>
      <c r="B18" s="3">
        <v>13</v>
      </c>
      <c r="C18" s="12" t="s">
        <v>39</v>
      </c>
      <c r="D18" s="5">
        <v>21</v>
      </c>
      <c r="E18" s="4" t="s">
        <v>31</v>
      </c>
      <c r="F18" s="4" t="s">
        <v>50</v>
      </c>
      <c r="G18" s="6">
        <v>8765</v>
      </c>
      <c r="H18" s="7" t="s">
        <v>49</v>
      </c>
      <c r="I18" s="8">
        <v>132</v>
      </c>
      <c r="J18" s="8">
        <v>387</v>
      </c>
      <c r="K18" s="8">
        <v>50</v>
      </c>
      <c r="L18" s="8">
        <v>250</v>
      </c>
      <c r="M18" s="9">
        <v>128</v>
      </c>
      <c r="N18" s="8">
        <v>34</v>
      </c>
      <c r="O18" s="8">
        <v>128</v>
      </c>
      <c r="P18" s="8">
        <v>46</v>
      </c>
      <c r="Q18" s="10" t="s">
        <v>35</v>
      </c>
      <c r="R18" s="3">
        <v>333</v>
      </c>
      <c r="S18" s="4">
        <v>343</v>
      </c>
      <c r="T18" s="8">
        <v>240.1</v>
      </c>
      <c r="U18" s="8">
        <v>100</v>
      </c>
      <c r="V18" s="8">
        <v>26</v>
      </c>
      <c r="W18" s="8">
        <v>58</v>
      </c>
      <c r="X18" s="11">
        <v>1579.1</v>
      </c>
      <c r="Y18" s="8">
        <v>1139.45</v>
      </c>
      <c r="Z18" s="8">
        <v>1753</v>
      </c>
      <c r="AA18" s="8">
        <v>1490.0500000000002</v>
      </c>
      <c r="AB18" s="8">
        <v>2191.25</v>
      </c>
      <c r="AC18" s="8">
        <v>2629.5</v>
      </c>
    </row>
    <row r="19" spans="1:29" ht="15.75" customHeight="1" x14ac:dyDescent="0.2">
      <c r="A19" s="2" t="s">
        <v>51</v>
      </c>
      <c r="B19" s="3">
        <v>14</v>
      </c>
      <c r="C19" s="12" t="s">
        <v>39</v>
      </c>
      <c r="D19" s="5">
        <v>22</v>
      </c>
      <c r="E19" s="4" t="s">
        <v>31</v>
      </c>
      <c r="F19" s="4" t="s">
        <v>40</v>
      </c>
      <c r="G19" s="6">
        <v>8765</v>
      </c>
      <c r="H19" s="7" t="s">
        <v>49</v>
      </c>
      <c r="I19" s="8">
        <v>132</v>
      </c>
      <c r="J19" s="8">
        <v>387</v>
      </c>
      <c r="K19" s="8">
        <v>50</v>
      </c>
      <c r="L19" s="8">
        <v>250</v>
      </c>
      <c r="M19" s="9">
        <v>128</v>
      </c>
      <c r="N19" s="8">
        <v>34</v>
      </c>
      <c r="O19" s="8">
        <v>128</v>
      </c>
      <c r="P19" s="8">
        <v>46</v>
      </c>
      <c r="Q19" s="10" t="s">
        <v>37</v>
      </c>
      <c r="R19" s="3">
        <v>333</v>
      </c>
      <c r="S19" s="4">
        <v>343</v>
      </c>
      <c r="T19" s="8">
        <v>240.1</v>
      </c>
      <c r="U19" s="8">
        <v>100</v>
      </c>
      <c r="V19" s="8">
        <v>26</v>
      </c>
      <c r="W19" s="8">
        <v>58</v>
      </c>
      <c r="X19" s="11">
        <v>1579.1</v>
      </c>
      <c r="Y19" s="8">
        <v>1139.45</v>
      </c>
      <c r="Z19" s="8">
        <v>1753</v>
      </c>
      <c r="AA19" s="8">
        <v>1490.0500000000002</v>
      </c>
      <c r="AB19" s="8">
        <v>2191.25</v>
      </c>
      <c r="AC19" s="8">
        <v>2629.5</v>
      </c>
    </row>
    <row r="20" spans="1:29" ht="15.75" customHeight="1" x14ac:dyDescent="0.2">
      <c r="A20" s="2" t="s">
        <v>51</v>
      </c>
      <c r="B20" s="3">
        <v>15</v>
      </c>
      <c r="C20" s="12" t="s">
        <v>44</v>
      </c>
      <c r="D20" s="5">
        <v>23</v>
      </c>
      <c r="E20" s="4" t="s">
        <v>45</v>
      </c>
      <c r="F20" s="4" t="s">
        <v>41</v>
      </c>
      <c r="G20" s="6">
        <v>8765</v>
      </c>
      <c r="H20" s="7" t="s">
        <v>49</v>
      </c>
      <c r="I20" s="8">
        <v>132</v>
      </c>
      <c r="J20" s="8">
        <v>387</v>
      </c>
      <c r="K20" s="8">
        <v>50</v>
      </c>
      <c r="L20" s="8">
        <v>250</v>
      </c>
      <c r="M20" s="9">
        <v>128</v>
      </c>
      <c r="N20" s="8">
        <v>34</v>
      </c>
      <c r="O20" s="8">
        <v>128</v>
      </c>
      <c r="P20" s="8">
        <v>46</v>
      </c>
      <c r="Q20" s="10" t="s">
        <v>42</v>
      </c>
      <c r="R20" s="3">
        <v>333</v>
      </c>
      <c r="S20" s="4">
        <v>343</v>
      </c>
      <c r="T20" s="8">
        <v>240.1</v>
      </c>
      <c r="U20" s="8">
        <v>100</v>
      </c>
      <c r="V20" s="8">
        <v>26</v>
      </c>
      <c r="W20" s="8">
        <v>58</v>
      </c>
      <c r="X20" s="11">
        <v>1579.1</v>
      </c>
      <c r="Y20" s="8">
        <v>1139.45</v>
      </c>
      <c r="Z20" s="8">
        <v>1753</v>
      </c>
      <c r="AA20" s="8">
        <v>1490.0500000000002</v>
      </c>
      <c r="AB20" s="8">
        <v>2191.25</v>
      </c>
      <c r="AC20" s="8">
        <v>2629.5</v>
      </c>
    </row>
    <row r="21" spans="1:29" ht="15.75" customHeight="1" x14ac:dyDescent="0.2">
      <c r="A21" s="2" t="s">
        <v>52</v>
      </c>
      <c r="B21" s="3">
        <v>17</v>
      </c>
      <c r="C21" s="12" t="s">
        <v>44</v>
      </c>
      <c r="D21" s="5">
        <v>12.9</v>
      </c>
      <c r="E21" s="4" t="s">
        <v>31</v>
      </c>
      <c r="F21" s="4" t="s">
        <v>36</v>
      </c>
      <c r="G21" s="6">
        <v>5432</v>
      </c>
      <c r="H21" s="7" t="s">
        <v>49</v>
      </c>
      <c r="I21" s="8">
        <v>132</v>
      </c>
      <c r="J21" s="8">
        <v>245</v>
      </c>
      <c r="K21" s="8">
        <v>50</v>
      </c>
      <c r="L21" s="8">
        <v>250</v>
      </c>
      <c r="M21" s="9">
        <v>120</v>
      </c>
      <c r="N21" s="8"/>
      <c r="O21" s="8">
        <v>120</v>
      </c>
      <c r="P21" s="8">
        <v>66</v>
      </c>
      <c r="Q21" s="10" t="s">
        <v>33</v>
      </c>
      <c r="R21" s="3">
        <v>295.41000000000003</v>
      </c>
      <c r="S21" s="4">
        <v>343</v>
      </c>
      <c r="T21" s="8">
        <v>240.1</v>
      </c>
      <c r="U21" s="8">
        <v>100</v>
      </c>
      <c r="V21" s="8">
        <v>27</v>
      </c>
      <c r="W21" s="8">
        <v>59</v>
      </c>
      <c r="X21" s="11">
        <v>1409.1</v>
      </c>
      <c r="Y21" s="8">
        <v>706.16</v>
      </c>
      <c r="Z21" s="8">
        <v>1086.4000000000001</v>
      </c>
      <c r="AA21" s="8">
        <v>923.44</v>
      </c>
      <c r="AB21" s="8">
        <v>1358</v>
      </c>
      <c r="AC21" s="8">
        <v>1629.6</v>
      </c>
    </row>
    <row r="22" spans="1:29" ht="15.75" customHeight="1" x14ac:dyDescent="0.2">
      <c r="A22" s="2" t="s">
        <v>52</v>
      </c>
      <c r="B22" s="3">
        <v>18</v>
      </c>
      <c r="C22" s="12" t="s">
        <v>44</v>
      </c>
      <c r="D22" s="5">
        <v>12.9</v>
      </c>
      <c r="E22" s="4" t="s">
        <v>31</v>
      </c>
      <c r="F22" s="4" t="s">
        <v>40</v>
      </c>
      <c r="G22" s="6">
        <v>5432</v>
      </c>
      <c r="H22" s="7" t="s">
        <v>49</v>
      </c>
      <c r="I22" s="8">
        <v>132</v>
      </c>
      <c r="J22" s="8">
        <v>245</v>
      </c>
      <c r="K22" s="8">
        <v>50</v>
      </c>
      <c r="L22" s="8">
        <v>250</v>
      </c>
      <c r="M22" s="9">
        <v>120</v>
      </c>
      <c r="N22" s="8"/>
      <c r="O22" s="8">
        <v>120</v>
      </c>
      <c r="P22" s="8">
        <v>66</v>
      </c>
      <c r="Q22" s="10" t="s">
        <v>35</v>
      </c>
      <c r="R22" s="3">
        <v>295.41000000000003</v>
      </c>
      <c r="S22" s="4">
        <v>343</v>
      </c>
      <c r="T22" s="8">
        <v>240.1</v>
      </c>
      <c r="U22" s="8">
        <v>100</v>
      </c>
      <c r="V22" s="8">
        <v>27</v>
      </c>
      <c r="W22" s="8">
        <v>59</v>
      </c>
      <c r="X22" s="11">
        <v>1409.1</v>
      </c>
      <c r="Y22" s="8">
        <v>706.16</v>
      </c>
      <c r="Z22" s="8">
        <v>1086.4000000000001</v>
      </c>
      <c r="AA22" s="8">
        <v>923.44</v>
      </c>
      <c r="AB22" s="8">
        <v>1358</v>
      </c>
      <c r="AC22" s="8">
        <v>1629.6</v>
      </c>
    </row>
    <row r="23" spans="1:29" ht="15.75" customHeight="1" x14ac:dyDescent="0.2">
      <c r="A23" s="2" t="s">
        <v>52</v>
      </c>
      <c r="B23" s="3">
        <v>18</v>
      </c>
      <c r="C23" s="12" t="s">
        <v>44</v>
      </c>
      <c r="D23" s="5">
        <v>21</v>
      </c>
      <c r="E23" s="4" t="s">
        <v>31</v>
      </c>
      <c r="F23" s="4" t="s">
        <v>50</v>
      </c>
      <c r="G23" s="6">
        <v>5432</v>
      </c>
      <c r="H23" s="7" t="s">
        <v>49</v>
      </c>
      <c r="I23" s="8">
        <v>132</v>
      </c>
      <c r="J23" s="8">
        <v>245</v>
      </c>
      <c r="K23" s="8">
        <v>50</v>
      </c>
      <c r="L23" s="8">
        <v>250</v>
      </c>
      <c r="M23" s="9">
        <v>120</v>
      </c>
      <c r="N23" s="8"/>
      <c r="O23" s="8">
        <v>120</v>
      </c>
      <c r="P23" s="8">
        <v>66</v>
      </c>
      <c r="Q23" s="10" t="s">
        <v>37</v>
      </c>
      <c r="R23" s="3">
        <v>295.41000000000003</v>
      </c>
      <c r="S23" s="4">
        <v>343</v>
      </c>
      <c r="T23" s="8">
        <v>240.1</v>
      </c>
      <c r="U23" s="8">
        <v>100</v>
      </c>
      <c r="V23" s="8">
        <v>27</v>
      </c>
      <c r="W23" s="8">
        <v>59</v>
      </c>
      <c r="X23" s="11">
        <v>1409.1</v>
      </c>
      <c r="Y23" s="8">
        <v>706.16</v>
      </c>
      <c r="Z23" s="8">
        <v>1086.4000000000001</v>
      </c>
      <c r="AA23" s="8">
        <v>923.44</v>
      </c>
      <c r="AB23" s="8">
        <v>1358</v>
      </c>
      <c r="AC23" s="8">
        <v>1629.6</v>
      </c>
    </row>
    <row r="24" spans="1:29" ht="15.75" customHeight="1" x14ac:dyDescent="0.2">
      <c r="A24" s="2" t="s">
        <v>52</v>
      </c>
      <c r="B24" s="3">
        <v>24</v>
      </c>
      <c r="C24" s="12" t="s">
        <v>44</v>
      </c>
      <c r="D24" s="5">
        <v>22</v>
      </c>
      <c r="E24" s="4" t="s">
        <v>45</v>
      </c>
      <c r="F24" s="4" t="s">
        <v>50</v>
      </c>
      <c r="G24" s="6">
        <v>5432</v>
      </c>
      <c r="H24" s="7" t="s">
        <v>49</v>
      </c>
      <c r="I24" s="8">
        <v>132</v>
      </c>
      <c r="J24" s="8">
        <v>245</v>
      </c>
      <c r="K24" s="8">
        <v>50</v>
      </c>
      <c r="L24" s="8">
        <v>250</v>
      </c>
      <c r="M24" s="9">
        <v>120</v>
      </c>
      <c r="N24" s="8"/>
      <c r="O24" s="8">
        <v>120</v>
      </c>
      <c r="P24" s="8">
        <v>66</v>
      </c>
      <c r="Q24" s="10" t="s">
        <v>42</v>
      </c>
      <c r="R24" s="3">
        <v>295.41000000000003</v>
      </c>
      <c r="S24" s="4">
        <v>343</v>
      </c>
      <c r="T24" s="8">
        <v>240.1</v>
      </c>
      <c r="U24" s="8">
        <v>100</v>
      </c>
      <c r="V24" s="8">
        <v>27</v>
      </c>
      <c r="W24" s="8">
        <v>59</v>
      </c>
      <c r="X24" s="11">
        <v>1409.1</v>
      </c>
      <c r="Y24" s="8">
        <v>706.16</v>
      </c>
      <c r="Z24" s="8">
        <v>1086.4000000000001</v>
      </c>
      <c r="AA24" s="8">
        <v>923.44</v>
      </c>
      <c r="AB24" s="8">
        <v>1358</v>
      </c>
      <c r="AC24" s="8">
        <v>1629.6</v>
      </c>
    </row>
    <row r="25" spans="1:29" ht="15.75" customHeight="1" x14ac:dyDescent="0.2">
      <c r="A25" s="2" t="s">
        <v>53</v>
      </c>
      <c r="B25" s="3">
        <v>7</v>
      </c>
      <c r="C25" s="4" t="s">
        <v>30</v>
      </c>
      <c r="D25" s="5">
        <v>23</v>
      </c>
      <c r="E25" s="4" t="s">
        <v>45</v>
      </c>
      <c r="F25" s="4" t="s">
        <v>34</v>
      </c>
      <c r="G25" s="6">
        <v>6778</v>
      </c>
      <c r="H25" s="7" t="s">
        <v>54</v>
      </c>
      <c r="I25" s="8">
        <v>132</v>
      </c>
      <c r="J25" s="8">
        <v>400</v>
      </c>
      <c r="K25" s="8">
        <v>50</v>
      </c>
      <c r="L25" s="8">
        <v>250</v>
      </c>
      <c r="M25" s="9">
        <v>134</v>
      </c>
      <c r="N25" s="8"/>
      <c r="O25" s="8">
        <v>134</v>
      </c>
      <c r="P25" s="8">
        <v>6</v>
      </c>
      <c r="Q25" s="10" t="s">
        <v>33</v>
      </c>
      <c r="R25" s="3">
        <v>295.41000000000003</v>
      </c>
      <c r="S25" s="4">
        <v>377</v>
      </c>
      <c r="T25" s="8">
        <v>263.89999999999998</v>
      </c>
      <c r="U25" s="8">
        <v>100</v>
      </c>
      <c r="V25" s="8">
        <v>28</v>
      </c>
      <c r="W25" s="8">
        <v>60</v>
      </c>
      <c r="X25" s="11">
        <v>1557.9</v>
      </c>
      <c r="Y25" s="8">
        <v>881.14</v>
      </c>
      <c r="Z25" s="8">
        <v>1355.6000000000001</v>
      </c>
      <c r="AA25" s="8">
        <v>1152.26</v>
      </c>
      <c r="AB25" s="8">
        <v>1694.5</v>
      </c>
      <c r="AC25" s="8">
        <v>2033.3999999999999</v>
      </c>
    </row>
    <row r="26" spans="1:29" ht="15.75" customHeight="1" x14ac:dyDescent="0.2">
      <c r="A26" s="2" t="s">
        <v>53</v>
      </c>
      <c r="B26" s="3">
        <v>19</v>
      </c>
      <c r="C26" s="12" t="s">
        <v>30</v>
      </c>
      <c r="D26" s="5">
        <v>12</v>
      </c>
      <c r="E26" s="4" t="s">
        <v>45</v>
      </c>
      <c r="F26" s="4" t="s">
        <v>36</v>
      </c>
      <c r="G26" s="6">
        <v>6778</v>
      </c>
      <c r="H26" s="7" t="s">
        <v>54</v>
      </c>
      <c r="I26" s="8">
        <v>132</v>
      </c>
      <c r="J26" s="8">
        <v>400</v>
      </c>
      <c r="K26" s="8">
        <v>50</v>
      </c>
      <c r="L26" s="8">
        <v>250</v>
      </c>
      <c r="M26" s="9">
        <v>134</v>
      </c>
      <c r="N26" s="8">
        <v>65</v>
      </c>
      <c r="O26" s="8">
        <v>134</v>
      </c>
      <c r="P26" s="8">
        <v>6</v>
      </c>
      <c r="Q26" s="10" t="s">
        <v>35</v>
      </c>
      <c r="R26" s="3">
        <v>295.41000000000003</v>
      </c>
      <c r="S26" s="4">
        <v>377</v>
      </c>
      <c r="T26" s="8">
        <v>263.89999999999998</v>
      </c>
      <c r="U26" s="8">
        <v>100</v>
      </c>
      <c r="V26" s="8">
        <v>28</v>
      </c>
      <c r="W26" s="8">
        <v>60</v>
      </c>
      <c r="X26" s="11">
        <v>1622.9</v>
      </c>
      <c r="Y26" s="8">
        <v>881.14</v>
      </c>
      <c r="Z26" s="8">
        <v>1355.6000000000001</v>
      </c>
      <c r="AA26" s="8">
        <v>1152.26</v>
      </c>
      <c r="AB26" s="8">
        <v>1694.5</v>
      </c>
      <c r="AC26" s="8">
        <v>2033.3999999999999</v>
      </c>
    </row>
    <row r="27" spans="1:29" ht="15.75" customHeight="1" x14ac:dyDescent="0.2">
      <c r="A27" s="2" t="s">
        <v>53</v>
      </c>
      <c r="B27" s="3">
        <v>19</v>
      </c>
      <c r="C27" s="12" t="s">
        <v>30</v>
      </c>
      <c r="D27" s="5">
        <v>13</v>
      </c>
      <c r="E27" s="4" t="s">
        <v>31</v>
      </c>
      <c r="F27" s="4" t="s">
        <v>40</v>
      </c>
      <c r="G27" s="6">
        <v>6778</v>
      </c>
      <c r="H27" s="7" t="s">
        <v>54</v>
      </c>
      <c r="I27" s="8">
        <v>132</v>
      </c>
      <c r="J27" s="8">
        <v>400</v>
      </c>
      <c r="K27" s="8">
        <v>50</v>
      </c>
      <c r="L27" s="8">
        <v>250</v>
      </c>
      <c r="M27" s="9">
        <v>134</v>
      </c>
      <c r="N27" s="8">
        <v>65</v>
      </c>
      <c r="O27" s="8">
        <v>134</v>
      </c>
      <c r="P27" s="8">
        <v>6</v>
      </c>
      <c r="Q27" s="10" t="s">
        <v>37</v>
      </c>
      <c r="R27" s="3">
        <v>295.41000000000003</v>
      </c>
      <c r="S27" s="4">
        <v>377</v>
      </c>
      <c r="T27" s="8">
        <v>263.89999999999998</v>
      </c>
      <c r="U27" s="8">
        <v>100</v>
      </c>
      <c r="V27" s="8">
        <v>28</v>
      </c>
      <c r="W27" s="8">
        <v>60</v>
      </c>
      <c r="X27" s="11">
        <v>1622.9</v>
      </c>
      <c r="Y27" s="8">
        <v>881.14</v>
      </c>
      <c r="Z27" s="8">
        <v>1355.6000000000001</v>
      </c>
      <c r="AA27" s="8">
        <v>1152.26</v>
      </c>
      <c r="AB27" s="8">
        <v>1694.5</v>
      </c>
      <c r="AC27" s="8">
        <v>2033.3999999999999</v>
      </c>
    </row>
    <row r="28" spans="1:29" ht="15.75" customHeight="1" x14ac:dyDescent="0.2">
      <c r="A28" s="2" t="s">
        <v>53</v>
      </c>
      <c r="B28" s="3">
        <v>20</v>
      </c>
      <c r="C28" s="12" t="s">
        <v>30</v>
      </c>
      <c r="D28" s="5">
        <v>14</v>
      </c>
      <c r="E28" s="4" t="s">
        <v>31</v>
      </c>
      <c r="F28" s="4" t="s">
        <v>41</v>
      </c>
      <c r="G28" s="6">
        <v>6778</v>
      </c>
      <c r="H28" s="7" t="s">
        <v>54</v>
      </c>
      <c r="I28" s="8">
        <v>132</v>
      </c>
      <c r="J28" s="8">
        <v>400</v>
      </c>
      <c r="K28" s="8">
        <v>50</v>
      </c>
      <c r="L28" s="8">
        <v>250</v>
      </c>
      <c r="M28" s="9">
        <v>134</v>
      </c>
      <c r="N28" s="8">
        <v>65</v>
      </c>
      <c r="O28" s="8">
        <v>134</v>
      </c>
      <c r="P28" s="8">
        <v>6</v>
      </c>
      <c r="Q28" s="10" t="s">
        <v>42</v>
      </c>
      <c r="R28" s="3">
        <v>295.41000000000003</v>
      </c>
      <c r="S28" s="4">
        <v>377</v>
      </c>
      <c r="T28" s="8">
        <v>263.89999999999998</v>
      </c>
      <c r="U28" s="8">
        <v>100</v>
      </c>
      <c r="V28" s="8">
        <v>28</v>
      </c>
      <c r="W28" s="8">
        <v>60</v>
      </c>
      <c r="X28" s="11">
        <v>1622.9</v>
      </c>
      <c r="Y28" s="8">
        <v>881.14</v>
      </c>
      <c r="Z28" s="8">
        <v>1355.6000000000001</v>
      </c>
      <c r="AA28" s="8">
        <v>1152.26</v>
      </c>
      <c r="AB28" s="8">
        <v>1694.5</v>
      </c>
      <c r="AC28" s="8">
        <v>2033.3999999999999</v>
      </c>
    </row>
    <row r="29" spans="1:29" ht="15.75" customHeight="1" x14ac:dyDescent="0.2">
      <c r="A29" s="2" t="s">
        <v>53</v>
      </c>
      <c r="B29" s="3">
        <v>21</v>
      </c>
      <c r="C29" s="12" t="s">
        <v>30</v>
      </c>
      <c r="D29" s="5">
        <v>15</v>
      </c>
      <c r="E29" s="4" t="s">
        <v>31</v>
      </c>
      <c r="F29" s="4" t="s">
        <v>46</v>
      </c>
      <c r="G29" s="6">
        <v>6778</v>
      </c>
      <c r="H29" s="7" t="s">
        <v>54</v>
      </c>
      <c r="I29" s="8">
        <v>132</v>
      </c>
      <c r="J29" s="8">
        <v>400</v>
      </c>
      <c r="K29" s="8">
        <v>50</v>
      </c>
      <c r="L29" s="8">
        <v>250</v>
      </c>
      <c r="M29" s="9">
        <v>134</v>
      </c>
      <c r="N29" s="8">
        <v>65</v>
      </c>
      <c r="O29" s="8">
        <v>134</v>
      </c>
      <c r="P29" s="8">
        <v>6</v>
      </c>
      <c r="Q29" s="10" t="s">
        <v>33</v>
      </c>
      <c r="R29" s="3">
        <v>295.41000000000003</v>
      </c>
      <c r="S29" s="4">
        <v>377</v>
      </c>
      <c r="T29" s="8">
        <v>263.89999999999998</v>
      </c>
      <c r="U29" s="8">
        <v>100</v>
      </c>
      <c r="V29" s="8">
        <v>28</v>
      </c>
      <c r="W29" s="8">
        <v>60</v>
      </c>
      <c r="X29" s="11">
        <v>1622.9</v>
      </c>
      <c r="Y29" s="8">
        <v>881.14</v>
      </c>
      <c r="Z29" s="8">
        <v>1355.6000000000001</v>
      </c>
      <c r="AA29" s="8">
        <v>1152.26</v>
      </c>
      <c r="AB29" s="8">
        <v>1694.5</v>
      </c>
      <c r="AC29" s="8">
        <v>2033.3999999999999</v>
      </c>
    </row>
    <row r="30" spans="1:29" ht="15.75" customHeight="1" x14ac:dyDescent="0.2">
      <c r="A30" s="2" t="s">
        <v>53</v>
      </c>
      <c r="B30" s="3">
        <v>25</v>
      </c>
      <c r="C30" s="12" t="s">
        <v>30</v>
      </c>
      <c r="D30" s="5">
        <v>16</v>
      </c>
      <c r="E30" s="4" t="s">
        <v>31</v>
      </c>
      <c r="F30" s="4" t="s">
        <v>41</v>
      </c>
      <c r="G30" s="6">
        <v>6778</v>
      </c>
      <c r="H30" s="7" t="s">
        <v>54</v>
      </c>
      <c r="I30" s="8">
        <v>132</v>
      </c>
      <c r="J30" s="8">
        <v>400</v>
      </c>
      <c r="K30" s="8">
        <v>50</v>
      </c>
      <c r="L30" s="8">
        <v>250</v>
      </c>
      <c r="M30" s="9">
        <v>134</v>
      </c>
      <c r="N30" s="8">
        <v>65</v>
      </c>
      <c r="O30" s="8">
        <v>134</v>
      </c>
      <c r="P30" s="8">
        <v>6</v>
      </c>
      <c r="Q30" s="10" t="s">
        <v>35</v>
      </c>
      <c r="R30" s="3">
        <v>295.41000000000003</v>
      </c>
      <c r="S30" s="4">
        <v>377</v>
      </c>
      <c r="T30" s="8">
        <v>263.89999999999998</v>
      </c>
      <c r="U30" s="8">
        <v>100</v>
      </c>
      <c r="V30" s="8">
        <v>28</v>
      </c>
      <c r="W30" s="8">
        <v>60</v>
      </c>
      <c r="X30" s="11">
        <v>1622.9</v>
      </c>
      <c r="Y30" s="8">
        <v>881.14</v>
      </c>
      <c r="Z30" s="8">
        <v>1355.6000000000001</v>
      </c>
      <c r="AA30" s="8">
        <v>1152.26</v>
      </c>
      <c r="AB30" s="8">
        <v>1694.5</v>
      </c>
      <c r="AC30" s="8">
        <v>2033.3999999999999</v>
      </c>
    </row>
    <row r="31" spans="1:29" ht="15.75" customHeight="1" x14ac:dyDescent="0.2">
      <c r="A31" s="2" t="s">
        <v>53</v>
      </c>
      <c r="B31" s="3">
        <v>7</v>
      </c>
      <c r="C31" s="4" t="s">
        <v>30</v>
      </c>
      <c r="D31" s="5">
        <v>23</v>
      </c>
      <c r="E31" s="4" t="s">
        <v>45</v>
      </c>
      <c r="F31" s="4" t="s">
        <v>34</v>
      </c>
      <c r="G31" s="6">
        <v>6778</v>
      </c>
      <c r="H31" s="7" t="s">
        <v>54</v>
      </c>
      <c r="I31" s="8">
        <v>132</v>
      </c>
      <c r="J31" s="8">
        <v>400</v>
      </c>
      <c r="K31" s="8">
        <v>50</v>
      </c>
      <c r="L31" s="8">
        <v>250</v>
      </c>
      <c r="M31" s="9">
        <v>134</v>
      </c>
      <c r="N31" s="8"/>
      <c r="O31" s="8">
        <v>134</v>
      </c>
      <c r="P31" s="8">
        <v>6</v>
      </c>
      <c r="Q31" s="10" t="s">
        <v>37</v>
      </c>
      <c r="R31" s="3">
        <v>295.41000000000003</v>
      </c>
      <c r="S31" s="4">
        <v>377</v>
      </c>
      <c r="T31" s="8">
        <v>263.89999999999998</v>
      </c>
      <c r="U31" s="8">
        <v>100</v>
      </c>
      <c r="V31" s="8">
        <v>28</v>
      </c>
      <c r="W31" s="8">
        <v>60</v>
      </c>
      <c r="X31" s="11">
        <v>1557.9</v>
      </c>
      <c r="Y31" s="8">
        <v>881.14</v>
      </c>
      <c r="Z31" s="8">
        <v>1355.6000000000001</v>
      </c>
      <c r="AA31" s="8">
        <v>1152.26</v>
      </c>
      <c r="AB31" s="8">
        <v>1694.5</v>
      </c>
      <c r="AC31" s="8">
        <v>2033.3999999999999</v>
      </c>
    </row>
    <row r="32" spans="1:29" ht="15.75" customHeight="1" x14ac:dyDescent="0.2">
      <c r="A32" s="2" t="s">
        <v>53</v>
      </c>
      <c r="B32" s="3">
        <v>19</v>
      </c>
      <c r="C32" s="12" t="s">
        <v>30</v>
      </c>
      <c r="D32" s="5">
        <v>12</v>
      </c>
      <c r="E32" s="4" t="s">
        <v>45</v>
      </c>
      <c r="F32" s="4" t="s">
        <v>36</v>
      </c>
      <c r="G32" s="6">
        <v>6778</v>
      </c>
      <c r="H32" s="7" t="s">
        <v>54</v>
      </c>
      <c r="I32" s="8">
        <v>132</v>
      </c>
      <c r="J32" s="8">
        <v>400</v>
      </c>
      <c r="K32" s="8">
        <v>50</v>
      </c>
      <c r="L32" s="8">
        <v>250</v>
      </c>
      <c r="M32" s="9">
        <v>134</v>
      </c>
      <c r="N32" s="8">
        <v>65</v>
      </c>
      <c r="O32" s="8">
        <v>134</v>
      </c>
      <c r="P32" s="8">
        <v>6</v>
      </c>
      <c r="Q32" s="10" t="s">
        <v>42</v>
      </c>
      <c r="R32" s="3">
        <v>295.41000000000003</v>
      </c>
      <c r="S32" s="4">
        <v>377</v>
      </c>
      <c r="T32" s="8">
        <v>263.89999999999998</v>
      </c>
      <c r="U32" s="8">
        <v>100</v>
      </c>
      <c r="V32" s="8">
        <v>28</v>
      </c>
      <c r="W32" s="8">
        <v>60</v>
      </c>
      <c r="X32" s="11">
        <v>1622.9</v>
      </c>
      <c r="Y32" s="8">
        <v>881.14</v>
      </c>
      <c r="Z32" s="8">
        <v>1355.6000000000001</v>
      </c>
      <c r="AA32" s="8">
        <v>1152.26</v>
      </c>
      <c r="AB32" s="8">
        <v>1694.5</v>
      </c>
      <c r="AC32" s="8">
        <v>2033.3999999999999</v>
      </c>
    </row>
    <row r="33" spans="1:29" ht="15.75" customHeight="1" x14ac:dyDescent="0.2">
      <c r="A33" s="2" t="s">
        <v>53</v>
      </c>
      <c r="B33" s="3">
        <v>19</v>
      </c>
      <c r="C33" s="12" t="s">
        <v>30</v>
      </c>
      <c r="D33" s="5">
        <v>13</v>
      </c>
      <c r="E33" s="4" t="s">
        <v>31</v>
      </c>
      <c r="F33" s="4" t="s">
        <v>40</v>
      </c>
      <c r="G33" s="6">
        <v>6778</v>
      </c>
      <c r="H33" s="7" t="s">
        <v>54</v>
      </c>
      <c r="I33" s="8">
        <v>132</v>
      </c>
      <c r="J33" s="8">
        <v>400</v>
      </c>
      <c r="K33" s="8">
        <v>50</v>
      </c>
      <c r="L33" s="8">
        <v>250</v>
      </c>
      <c r="M33" s="9">
        <v>134</v>
      </c>
      <c r="N33" s="8">
        <v>65</v>
      </c>
      <c r="O33" s="8">
        <v>134</v>
      </c>
      <c r="P33" s="8">
        <v>6</v>
      </c>
      <c r="Q33" s="10" t="s">
        <v>33</v>
      </c>
      <c r="R33" s="3">
        <v>295.41000000000003</v>
      </c>
      <c r="S33" s="4">
        <v>377</v>
      </c>
      <c r="T33" s="8">
        <v>263.89999999999998</v>
      </c>
      <c r="U33" s="8">
        <v>100</v>
      </c>
      <c r="V33" s="8">
        <v>28</v>
      </c>
      <c r="W33" s="8">
        <v>60</v>
      </c>
      <c r="X33" s="11">
        <v>1622.9</v>
      </c>
      <c r="Y33" s="8">
        <v>881.14</v>
      </c>
      <c r="Z33" s="8">
        <v>1355.6000000000001</v>
      </c>
      <c r="AA33" s="8">
        <v>1152.26</v>
      </c>
      <c r="AB33" s="8">
        <v>1694.5</v>
      </c>
      <c r="AC33" s="8">
        <v>2033.3999999999999</v>
      </c>
    </row>
    <row r="34" spans="1:29" ht="15.75" customHeight="1" x14ac:dyDescent="0.2">
      <c r="A34" s="2" t="s">
        <v>53</v>
      </c>
      <c r="B34" s="3">
        <v>20</v>
      </c>
      <c r="C34" s="12" t="s">
        <v>30</v>
      </c>
      <c r="D34" s="5">
        <v>14</v>
      </c>
      <c r="E34" s="4" t="s">
        <v>31</v>
      </c>
      <c r="F34" s="4" t="s">
        <v>41</v>
      </c>
      <c r="G34" s="6">
        <v>6778</v>
      </c>
      <c r="H34" s="7" t="s">
        <v>54</v>
      </c>
      <c r="I34" s="8">
        <v>132</v>
      </c>
      <c r="J34" s="8">
        <v>400</v>
      </c>
      <c r="K34" s="8">
        <v>50</v>
      </c>
      <c r="L34" s="8">
        <v>250</v>
      </c>
      <c r="M34" s="9">
        <v>134</v>
      </c>
      <c r="N34" s="8">
        <v>65</v>
      </c>
      <c r="O34" s="8">
        <v>134</v>
      </c>
      <c r="P34" s="8">
        <v>6</v>
      </c>
      <c r="Q34" s="10" t="s">
        <v>35</v>
      </c>
      <c r="R34" s="3">
        <v>295.41000000000003</v>
      </c>
      <c r="S34" s="4">
        <v>377</v>
      </c>
      <c r="T34" s="8">
        <v>263.89999999999998</v>
      </c>
      <c r="U34" s="8">
        <v>100</v>
      </c>
      <c r="V34" s="8">
        <v>28</v>
      </c>
      <c r="W34" s="8">
        <v>60</v>
      </c>
      <c r="X34" s="11">
        <v>1622.9</v>
      </c>
      <c r="Y34" s="8">
        <v>881.14</v>
      </c>
      <c r="Z34" s="8">
        <v>1355.6000000000001</v>
      </c>
      <c r="AA34" s="8">
        <v>1152.26</v>
      </c>
      <c r="AB34" s="8">
        <v>1694.5</v>
      </c>
      <c r="AC34" s="8">
        <v>2033.3999999999999</v>
      </c>
    </row>
    <row r="35" spans="1:29" ht="15.75" customHeight="1" x14ac:dyDescent="0.2">
      <c r="A35" s="2" t="s">
        <v>53</v>
      </c>
      <c r="B35" s="3">
        <v>21</v>
      </c>
      <c r="C35" s="12" t="s">
        <v>30</v>
      </c>
      <c r="D35" s="5">
        <v>15</v>
      </c>
      <c r="E35" s="4" t="s">
        <v>31</v>
      </c>
      <c r="F35" s="4" t="s">
        <v>46</v>
      </c>
      <c r="G35" s="6">
        <v>6778</v>
      </c>
      <c r="H35" s="7" t="s">
        <v>54</v>
      </c>
      <c r="I35" s="8">
        <v>132</v>
      </c>
      <c r="J35" s="8">
        <v>400</v>
      </c>
      <c r="K35" s="8">
        <v>50</v>
      </c>
      <c r="L35" s="8">
        <v>250</v>
      </c>
      <c r="M35" s="9">
        <v>134</v>
      </c>
      <c r="N35" s="8">
        <v>65</v>
      </c>
      <c r="O35" s="8">
        <v>134</v>
      </c>
      <c r="P35" s="8">
        <v>6</v>
      </c>
      <c r="Q35" s="10" t="s">
        <v>37</v>
      </c>
      <c r="R35" s="3">
        <v>295.41000000000003</v>
      </c>
      <c r="S35" s="4">
        <v>377</v>
      </c>
      <c r="T35" s="8">
        <v>263.89999999999998</v>
      </c>
      <c r="U35" s="8">
        <v>100</v>
      </c>
      <c r="V35" s="8">
        <v>28</v>
      </c>
      <c r="W35" s="8">
        <v>60</v>
      </c>
      <c r="X35" s="11">
        <v>1622.9</v>
      </c>
      <c r="Y35" s="8">
        <v>881.14</v>
      </c>
      <c r="Z35" s="8">
        <v>1355.6000000000001</v>
      </c>
      <c r="AA35" s="8">
        <v>1152.26</v>
      </c>
      <c r="AB35" s="8">
        <v>1694.5</v>
      </c>
      <c r="AC35" s="8">
        <v>2033.3999999999999</v>
      </c>
    </row>
    <row r="36" spans="1:29" ht="15.75" customHeight="1" x14ac:dyDescent="0.2">
      <c r="A36" s="2" t="s">
        <v>53</v>
      </c>
      <c r="B36" s="3">
        <v>25</v>
      </c>
      <c r="C36" s="12" t="s">
        <v>30</v>
      </c>
      <c r="D36" s="5">
        <v>16</v>
      </c>
      <c r="E36" s="4" t="s">
        <v>31</v>
      </c>
      <c r="F36" s="4" t="s">
        <v>41</v>
      </c>
      <c r="G36" s="6">
        <v>6778</v>
      </c>
      <c r="H36" s="7" t="s">
        <v>54</v>
      </c>
      <c r="I36" s="8">
        <v>132</v>
      </c>
      <c r="J36" s="8">
        <v>400</v>
      </c>
      <c r="K36" s="8">
        <v>50</v>
      </c>
      <c r="L36" s="8">
        <v>250</v>
      </c>
      <c r="M36" s="9">
        <v>134</v>
      </c>
      <c r="N36" s="8">
        <v>65</v>
      </c>
      <c r="O36" s="8">
        <v>134</v>
      </c>
      <c r="P36" s="8">
        <v>6</v>
      </c>
      <c r="Q36" s="10" t="s">
        <v>42</v>
      </c>
      <c r="R36" s="3">
        <v>295.41000000000003</v>
      </c>
      <c r="S36" s="4">
        <v>377</v>
      </c>
      <c r="T36" s="8">
        <v>263.89999999999998</v>
      </c>
      <c r="U36" s="8">
        <v>100</v>
      </c>
      <c r="V36" s="8">
        <v>28</v>
      </c>
      <c r="W36" s="8">
        <v>60</v>
      </c>
      <c r="X36" s="11">
        <v>1622.9</v>
      </c>
      <c r="Y36" s="8">
        <v>881.14</v>
      </c>
      <c r="Z36" s="8">
        <v>1355.6000000000001</v>
      </c>
      <c r="AA36" s="8">
        <v>1152.26</v>
      </c>
      <c r="AB36" s="8">
        <v>1694.5</v>
      </c>
      <c r="AC36" s="8">
        <v>2033.3999999999999</v>
      </c>
    </row>
    <row r="37" spans="1:29" ht="15.75" customHeight="1" x14ac:dyDescent="0.2">
      <c r="A37" s="2" t="s">
        <v>55</v>
      </c>
      <c r="B37" s="3">
        <v>8</v>
      </c>
      <c r="C37" s="4" t="s">
        <v>39</v>
      </c>
      <c r="D37" s="5">
        <v>17</v>
      </c>
      <c r="E37" s="4" t="s">
        <v>31</v>
      </c>
      <c r="F37" s="4" t="s">
        <v>50</v>
      </c>
      <c r="G37" s="6">
        <v>6543</v>
      </c>
      <c r="H37" s="7" t="s">
        <v>54</v>
      </c>
      <c r="I37" s="8">
        <v>132</v>
      </c>
      <c r="J37" s="8">
        <v>400</v>
      </c>
      <c r="K37" s="8">
        <v>50</v>
      </c>
      <c r="L37" s="8">
        <v>250</v>
      </c>
      <c r="M37" s="9">
        <v>121</v>
      </c>
      <c r="N37" s="8"/>
      <c r="O37" s="8">
        <v>51</v>
      </c>
      <c r="P37" s="8">
        <v>51</v>
      </c>
      <c r="Q37" s="10" t="s">
        <v>33</v>
      </c>
      <c r="R37" s="3">
        <v>295.41000000000003</v>
      </c>
      <c r="S37" s="4">
        <v>389</v>
      </c>
      <c r="T37" s="8">
        <v>272.29999999999995</v>
      </c>
      <c r="U37" s="8">
        <v>100</v>
      </c>
      <c r="V37" s="8">
        <v>29</v>
      </c>
      <c r="W37" s="8">
        <v>61</v>
      </c>
      <c r="X37" s="11">
        <v>1517.3</v>
      </c>
      <c r="Y37" s="8">
        <v>850.59</v>
      </c>
      <c r="Z37" s="8">
        <v>1308.6000000000001</v>
      </c>
      <c r="AA37" s="8">
        <v>1112.3100000000002</v>
      </c>
      <c r="AB37" s="8">
        <v>1635.75</v>
      </c>
      <c r="AC37" s="8">
        <v>1962.8999999999999</v>
      </c>
    </row>
    <row r="38" spans="1:29" ht="15.75" customHeight="1" x14ac:dyDescent="0.2">
      <c r="A38" s="2" t="s">
        <v>55</v>
      </c>
      <c r="B38" s="3">
        <v>20</v>
      </c>
      <c r="C38" s="12" t="s">
        <v>39</v>
      </c>
      <c r="D38" s="5">
        <v>18</v>
      </c>
      <c r="E38" s="4" t="s">
        <v>31</v>
      </c>
      <c r="F38" s="4" t="s">
        <v>46</v>
      </c>
      <c r="G38" s="6">
        <v>6543</v>
      </c>
      <c r="H38" s="7" t="s">
        <v>54</v>
      </c>
      <c r="I38" s="8">
        <v>132</v>
      </c>
      <c r="J38" s="8">
        <v>400</v>
      </c>
      <c r="K38" s="8">
        <v>50</v>
      </c>
      <c r="L38" s="8">
        <v>250</v>
      </c>
      <c r="M38" s="9">
        <v>121</v>
      </c>
      <c r="N38" s="8"/>
      <c r="O38" s="8">
        <v>51</v>
      </c>
      <c r="P38" s="8">
        <v>51</v>
      </c>
      <c r="Q38" s="10" t="s">
        <v>35</v>
      </c>
      <c r="R38" s="3">
        <v>295.41000000000003</v>
      </c>
      <c r="S38" s="4">
        <v>389</v>
      </c>
      <c r="T38" s="8">
        <v>272.29999999999995</v>
      </c>
      <c r="U38" s="8">
        <v>100</v>
      </c>
      <c r="V38" s="8">
        <v>29</v>
      </c>
      <c r="W38" s="8">
        <v>61</v>
      </c>
      <c r="X38" s="11">
        <v>1517.3</v>
      </c>
      <c r="Y38" s="8">
        <v>850.59</v>
      </c>
      <c r="Z38" s="8">
        <v>1308.6000000000001</v>
      </c>
      <c r="AA38" s="8">
        <v>1112.3100000000002</v>
      </c>
      <c r="AB38" s="8">
        <v>1635.75</v>
      </c>
      <c r="AC38" s="8">
        <v>1962.8999999999999</v>
      </c>
    </row>
    <row r="39" spans="1:29" ht="15.75" customHeight="1" x14ac:dyDescent="0.2">
      <c r="A39" s="2" t="s">
        <v>55</v>
      </c>
      <c r="B39" s="3">
        <v>22</v>
      </c>
      <c r="C39" s="12" t="s">
        <v>39</v>
      </c>
      <c r="D39" s="5">
        <v>12.9</v>
      </c>
      <c r="E39" s="4" t="s">
        <v>31</v>
      </c>
      <c r="F39" s="4" t="s">
        <v>34</v>
      </c>
      <c r="G39" s="6">
        <v>6543</v>
      </c>
      <c r="H39" s="7" t="s">
        <v>54</v>
      </c>
      <c r="I39" s="8">
        <v>132</v>
      </c>
      <c r="J39" s="8">
        <v>400</v>
      </c>
      <c r="K39" s="8">
        <v>50</v>
      </c>
      <c r="L39" s="8">
        <v>250</v>
      </c>
      <c r="M39" s="9">
        <v>121</v>
      </c>
      <c r="N39" s="8">
        <v>33</v>
      </c>
      <c r="O39" s="8">
        <v>51</v>
      </c>
      <c r="P39" s="8">
        <v>51</v>
      </c>
      <c r="Q39" s="10" t="s">
        <v>37</v>
      </c>
      <c r="R39" s="3">
        <v>295.41000000000003</v>
      </c>
      <c r="S39" s="4">
        <v>389</v>
      </c>
      <c r="T39" s="8">
        <v>272.29999999999995</v>
      </c>
      <c r="U39" s="8">
        <v>100</v>
      </c>
      <c r="V39" s="8">
        <v>29</v>
      </c>
      <c r="W39" s="8">
        <v>61</v>
      </c>
      <c r="X39" s="11">
        <v>1550.3</v>
      </c>
      <c r="Y39" s="8">
        <v>850.59</v>
      </c>
      <c r="Z39" s="8">
        <v>1308.6000000000001</v>
      </c>
      <c r="AA39" s="8">
        <v>1112.3100000000002</v>
      </c>
      <c r="AB39" s="8">
        <v>1635.75</v>
      </c>
      <c r="AC39" s="8">
        <v>1962.8999999999999</v>
      </c>
    </row>
    <row r="40" spans="1:29" ht="15.75" customHeight="1" x14ac:dyDescent="0.2">
      <c r="A40" s="2" t="s">
        <v>55</v>
      </c>
      <c r="B40" s="3">
        <v>23</v>
      </c>
      <c r="C40" s="12" t="s">
        <v>39</v>
      </c>
      <c r="D40" s="5">
        <v>12.9</v>
      </c>
      <c r="E40" s="4" t="s">
        <v>31</v>
      </c>
      <c r="F40" s="4" t="s">
        <v>36</v>
      </c>
      <c r="G40" s="6">
        <v>6543</v>
      </c>
      <c r="H40" s="7" t="s">
        <v>54</v>
      </c>
      <c r="I40" s="8">
        <v>132</v>
      </c>
      <c r="J40" s="8">
        <v>400</v>
      </c>
      <c r="K40" s="8">
        <v>50</v>
      </c>
      <c r="L40" s="8">
        <v>250</v>
      </c>
      <c r="M40" s="9">
        <v>121</v>
      </c>
      <c r="N40" s="8">
        <v>33</v>
      </c>
      <c r="O40" s="8">
        <v>51</v>
      </c>
      <c r="P40" s="8">
        <v>51</v>
      </c>
      <c r="Q40" s="10" t="s">
        <v>42</v>
      </c>
      <c r="R40" s="3">
        <v>295.41000000000003</v>
      </c>
      <c r="S40" s="4">
        <v>389</v>
      </c>
      <c r="T40" s="8">
        <v>272.29999999999995</v>
      </c>
      <c r="U40" s="8">
        <v>100</v>
      </c>
      <c r="V40" s="8">
        <v>29</v>
      </c>
      <c r="W40" s="8">
        <v>61</v>
      </c>
      <c r="X40" s="11">
        <v>1550.3</v>
      </c>
      <c r="Y40" s="8">
        <v>850.59</v>
      </c>
      <c r="Z40" s="8">
        <v>1308.6000000000001</v>
      </c>
      <c r="AA40" s="8">
        <v>1112.3100000000002</v>
      </c>
      <c r="AB40" s="8">
        <v>1635.75</v>
      </c>
      <c r="AC40" s="8">
        <v>1962.8999999999999</v>
      </c>
    </row>
    <row r="41" spans="1:29" ht="15.75" customHeight="1" x14ac:dyDescent="0.2">
      <c r="A41" s="2" t="s">
        <v>56</v>
      </c>
      <c r="B41" s="3">
        <v>25</v>
      </c>
      <c r="C41" s="12" t="s">
        <v>30</v>
      </c>
      <c r="D41" s="5">
        <v>12.9</v>
      </c>
      <c r="E41" s="4" t="s">
        <v>31</v>
      </c>
      <c r="F41" s="4" t="s">
        <v>36</v>
      </c>
      <c r="G41" s="6">
        <v>8633</v>
      </c>
      <c r="H41" s="7" t="s">
        <v>54</v>
      </c>
      <c r="I41" s="8">
        <v>132</v>
      </c>
      <c r="J41" s="8">
        <v>400</v>
      </c>
      <c r="K41" s="8">
        <v>50</v>
      </c>
      <c r="L41" s="8">
        <v>250</v>
      </c>
      <c r="M41" s="9">
        <v>134</v>
      </c>
      <c r="N41" s="8"/>
      <c r="O41" s="8">
        <v>134</v>
      </c>
      <c r="P41" s="8">
        <v>6</v>
      </c>
      <c r="Q41" s="10" t="s">
        <v>37</v>
      </c>
      <c r="R41" s="3">
        <v>295.41000000000003</v>
      </c>
      <c r="S41" s="4">
        <v>234</v>
      </c>
      <c r="T41" s="8">
        <v>163.79999999999998</v>
      </c>
      <c r="U41" s="8">
        <v>100</v>
      </c>
      <c r="V41" s="8">
        <v>23</v>
      </c>
      <c r="W41" s="8">
        <v>55</v>
      </c>
      <c r="X41" s="11">
        <v>1447.8</v>
      </c>
      <c r="Y41" s="8">
        <v>1122.29</v>
      </c>
      <c r="Z41" s="8">
        <v>1726.6000000000001</v>
      </c>
      <c r="AA41" s="8">
        <v>1467.6100000000001</v>
      </c>
      <c r="AB41" s="8">
        <v>2158.25</v>
      </c>
      <c r="AC41" s="8">
        <v>2589.9</v>
      </c>
    </row>
    <row r="42" spans="1:29" ht="15.75" customHeight="1" x14ac:dyDescent="0.2">
      <c r="A42" s="2" t="s">
        <v>56</v>
      </c>
      <c r="B42" s="3">
        <v>26</v>
      </c>
      <c r="C42" s="12" t="s">
        <v>30</v>
      </c>
      <c r="D42" s="5">
        <v>18</v>
      </c>
      <c r="E42" s="4" t="s">
        <v>31</v>
      </c>
      <c r="F42" s="4" t="s">
        <v>40</v>
      </c>
      <c r="G42" s="6">
        <v>8633</v>
      </c>
      <c r="H42" s="7" t="s">
        <v>54</v>
      </c>
      <c r="I42" s="8">
        <v>132</v>
      </c>
      <c r="J42" s="8">
        <v>400</v>
      </c>
      <c r="K42" s="8">
        <v>50</v>
      </c>
      <c r="L42" s="8">
        <v>250</v>
      </c>
      <c r="M42" s="9">
        <v>134</v>
      </c>
      <c r="N42" s="8"/>
      <c r="O42" s="8">
        <v>134</v>
      </c>
      <c r="P42" s="8">
        <v>6</v>
      </c>
      <c r="Q42" s="10" t="s">
        <v>37</v>
      </c>
      <c r="R42" s="3">
        <v>295.41000000000003</v>
      </c>
      <c r="S42" s="4">
        <v>234</v>
      </c>
      <c r="T42" s="8">
        <v>163.79999999999998</v>
      </c>
      <c r="U42" s="8">
        <v>100</v>
      </c>
      <c r="V42" s="8">
        <v>23</v>
      </c>
      <c r="W42" s="8">
        <v>55</v>
      </c>
      <c r="X42" s="11">
        <v>1447.8</v>
      </c>
      <c r="Y42" s="8">
        <v>1122.29</v>
      </c>
      <c r="Z42" s="8">
        <v>1726.6000000000001</v>
      </c>
      <c r="AA42" s="8">
        <v>1467.6100000000001</v>
      </c>
      <c r="AB42" s="8">
        <v>2158.25</v>
      </c>
      <c r="AC42" s="8">
        <v>2589.9</v>
      </c>
    </row>
    <row r="43" spans="1:29" ht="15.75" customHeight="1" x14ac:dyDescent="0.2">
      <c r="A43" s="2" t="s">
        <v>56</v>
      </c>
      <c r="B43" s="3">
        <v>27</v>
      </c>
      <c r="C43" s="12" t="s">
        <v>30</v>
      </c>
      <c r="D43" s="5">
        <v>19</v>
      </c>
      <c r="E43" s="4" t="s">
        <v>31</v>
      </c>
      <c r="F43" s="4" t="s">
        <v>41</v>
      </c>
      <c r="G43" s="6">
        <v>8633</v>
      </c>
      <c r="H43" s="7" t="s">
        <v>54</v>
      </c>
      <c r="I43" s="8">
        <v>132</v>
      </c>
      <c r="J43" s="8">
        <v>400</v>
      </c>
      <c r="K43" s="8">
        <v>50</v>
      </c>
      <c r="L43" s="8">
        <v>250</v>
      </c>
      <c r="M43" s="9">
        <v>134</v>
      </c>
      <c r="N43" s="8"/>
      <c r="O43" s="8">
        <v>134</v>
      </c>
      <c r="P43" s="8">
        <v>6</v>
      </c>
      <c r="Q43" s="10" t="s">
        <v>37</v>
      </c>
      <c r="R43" s="3">
        <v>295.41000000000003</v>
      </c>
      <c r="S43" s="4">
        <v>234</v>
      </c>
      <c r="T43" s="8">
        <v>163.79999999999998</v>
      </c>
      <c r="U43" s="8">
        <v>100</v>
      </c>
      <c r="V43" s="8">
        <v>23</v>
      </c>
      <c r="W43" s="8">
        <v>55</v>
      </c>
      <c r="X43" s="11">
        <v>1447.8</v>
      </c>
      <c r="Y43" s="8">
        <v>1122.29</v>
      </c>
      <c r="Z43" s="8">
        <v>1726.6000000000001</v>
      </c>
      <c r="AA43" s="8">
        <v>1467.6100000000001</v>
      </c>
      <c r="AB43" s="8">
        <v>2158.25</v>
      </c>
      <c r="AC43" s="8">
        <v>2589.9</v>
      </c>
    </row>
    <row r="44" spans="1:29" ht="15.75" customHeight="1" x14ac:dyDescent="0.2">
      <c r="A44" s="2" t="s">
        <v>56</v>
      </c>
      <c r="B44" s="3">
        <v>27</v>
      </c>
      <c r="C44" s="12" t="s">
        <v>30</v>
      </c>
      <c r="D44" s="5">
        <v>20</v>
      </c>
      <c r="E44" s="4" t="s">
        <v>31</v>
      </c>
      <c r="F44" s="4" t="s">
        <v>41</v>
      </c>
      <c r="G44" s="6">
        <v>8633</v>
      </c>
      <c r="H44" s="7" t="s">
        <v>54</v>
      </c>
      <c r="I44" s="8">
        <v>132</v>
      </c>
      <c r="J44" s="8">
        <v>400</v>
      </c>
      <c r="K44" s="8">
        <v>50</v>
      </c>
      <c r="L44" s="8">
        <v>250</v>
      </c>
      <c r="M44" s="9">
        <v>134</v>
      </c>
      <c r="N44" s="8"/>
      <c r="O44" s="8">
        <v>134</v>
      </c>
      <c r="P44" s="8">
        <v>6</v>
      </c>
      <c r="Q44" s="10" t="s">
        <v>37</v>
      </c>
      <c r="R44" s="3">
        <v>295.41000000000003</v>
      </c>
      <c r="S44" s="4">
        <v>234</v>
      </c>
      <c r="T44" s="8">
        <v>163.79999999999998</v>
      </c>
      <c r="U44" s="8">
        <v>100</v>
      </c>
      <c r="V44" s="8">
        <v>23</v>
      </c>
      <c r="W44" s="8">
        <v>55</v>
      </c>
      <c r="X44" s="11">
        <v>1447.8</v>
      </c>
      <c r="Y44" s="8">
        <v>1122.29</v>
      </c>
      <c r="Z44" s="8">
        <v>1726.6000000000001</v>
      </c>
      <c r="AA44" s="8">
        <v>1467.6100000000001</v>
      </c>
      <c r="AB44" s="8">
        <v>2158.25</v>
      </c>
      <c r="AC44" s="8">
        <v>2589.9</v>
      </c>
    </row>
    <row r="45" spans="1:29" ht="15.75" customHeight="1" x14ac:dyDescent="0.2">
      <c r="A45" s="2" t="s">
        <v>57</v>
      </c>
      <c r="B45" s="3">
        <v>1</v>
      </c>
      <c r="C45" s="12" t="s">
        <v>30</v>
      </c>
      <c r="D45" s="5">
        <v>21</v>
      </c>
      <c r="E45" s="4" t="s">
        <v>31</v>
      </c>
      <c r="F45" s="4" t="s">
        <v>41</v>
      </c>
      <c r="G45" s="6">
        <v>5556</v>
      </c>
      <c r="H45" s="7" t="s">
        <v>32</v>
      </c>
      <c r="I45" s="8">
        <v>132</v>
      </c>
      <c r="J45" s="8">
        <v>400</v>
      </c>
      <c r="K45" s="8">
        <v>50</v>
      </c>
      <c r="L45" s="8">
        <v>250</v>
      </c>
      <c r="M45" s="9">
        <v>120</v>
      </c>
      <c r="N45" s="8">
        <v>65</v>
      </c>
      <c r="O45" s="8">
        <v>134</v>
      </c>
      <c r="P45" s="8">
        <v>6</v>
      </c>
      <c r="Q45" s="10" t="s">
        <v>33</v>
      </c>
      <c r="R45" s="3">
        <v>295.41000000000003</v>
      </c>
      <c r="S45" s="4">
        <v>343</v>
      </c>
      <c r="T45" s="8">
        <v>240.1</v>
      </c>
      <c r="U45" s="8">
        <v>100</v>
      </c>
      <c r="V45" s="8">
        <v>22</v>
      </c>
      <c r="W45" s="8">
        <v>54</v>
      </c>
      <c r="X45" s="11">
        <v>1573.1</v>
      </c>
      <c r="Y45" s="8">
        <v>722.28</v>
      </c>
      <c r="Z45" s="8">
        <v>1111.2</v>
      </c>
      <c r="AA45" s="8">
        <v>944.5200000000001</v>
      </c>
      <c r="AB45" s="8">
        <v>1389</v>
      </c>
      <c r="AC45" s="8">
        <v>1666.8</v>
      </c>
    </row>
    <row r="46" spans="1:29" ht="15.75" customHeight="1" x14ac:dyDescent="0.2">
      <c r="A46" s="2" t="s">
        <v>57</v>
      </c>
      <c r="B46" s="3">
        <v>2</v>
      </c>
      <c r="C46" s="12" t="s">
        <v>30</v>
      </c>
      <c r="D46" s="5">
        <v>22</v>
      </c>
      <c r="E46" s="4" t="s">
        <v>31</v>
      </c>
      <c r="F46" s="4" t="s">
        <v>41</v>
      </c>
      <c r="G46" s="6">
        <v>5556</v>
      </c>
      <c r="H46" s="7" t="s">
        <v>32</v>
      </c>
      <c r="I46" s="8">
        <v>132</v>
      </c>
      <c r="J46" s="8">
        <v>400</v>
      </c>
      <c r="K46" s="8">
        <v>50</v>
      </c>
      <c r="L46" s="8">
        <v>250</v>
      </c>
      <c r="M46" s="9">
        <v>120</v>
      </c>
      <c r="N46" s="8">
        <v>65</v>
      </c>
      <c r="O46" s="8">
        <v>134</v>
      </c>
      <c r="P46" s="8">
        <v>6</v>
      </c>
      <c r="Q46" s="10" t="s">
        <v>33</v>
      </c>
      <c r="R46" s="3">
        <v>295.41000000000003</v>
      </c>
      <c r="S46" s="4">
        <v>343</v>
      </c>
      <c r="T46" s="8">
        <v>240.1</v>
      </c>
      <c r="U46" s="8">
        <v>100</v>
      </c>
      <c r="V46" s="8">
        <v>22</v>
      </c>
      <c r="W46" s="8">
        <v>54</v>
      </c>
      <c r="X46" s="11">
        <v>1573.1</v>
      </c>
      <c r="Y46" s="8">
        <v>722.28</v>
      </c>
      <c r="Z46" s="8">
        <v>1111.2</v>
      </c>
      <c r="AA46" s="8">
        <v>944.5200000000001</v>
      </c>
      <c r="AB46" s="8">
        <v>1389</v>
      </c>
      <c r="AC46" s="8">
        <v>1666.8</v>
      </c>
    </row>
    <row r="47" spans="1:29" ht="15.75" customHeight="1" x14ac:dyDescent="0.2">
      <c r="A47" s="2" t="s">
        <v>57</v>
      </c>
      <c r="B47" s="3">
        <v>10</v>
      </c>
      <c r="C47" s="12" t="s">
        <v>30</v>
      </c>
      <c r="D47" s="5">
        <v>23</v>
      </c>
      <c r="E47" s="4" t="s">
        <v>31</v>
      </c>
      <c r="F47" s="4" t="s">
        <v>41</v>
      </c>
      <c r="G47" s="6">
        <v>6433</v>
      </c>
      <c r="H47" s="7" t="s">
        <v>49</v>
      </c>
      <c r="I47" s="8">
        <v>132</v>
      </c>
      <c r="J47" s="8">
        <v>399</v>
      </c>
      <c r="K47" s="8">
        <v>50</v>
      </c>
      <c r="L47" s="8">
        <v>250</v>
      </c>
      <c r="M47" s="9">
        <v>134</v>
      </c>
      <c r="N47" s="8"/>
      <c r="O47" s="8">
        <v>134</v>
      </c>
      <c r="P47" s="8">
        <v>6</v>
      </c>
      <c r="Q47" s="10" t="s">
        <v>35</v>
      </c>
      <c r="R47" s="3">
        <v>295.41000000000003</v>
      </c>
      <c r="S47" s="4">
        <v>343</v>
      </c>
      <c r="T47" s="8">
        <v>240.1</v>
      </c>
      <c r="U47" s="8">
        <v>100</v>
      </c>
      <c r="V47" s="8">
        <v>25</v>
      </c>
      <c r="W47" s="8">
        <v>57</v>
      </c>
      <c r="X47" s="11">
        <v>1527.1</v>
      </c>
      <c r="Y47" s="8">
        <v>836.29000000000008</v>
      </c>
      <c r="Z47" s="8">
        <v>1286.6000000000001</v>
      </c>
      <c r="AA47" s="8">
        <v>1093.6100000000001</v>
      </c>
      <c r="AB47" s="8">
        <v>1608.25</v>
      </c>
      <c r="AC47" s="8">
        <v>1929.8999999999999</v>
      </c>
    </row>
    <row r="48" spans="1:29" ht="15.75" customHeight="1" x14ac:dyDescent="0.2">
      <c r="A48" s="2" t="s">
        <v>57</v>
      </c>
      <c r="B48" s="3">
        <v>10</v>
      </c>
      <c r="C48" s="4" t="s">
        <v>39</v>
      </c>
      <c r="D48" s="5">
        <v>12.9</v>
      </c>
      <c r="E48" s="4" t="s">
        <v>31</v>
      </c>
      <c r="F48" s="4" t="s">
        <v>41</v>
      </c>
      <c r="G48" s="6">
        <v>3456</v>
      </c>
      <c r="H48" s="7" t="s">
        <v>58</v>
      </c>
      <c r="I48" s="8">
        <v>132</v>
      </c>
      <c r="J48" s="8">
        <v>400</v>
      </c>
      <c r="K48" s="8">
        <v>50</v>
      </c>
      <c r="L48" s="8">
        <v>250</v>
      </c>
      <c r="M48" s="9">
        <v>128</v>
      </c>
      <c r="N48" s="8">
        <v>65</v>
      </c>
      <c r="O48" s="8">
        <v>134</v>
      </c>
      <c r="P48" s="8">
        <v>6</v>
      </c>
      <c r="Q48" s="10" t="s">
        <v>42</v>
      </c>
      <c r="R48" s="3">
        <v>295.41000000000003</v>
      </c>
      <c r="S48" s="4">
        <v>343</v>
      </c>
      <c r="T48" s="8">
        <v>240.1</v>
      </c>
      <c r="U48" s="8">
        <v>100</v>
      </c>
      <c r="V48" s="8">
        <v>24</v>
      </c>
      <c r="W48" s="8">
        <v>56</v>
      </c>
      <c r="X48" s="11">
        <v>1585.1</v>
      </c>
      <c r="Y48" s="8">
        <v>449.28000000000003</v>
      </c>
      <c r="Z48" s="8">
        <v>691.2</v>
      </c>
      <c r="AA48" s="8">
        <v>587.5200000000001</v>
      </c>
      <c r="AB48" s="8">
        <v>864</v>
      </c>
      <c r="AC48" s="8">
        <v>1036.8</v>
      </c>
    </row>
    <row r="49" spans="1:29" ht="15.75" customHeight="1" x14ac:dyDescent="0.2">
      <c r="A49" s="2" t="s">
        <v>57</v>
      </c>
      <c r="B49" s="3">
        <v>11</v>
      </c>
      <c r="C49" s="12" t="s">
        <v>30</v>
      </c>
      <c r="D49" s="5">
        <v>13</v>
      </c>
      <c r="E49" s="4" t="s">
        <v>31</v>
      </c>
      <c r="F49" s="4" t="s">
        <v>41</v>
      </c>
      <c r="G49" s="6">
        <v>6433</v>
      </c>
      <c r="H49" s="7" t="s">
        <v>49</v>
      </c>
      <c r="I49" s="8">
        <v>132</v>
      </c>
      <c r="J49" s="8">
        <v>399</v>
      </c>
      <c r="K49" s="8">
        <v>50</v>
      </c>
      <c r="L49" s="8">
        <v>250</v>
      </c>
      <c r="M49" s="9">
        <v>134</v>
      </c>
      <c r="N49" s="8"/>
      <c r="O49" s="8">
        <v>134</v>
      </c>
      <c r="P49" s="8">
        <v>6</v>
      </c>
      <c r="Q49" s="10" t="s">
        <v>35</v>
      </c>
      <c r="R49" s="3">
        <v>295.41000000000003</v>
      </c>
      <c r="S49" s="4">
        <v>343</v>
      </c>
      <c r="T49" s="8">
        <v>240.1</v>
      </c>
      <c r="U49" s="8">
        <v>100</v>
      </c>
      <c r="V49" s="8">
        <v>25</v>
      </c>
      <c r="W49" s="8">
        <v>57</v>
      </c>
      <c r="X49" s="11">
        <v>1527.1</v>
      </c>
      <c r="Y49" s="8">
        <v>836.29000000000008</v>
      </c>
      <c r="Z49" s="8">
        <v>1286.6000000000001</v>
      </c>
      <c r="AA49" s="8">
        <v>1093.6100000000001</v>
      </c>
      <c r="AB49" s="8">
        <v>1608.25</v>
      </c>
      <c r="AC49" s="8">
        <v>1929.8999999999999</v>
      </c>
    </row>
    <row r="50" spans="1:29" ht="15.75" customHeight="1" x14ac:dyDescent="0.2">
      <c r="A50" s="2" t="s">
        <v>57</v>
      </c>
      <c r="B50" s="3">
        <v>28</v>
      </c>
      <c r="C50" s="12" t="s">
        <v>39</v>
      </c>
      <c r="D50" s="5">
        <v>14</v>
      </c>
      <c r="E50" s="4" t="s">
        <v>31</v>
      </c>
      <c r="F50" s="4" t="s">
        <v>41</v>
      </c>
      <c r="G50" s="6">
        <v>3456</v>
      </c>
      <c r="H50" s="7" t="s">
        <v>58</v>
      </c>
      <c r="I50" s="8">
        <v>132</v>
      </c>
      <c r="J50" s="8">
        <v>400</v>
      </c>
      <c r="K50" s="8">
        <v>50</v>
      </c>
      <c r="L50" s="8">
        <v>250</v>
      </c>
      <c r="M50" s="9">
        <v>128</v>
      </c>
      <c r="N50" s="8"/>
      <c r="O50" s="8">
        <v>134</v>
      </c>
      <c r="P50" s="8">
        <v>6</v>
      </c>
      <c r="Q50" s="10" t="s">
        <v>42</v>
      </c>
      <c r="R50" s="3">
        <v>295.41000000000003</v>
      </c>
      <c r="S50" s="4">
        <v>343</v>
      </c>
      <c r="T50" s="8">
        <v>240.1</v>
      </c>
      <c r="U50" s="8">
        <v>100</v>
      </c>
      <c r="V50" s="8">
        <v>24</v>
      </c>
      <c r="W50" s="8">
        <v>56</v>
      </c>
      <c r="X50" s="11">
        <v>1520.1</v>
      </c>
      <c r="Y50" s="8">
        <v>449.28000000000003</v>
      </c>
      <c r="Z50" s="8">
        <v>691.2</v>
      </c>
      <c r="AA50" s="8">
        <v>587.5200000000001</v>
      </c>
      <c r="AB50" s="8">
        <v>864</v>
      </c>
      <c r="AC50" s="8">
        <v>1036.8</v>
      </c>
    </row>
    <row r="51" spans="1:29" ht="15.75" customHeight="1" x14ac:dyDescent="0.2">
      <c r="A51" s="2" t="s">
        <v>57</v>
      </c>
      <c r="B51" s="3">
        <v>28</v>
      </c>
      <c r="C51" s="12" t="s">
        <v>39</v>
      </c>
      <c r="D51" s="5">
        <v>15</v>
      </c>
      <c r="E51" s="4" t="s">
        <v>31</v>
      </c>
      <c r="F51" s="4" t="s">
        <v>41</v>
      </c>
      <c r="G51" s="6">
        <v>3456</v>
      </c>
      <c r="H51" s="7" t="s">
        <v>58</v>
      </c>
      <c r="I51" s="8">
        <v>132</v>
      </c>
      <c r="J51" s="8">
        <v>400</v>
      </c>
      <c r="K51" s="8">
        <v>50</v>
      </c>
      <c r="L51" s="8">
        <v>250</v>
      </c>
      <c r="M51" s="9">
        <v>128</v>
      </c>
      <c r="N51" s="8"/>
      <c r="O51" s="8">
        <v>134</v>
      </c>
      <c r="P51" s="8">
        <v>6</v>
      </c>
      <c r="Q51" s="10" t="s">
        <v>42</v>
      </c>
      <c r="R51" s="3">
        <v>295.41000000000003</v>
      </c>
      <c r="S51" s="4">
        <v>343</v>
      </c>
      <c r="T51" s="8">
        <v>240.1</v>
      </c>
      <c r="U51" s="8">
        <v>100</v>
      </c>
      <c r="V51" s="8">
        <v>24</v>
      </c>
      <c r="W51" s="8">
        <v>56</v>
      </c>
      <c r="X51" s="11">
        <v>1520.1</v>
      </c>
      <c r="Y51" s="8">
        <v>449.28000000000003</v>
      </c>
      <c r="Z51" s="8">
        <v>691.2</v>
      </c>
      <c r="AA51" s="8">
        <v>587.5200000000001</v>
      </c>
      <c r="AB51" s="8">
        <v>864</v>
      </c>
      <c r="AC51" s="8">
        <v>1036.8</v>
      </c>
    </row>
    <row r="52" spans="1:29" ht="15.75" customHeight="1" x14ac:dyDescent="0.2">
      <c r="A52" s="2" t="s">
        <v>57</v>
      </c>
      <c r="B52" s="3">
        <v>29</v>
      </c>
      <c r="C52" s="12" t="s">
        <v>39</v>
      </c>
      <c r="D52" s="5">
        <v>16</v>
      </c>
      <c r="E52" s="4" t="s">
        <v>31</v>
      </c>
      <c r="F52" s="4" t="s">
        <v>41</v>
      </c>
      <c r="G52" s="6">
        <v>3456</v>
      </c>
      <c r="H52" s="7" t="s">
        <v>58</v>
      </c>
      <c r="I52" s="8">
        <v>132</v>
      </c>
      <c r="J52" s="8">
        <v>400</v>
      </c>
      <c r="K52" s="8">
        <v>50</v>
      </c>
      <c r="L52" s="8">
        <v>250</v>
      </c>
      <c r="M52" s="9">
        <v>128</v>
      </c>
      <c r="N52" s="8"/>
      <c r="O52" s="8">
        <v>134</v>
      </c>
      <c r="P52" s="8">
        <v>6</v>
      </c>
      <c r="Q52" s="10" t="s">
        <v>42</v>
      </c>
      <c r="R52" s="3">
        <v>295.41000000000003</v>
      </c>
      <c r="S52" s="4">
        <v>343</v>
      </c>
      <c r="T52" s="8">
        <v>240.1</v>
      </c>
      <c r="U52" s="8">
        <v>100</v>
      </c>
      <c r="V52" s="8">
        <v>24</v>
      </c>
      <c r="W52" s="8">
        <v>56</v>
      </c>
      <c r="X52" s="11">
        <v>1520.1</v>
      </c>
      <c r="Y52" s="8">
        <v>449.28000000000003</v>
      </c>
      <c r="Z52" s="8">
        <v>691.2</v>
      </c>
      <c r="AA52" s="8">
        <v>587.5200000000001</v>
      </c>
      <c r="AB52" s="8">
        <v>864</v>
      </c>
      <c r="AC52" s="8">
        <v>1036.8</v>
      </c>
    </row>
    <row r="53" spans="1:29" ht="15.75" customHeight="1" x14ac:dyDescent="0.2">
      <c r="A53" s="2" t="s">
        <v>57</v>
      </c>
      <c r="B53" s="3">
        <v>1</v>
      </c>
      <c r="C53" s="12" t="s">
        <v>30</v>
      </c>
      <c r="D53" s="5">
        <v>21</v>
      </c>
      <c r="E53" s="4" t="s">
        <v>31</v>
      </c>
      <c r="F53" s="4" t="s">
        <v>41</v>
      </c>
      <c r="G53" s="6">
        <v>5556</v>
      </c>
      <c r="H53" s="7" t="s">
        <v>32</v>
      </c>
      <c r="I53" s="8">
        <v>132</v>
      </c>
      <c r="J53" s="8">
        <v>400</v>
      </c>
      <c r="K53" s="8">
        <v>50</v>
      </c>
      <c r="L53" s="8">
        <v>250</v>
      </c>
      <c r="M53" s="9">
        <v>120</v>
      </c>
      <c r="N53" s="8">
        <v>65</v>
      </c>
      <c r="O53" s="8">
        <v>134</v>
      </c>
      <c r="P53" s="8">
        <v>6</v>
      </c>
      <c r="Q53" s="10" t="s">
        <v>33</v>
      </c>
      <c r="R53" s="3">
        <v>295.41000000000003</v>
      </c>
      <c r="S53" s="4">
        <v>343</v>
      </c>
      <c r="T53" s="8">
        <v>240.1</v>
      </c>
      <c r="U53" s="8">
        <v>100</v>
      </c>
      <c r="V53" s="8">
        <v>22</v>
      </c>
      <c r="W53" s="8">
        <v>54</v>
      </c>
      <c r="X53" s="11">
        <v>1573.1</v>
      </c>
      <c r="Y53" s="8">
        <v>722.28</v>
      </c>
      <c r="Z53" s="8">
        <v>1111.2</v>
      </c>
      <c r="AA53" s="8">
        <v>944.5200000000001</v>
      </c>
      <c r="AB53" s="8">
        <v>1389</v>
      </c>
      <c r="AC53" s="8">
        <v>1666.8</v>
      </c>
    </row>
    <row r="54" spans="1:29" ht="15.75" customHeight="1" x14ac:dyDescent="0.2">
      <c r="A54" s="2" t="s">
        <v>57</v>
      </c>
      <c r="B54" s="3">
        <v>2</v>
      </c>
      <c r="C54" s="12" t="s">
        <v>30</v>
      </c>
      <c r="D54" s="5">
        <v>22</v>
      </c>
      <c r="E54" s="4" t="s">
        <v>31</v>
      </c>
      <c r="F54" s="4" t="s">
        <v>41</v>
      </c>
      <c r="G54" s="6">
        <v>5556</v>
      </c>
      <c r="H54" s="7" t="s">
        <v>32</v>
      </c>
      <c r="I54" s="8">
        <v>132</v>
      </c>
      <c r="J54" s="8">
        <v>400</v>
      </c>
      <c r="K54" s="8">
        <v>50</v>
      </c>
      <c r="L54" s="8">
        <v>250</v>
      </c>
      <c r="M54" s="9">
        <v>120</v>
      </c>
      <c r="N54" s="8">
        <v>65</v>
      </c>
      <c r="O54" s="8">
        <v>134</v>
      </c>
      <c r="P54" s="8">
        <v>6</v>
      </c>
      <c r="Q54" s="10" t="s">
        <v>33</v>
      </c>
      <c r="R54" s="3">
        <v>295.41000000000003</v>
      </c>
      <c r="S54" s="4">
        <v>343</v>
      </c>
      <c r="T54" s="8">
        <v>240.1</v>
      </c>
      <c r="U54" s="8">
        <v>100</v>
      </c>
      <c r="V54" s="8">
        <v>22</v>
      </c>
      <c r="W54" s="8">
        <v>54</v>
      </c>
      <c r="X54" s="11">
        <v>1573.1</v>
      </c>
      <c r="Y54" s="8">
        <v>722.28</v>
      </c>
      <c r="Z54" s="8">
        <v>1111.2</v>
      </c>
      <c r="AA54" s="8">
        <v>944.5200000000001</v>
      </c>
      <c r="AB54" s="8">
        <v>1389</v>
      </c>
      <c r="AC54" s="8">
        <v>1666.8</v>
      </c>
    </row>
    <row r="55" spans="1:29" ht="15.75" customHeight="1" x14ac:dyDescent="0.2">
      <c r="A55" s="2" t="s">
        <v>59</v>
      </c>
      <c r="B55" s="3">
        <v>29</v>
      </c>
      <c r="C55" s="4" t="s">
        <v>44</v>
      </c>
      <c r="D55" s="5">
        <v>18</v>
      </c>
      <c r="E55" s="4" t="s">
        <v>31</v>
      </c>
      <c r="F55" s="4" t="s">
        <v>41</v>
      </c>
      <c r="G55" s="6">
        <v>4782</v>
      </c>
      <c r="H55" s="7" t="s">
        <v>58</v>
      </c>
      <c r="I55" s="8">
        <v>132</v>
      </c>
      <c r="J55" s="8">
        <v>400</v>
      </c>
      <c r="K55" s="8">
        <v>50</v>
      </c>
      <c r="L55" s="8">
        <v>250</v>
      </c>
      <c r="M55" s="9">
        <v>120</v>
      </c>
      <c r="N55" s="8">
        <v>65</v>
      </c>
      <c r="O55" s="8">
        <v>134</v>
      </c>
      <c r="P55" s="8">
        <v>6</v>
      </c>
      <c r="Q55" s="10" t="s">
        <v>42</v>
      </c>
      <c r="R55" s="3">
        <v>295.41000000000003</v>
      </c>
      <c r="S55" s="4">
        <v>399</v>
      </c>
      <c r="T55" s="8">
        <v>279.29999999999995</v>
      </c>
      <c r="U55" s="8">
        <v>100</v>
      </c>
      <c r="V55" s="8">
        <v>25</v>
      </c>
      <c r="W55" s="8">
        <v>57</v>
      </c>
      <c r="X55" s="11">
        <v>1618.3</v>
      </c>
      <c r="Y55" s="8">
        <v>621.66</v>
      </c>
      <c r="Z55" s="8">
        <v>956.40000000000009</v>
      </c>
      <c r="AA55" s="8">
        <v>812.94</v>
      </c>
      <c r="AB55" s="8">
        <v>1195.5</v>
      </c>
      <c r="AC55" s="8">
        <v>1434.6</v>
      </c>
    </row>
    <row r="56" spans="1:29" ht="15.75" customHeight="1" x14ac:dyDescent="0.2">
      <c r="A56" s="2" t="s">
        <v>59</v>
      </c>
      <c r="B56" s="3">
        <v>11</v>
      </c>
      <c r="C56" s="12" t="s">
        <v>44</v>
      </c>
      <c r="D56" s="5">
        <v>17</v>
      </c>
      <c r="E56" s="4" t="s">
        <v>31</v>
      </c>
      <c r="F56" s="4" t="s">
        <v>41</v>
      </c>
      <c r="G56" s="6">
        <v>4782</v>
      </c>
      <c r="H56" s="7" t="s">
        <v>58</v>
      </c>
      <c r="I56" s="8">
        <v>132</v>
      </c>
      <c r="J56" s="8">
        <v>400</v>
      </c>
      <c r="K56" s="8">
        <v>50</v>
      </c>
      <c r="L56" s="8">
        <v>250</v>
      </c>
      <c r="M56" s="9">
        <v>120</v>
      </c>
      <c r="N56" s="8">
        <v>65</v>
      </c>
      <c r="O56" s="8">
        <v>134</v>
      </c>
      <c r="P56" s="8">
        <v>6</v>
      </c>
      <c r="Q56" s="10" t="s">
        <v>42</v>
      </c>
      <c r="R56" s="3">
        <v>295.41000000000003</v>
      </c>
      <c r="S56" s="4">
        <v>399</v>
      </c>
      <c r="T56" s="8">
        <v>279.29999999999995</v>
      </c>
      <c r="U56" s="8">
        <v>100</v>
      </c>
      <c r="V56" s="8">
        <v>25</v>
      </c>
      <c r="W56" s="8">
        <v>57</v>
      </c>
      <c r="X56" s="11">
        <v>1618.3</v>
      </c>
      <c r="Y56" s="8">
        <v>621.66</v>
      </c>
      <c r="Z56" s="8">
        <v>956.40000000000009</v>
      </c>
      <c r="AA56" s="8">
        <v>812.94</v>
      </c>
      <c r="AB56" s="8">
        <v>1195.5</v>
      </c>
      <c r="AC56" s="8">
        <v>1434.6</v>
      </c>
    </row>
    <row r="57" spans="1:29" ht="15.75" customHeight="1" x14ac:dyDescent="0.2">
      <c r="A57" s="2" t="s">
        <v>59</v>
      </c>
      <c r="B57" s="3">
        <v>23</v>
      </c>
      <c r="C57" s="12" t="s">
        <v>44</v>
      </c>
      <c r="D57" s="5">
        <v>18</v>
      </c>
      <c r="E57" s="4" t="s">
        <v>31</v>
      </c>
      <c r="F57" s="4" t="s">
        <v>41</v>
      </c>
      <c r="G57" s="6">
        <v>4782</v>
      </c>
      <c r="H57" s="7" t="s">
        <v>58</v>
      </c>
      <c r="I57" s="8">
        <v>132</v>
      </c>
      <c r="J57" s="8">
        <v>400</v>
      </c>
      <c r="K57" s="8">
        <v>50</v>
      </c>
      <c r="L57" s="8">
        <v>250</v>
      </c>
      <c r="M57" s="9">
        <v>120</v>
      </c>
      <c r="N57" s="8">
        <v>65</v>
      </c>
      <c r="O57" s="8">
        <v>134</v>
      </c>
      <c r="P57" s="8">
        <v>6</v>
      </c>
      <c r="Q57" s="10" t="s">
        <v>42</v>
      </c>
      <c r="R57" s="3">
        <v>295.41000000000003</v>
      </c>
      <c r="S57" s="4">
        <v>399</v>
      </c>
      <c r="T57" s="8">
        <v>279.29999999999995</v>
      </c>
      <c r="U57" s="8">
        <v>100</v>
      </c>
      <c r="V57" s="8">
        <v>25</v>
      </c>
      <c r="W57" s="8">
        <v>57</v>
      </c>
      <c r="X57" s="11">
        <v>1618.3</v>
      </c>
      <c r="Y57" s="8">
        <v>621.66</v>
      </c>
      <c r="Z57" s="8">
        <v>956.40000000000009</v>
      </c>
      <c r="AA57" s="8">
        <v>812.94</v>
      </c>
      <c r="AB57" s="8">
        <v>1195.5</v>
      </c>
      <c r="AC57" s="8">
        <v>1434.6</v>
      </c>
    </row>
    <row r="58" spans="1:29" ht="15.75" customHeight="1" x14ac:dyDescent="0.2">
      <c r="A58" s="2" t="s">
        <v>59</v>
      </c>
      <c r="B58" s="3">
        <v>23</v>
      </c>
      <c r="C58" s="12" t="s">
        <v>44</v>
      </c>
      <c r="D58" s="5">
        <v>18</v>
      </c>
      <c r="E58" s="4" t="s">
        <v>31</v>
      </c>
      <c r="F58" s="4" t="s">
        <v>41</v>
      </c>
      <c r="G58" s="6">
        <v>4782</v>
      </c>
      <c r="H58" s="7" t="s">
        <v>58</v>
      </c>
      <c r="I58" s="8">
        <v>132</v>
      </c>
      <c r="J58" s="8">
        <v>400</v>
      </c>
      <c r="K58" s="8">
        <v>50</v>
      </c>
      <c r="L58" s="8">
        <v>250</v>
      </c>
      <c r="M58" s="9">
        <v>120</v>
      </c>
      <c r="N58" s="8">
        <v>65</v>
      </c>
      <c r="O58" s="8">
        <v>134</v>
      </c>
      <c r="P58" s="8">
        <v>6</v>
      </c>
      <c r="Q58" s="10" t="s">
        <v>42</v>
      </c>
      <c r="R58" s="3">
        <v>295.41000000000003</v>
      </c>
      <c r="S58" s="4">
        <v>399</v>
      </c>
      <c r="T58" s="8">
        <v>279.29999999999995</v>
      </c>
      <c r="U58" s="8">
        <v>100</v>
      </c>
      <c r="V58" s="8">
        <v>25</v>
      </c>
      <c r="W58" s="8">
        <v>57</v>
      </c>
      <c r="X58" s="11">
        <v>1618.3</v>
      </c>
      <c r="Y58" s="8">
        <v>621.66</v>
      </c>
      <c r="Z58" s="8">
        <v>956.40000000000009</v>
      </c>
      <c r="AA58" s="8">
        <v>812.94</v>
      </c>
      <c r="AB58" s="8">
        <v>1195.5</v>
      </c>
      <c r="AC58" s="8">
        <v>1434.6</v>
      </c>
    </row>
    <row r="59" spans="1:29" ht="15.75" customHeight="1" x14ac:dyDescent="0.2">
      <c r="A59" s="2" t="s">
        <v>59</v>
      </c>
      <c r="B59" s="3">
        <v>29</v>
      </c>
      <c r="C59" s="4" t="s">
        <v>44</v>
      </c>
      <c r="D59" s="5">
        <v>18</v>
      </c>
      <c r="E59" s="4" t="s">
        <v>31</v>
      </c>
      <c r="F59" s="4" t="s">
        <v>41</v>
      </c>
      <c r="G59" s="6">
        <v>4782</v>
      </c>
      <c r="H59" s="7" t="s">
        <v>58</v>
      </c>
      <c r="I59" s="8">
        <v>132</v>
      </c>
      <c r="J59" s="8">
        <v>400</v>
      </c>
      <c r="K59" s="8">
        <v>50</v>
      </c>
      <c r="L59" s="8">
        <v>250</v>
      </c>
      <c r="M59" s="9">
        <v>120</v>
      </c>
      <c r="N59" s="8">
        <v>65</v>
      </c>
      <c r="O59" s="8">
        <v>134</v>
      </c>
      <c r="P59" s="8">
        <v>6</v>
      </c>
      <c r="Q59" s="10" t="s">
        <v>42</v>
      </c>
      <c r="R59" s="3">
        <v>295.41000000000003</v>
      </c>
      <c r="S59" s="4">
        <v>399</v>
      </c>
      <c r="T59" s="8">
        <v>279.29999999999995</v>
      </c>
      <c r="U59" s="8">
        <v>100</v>
      </c>
      <c r="V59" s="8">
        <v>25</v>
      </c>
      <c r="W59" s="8">
        <v>57</v>
      </c>
      <c r="X59" s="11">
        <v>1618.3</v>
      </c>
      <c r="Y59" s="8">
        <v>621.66</v>
      </c>
      <c r="Z59" s="8">
        <v>956.40000000000009</v>
      </c>
      <c r="AA59" s="8">
        <v>812.94</v>
      </c>
      <c r="AB59" s="8">
        <v>1195.5</v>
      </c>
      <c r="AC59" s="8">
        <v>1434.6</v>
      </c>
    </row>
    <row r="60" spans="1:29" ht="15.75" customHeight="1" x14ac:dyDescent="0.2">
      <c r="A60" s="2" t="s">
        <v>60</v>
      </c>
      <c r="B60" s="3">
        <v>12</v>
      </c>
      <c r="C60" s="12" t="s">
        <v>30</v>
      </c>
      <c r="D60" s="5">
        <v>12.9</v>
      </c>
      <c r="E60" s="4" t="s">
        <v>31</v>
      </c>
      <c r="F60" s="4" t="s">
        <v>41</v>
      </c>
      <c r="G60" s="6">
        <v>5287</v>
      </c>
      <c r="H60" s="7" t="s">
        <v>58</v>
      </c>
      <c r="I60" s="8">
        <v>132</v>
      </c>
      <c r="J60" s="8">
        <v>400</v>
      </c>
      <c r="K60" s="8">
        <v>50</v>
      </c>
      <c r="L60" s="8">
        <v>250</v>
      </c>
      <c r="M60" s="9">
        <v>134</v>
      </c>
      <c r="N60" s="8"/>
      <c r="O60" s="8">
        <v>134</v>
      </c>
      <c r="P60" s="8">
        <v>6</v>
      </c>
      <c r="Q60" s="10" t="s">
        <v>42</v>
      </c>
      <c r="R60" s="3">
        <v>295.41000000000003</v>
      </c>
      <c r="S60" s="4">
        <v>343</v>
      </c>
      <c r="T60" s="8">
        <v>240.1</v>
      </c>
      <c r="U60" s="8">
        <v>100</v>
      </c>
      <c r="V60" s="8">
        <v>26</v>
      </c>
      <c r="W60" s="8">
        <v>58</v>
      </c>
      <c r="X60" s="11">
        <v>1530.1</v>
      </c>
      <c r="Y60" s="8">
        <v>687.31000000000006</v>
      </c>
      <c r="Z60" s="8">
        <v>1057.4000000000001</v>
      </c>
      <c r="AA60" s="8">
        <v>898.79000000000008</v>
      </c>
      <c r="AB60" s="8">
        <v>1321.75</v>
      </c>
      <c r="AC60" s="8">
        <v>1586.1</v>
      </c>
    </row>
    <row r="61" spans="1:29" ht="15.75" customHeight="1" x14ac:dyDescent="0.2">
      <c r="A61" s="2" t="s">
        <v>60</v>
      </c>
      <c r="B61" s="3">
        <v>24</v>
      </c>
      <c r="C61" s="12" t="s">
        <v>30</v>
      </c>
      <c r="D61" s="5">
        <v>18</v>
      </c>
      <c r="E61" s="4" t="s">
        <v>31</v>
      </c>
      <c r="F61" s="4" t="s">
        <v>41</v>
      </c>
      <c r="G61" s="6">
        <v>5287</v>
      </c>
      <c r="H61" s="7" t="s">
        <v>58</v>
      </c>
      <c r="I61" s="8">
        <v>132</v>
      </c>
      <c r="J61" s="8">
        <v>400</v>
      </c>
      <c r="K61" s="8">
        <v>50</v>
      </c>
      <c r="L61" s="8">
        <v>250</v>
      </c>
      <c r="M61" s="9">
        <v>134</v>
      </c>
      <c r="N61" s="8"/>
      <c r="O61" s="8">
        <v>134</v>
      </c>
      <c r="P61" s="8">
        <v>6</v>
      </c>
      <c r="Q61" s="10" t="s">
        <v>42</v>
      </c>
      <c r="R61" s="3">
        <v>295.41000000000003</v>
      </c>
      <c r="S61" s="4">
        <v>343</v>
      </c>
      <c r="T61" s="8">
        <v>240.1</v>
      </c>
      <c r="U61" s="8">
        <v>100</v>
      </c>
      <c r="V61" s="8">
        <v>26</v>
      </c>
      <c r="W61" s="8">
        <v>58</v>
      </c>
      <c r="X61" s="11">
        <v>1530.1</v>
      </c>
      <c r="Y61" s="8">
        <v>687.31000000000006</v>
      </c>
      <c r="Z61" s="8">
        <v>1057.4000000000001</v>
      </c>
      <c r="AA61" s="8">
        <v>898.79000000000008</v>
      </c>
      <c r="AB61" s="8">
        <v>1321.75</v>
      </c>
      <c r="AC61" s="8">
        <v>1586.1</v>
      </c>
    </row>
    <row r="62" spans="1:29" ht="15.75" customHeight="1" x14ac:dyDescent="0.2">
      <c r="A62" s="2" t="s">
        <v>60</v>
      </c>
      <c r="B62" s="3">
        <v>25</v>
      </c>
      <c r="C62" s="12" t="s">
        <v>30</v>
      </c>
      <c r="D62" s="5">
        <v>18</v>
      </c>
      <c r="E62" s="4" t="s">
        <v>31</v>
      </c>
      <c r="F62" s="4" t="s">
        <v>41</v>
      </c>
      <c r="G62" s="6">
        <v>5287</v>
      </c>
      <c r="H62" s="7" t="s">
        <v>58</v>
      </c>
      <c r="I62" s="8">
        <v>132</v>
      </c>
      <c r="J62" s="8">
        <v>400</v>
      </c>
      <c r="K62" s="8">
        <v>50</v>
      </c>
      <c r="L62" s="8">
        <v>250</v>
      </c>
      <c r="M62" s="9">
        <v>134</v>
      </c>
      <c r="N62" s="8"/>
      <c r="O62" s="8">
        <v>134</v>
      </c>
      <c r="P62" s="8">
        <v>6</v>
      </c>
      <c r="Q62" s="10" t="s">
        <v>42</v>
      </c>
      <c r="R62" s="3">
        <v>295.41000000000003</v>
      </c>
      <c r="S62" s="4">
        <v>343</v>
      </c>
      <c r="T62" s="8">
        <v>240.1</v>
      </c>
      <c r="U62" s="8">
        <v>100</v>
      </c>
      <c r="V62" s="8">
        <v>26</v>
      </c>
      <c r="W62" s="8">
        <v>58</v>
      </c>
      <c r="X62" s="11">
        <v>1530.1</v>
      </c>
      <c r="Y62" s="8">
        <v>687.31000000000006</v>
      </c>
      <c r="Z62" s="8">
        <v>1057.4000000000001</v>
      </c>
      <c r="AA62" s="8">
        <v>898.79000000000008</v>
      </c>
      <c r="AB62" s="8">
        <v>1321.75</v>
      </c>
      <c r="AC62" s="8">
        <v>1586.1</v>
      </c>
    </row>
    <row r="63" spans="1:29" ht="15.75" customHeight="1" x14ac:dyDescent="0.2">
      <c r="A63" s="13"/>
      <c r="B63" s="13"/>
      <c r="C63" s="13"/>
      <c r="D63" s="13"/>
      <c r="E63" s="14"/>
      <c r="F63" s="14"/>
      <c r="G63" s="13"/>
      <c r="H63" s="13"/>
      <c r="I63" s="13"/>
      <c r="J63" s="13"/>
      <c r="K63" s="13"/>
      <c r="L63" s="13"/>
      <c r="M63" s="14"/>
      <c r="N63" s="14"/>
      <c r="O63" s="13"/>
      <c r="P63" s="13"/>
      <c r="Q63" s="13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5.75" customHeight="1" x14ac:dyDescent="0.2">
      <c r="A64" s="13"/>
      <c r="B64" s="13"/>
      <c r="C64" s="13"/>
      <c r="D64" s="13"/>
      <c r="E64" s="14"/>
      <c r="F64" s="14"/>
      <c r="G64" s="13"/>
      <c r="H64" s="13"/>
      <c r="I64" s="13"/>
      <c r="J64" s="13"/>
      <c r="K64" s="13"/>
      <c r="L64" s="13"/>
      <c r="M64" s="14"/>
      <c r="N64" s="14"/>
      <c r="O64" s="13"/>
      <c r="P64" s="13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5.75" customHeight="1" x14ac:dyDescent="0.2">
      <c r="A65" s="13"/>
      <c r="B65" s="13"/>
      <c r="C65" s="13"/>
      <c r="D65" s="13"/>
      <c r="E65" s="14"/>
      <c r="F65" s="14"/>
      <c r="G65" s="13"/>
      <c r="H65" s="13"/>
      <c r="I65" s="13"/>
      <c r="J65" s="13"/>
      <c r="K65" s="13"/>
      <c r="L65" s="13"/>
      <c r="M65" s="14"/>
      <c r="N65" s="14"/>
      <c r="O65" s="13"/>
      <c r="P65" s="13"/>
      <c r="Q65" s="13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5.75" customHeight="1" x14ac:dyDescent="0.2">
      <c r="A66" s="13"/>
      <c r="B66" s="13"/>
      <c r="C66" s="13"/>
      <c r="D66" s="13"/>
      <c r="E66" s="14"/>
      <c r="F66" s="14"/>
      <c r="G66" s="13"/>
      <c r="H66" s="13"/>
      <c r="I66" s="13"/>
      <c r="J66" s="13"/>
      <c r="K66" s="13"/>
      <c r="L66" s="13"/>
      <c r="M66" s="14"/>
      <c r="N66" s="14"/>
      <c r="O66" s="13"/>
      <c r="P66" s="13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5.75" customHeight="1" x14ac:dyDescent="0.2">
      <c r="A67" s="13"/>
      <c r="B67" s="13"/>
      <c r="C67" s="13"/>
      <c r="D67" s="13"/>
      <c r="E67" s="14"/>
      <c r="F67" s="14"/>
      <c r="G67" s="13"/>
      <c r="H67" s="13"/>
      <c r="I67" s="13"/>
      <c r="J67" s="13"/>
      <c r="K67" s="13"/>
      <c r="L67" s="13"/>
      <c r="M67" s="14"/>
      <c r="N67" s="14"/>
      <c r="O67" s="13"/>
      <c r="P67" s="13"/>
      <c r="Q67" s="13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5.75" customHeight="1" x14ac:dyDescent="0.2">
      <c r="A68" s="13"/>
      <c r="B68" s="13"/>
      <c r="C68" s="13"/>
      <c r="D68" s="13"/>
      <c r="E68" s="14"/>
      <c r="F68" s="14"/>
      <c r="G68" s="13"/>
      <c r="H68" s="13"/>
      <c r="I68" s="13"/>
      <c r="J68" s="13"/>
      <c r="K68" s="13"/>
      <c r="L68" s="13"/>
      <c r="M68" s="14"/>
      <c r="N68" s="14"/>
      <c r="O68" s="13"/>
      <c r="P68" s="13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5.75" customHeight="1" x14ac:dyDescent="0.2">
      <c r="A69" s="13"/>
      <c r="B69" s="13"/>
      <c r="C69" s="13"/>
      <c r="D69" s="13"/>
      <c r="E69" s="14"/>
      <c r="F69" s="14"/>
      <c r="G69" s="13"/>
      <c r="H69" s="13"/>
      <c r="I69" s="13"/>
      <c r="J69" s="13"/>
      <c r="K69" s="13"/>
      <c r="L69" s="13"/>
      <c r="M69" s="14"/>
      <c r="N69" s="14"/>
      <c r="O69" s="13"/>
      <c r="P69" s="13"/>
      <c r="Q69" s="13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5.75" customHeight="1" x14ac:dyDescent="0.2">
      <c r="A70" s="13"/>
      <c r="B70" s="13"/>
      <c r="C70" s="13"/>
      <c r="D70" s="13"/>
      <c r="E70" s="14"/>
      <c r="F70" s="14"/>
      <c r="G70" s="13"/>
      <c r="H70" s="13"/>
      <c r="I70" s="13"/>
      <c r="J70" s="13"/>
      <c r="K70" s="13"/>
      <c r="L70" s="13"/>
      <c r="M70" s="14"/>
      <c r="N70" s="14"/>
      <c r="O70" s="13"/>
      <c r="P70" s="13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5.75" customHeight="1" x14ac:dyDescent="0.2">
      <c r="A71" s="13"/>
      <c r="B71" s="13"/>
      <c r="C71" s="13"/>
      <c r="D71" s="13"/>
      <c r="E71" s="14"/>
      <c r="F71" s="14"/>
      <c r="G71" s="13"/>
      <c r="H71" s="13"/>
      <c r="I71" s="13"/>
      <c r="J71" s="13"/>
      <c r="K71" s="13"/>
      <c r="L71" s="13"/>
      <c r="M71" s="14"/>
      <c r="N71" s="14"/>
      <c r="O71" s="13"/>
      <c r="P71" s="13"/>
      <c r="Q71" s="13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5.75" customHeight="1" x14ac:dyDescent="0.2">
      <c r="A72" s="13"/>
      <c r="B72" s="13"/>
      <c r="C72" s="13"/>
      <c r="D72" s="13"/>
      <c r="E72" s="14"/>
      <c r="F72" s="14"/>
      <c r="G72" s="13"/>
      <c r="H72" s="13"/>
      <c r="I72" s="13"/>
      <c r="J72" s="13"/>
      <c r="K72" s="13"/>
      <c r="L72" s="13"/>
      <c r="M72" s="14"/>
      <c r="N72" s="14"/>
      <c r="O72" s="13"/>
      <c r="P72" s="13"/>
      <c r="Q72" s="13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5.75" customHeight="1" x14ac:dyDescent="0.2">
      <c r="A73" s="13"/>
      <c r="B73" s="13"/>
      <c r="C73" s="13"/>
      <c r="D73" s="13"/>
      <c r="E73" s="14"/>
      <c r="F73" s="14"/>
      <c r="G73" s="13"/>
      <c r="H73" s="13"/>
      <c r="I73" s="13"/>
      <c r="J73" s="13"/>
      <c r="K73" s="13"/>
      <c r="L73" s="13"/>
      <c r="M73" s="14"/>
      <c r="N73" s="14"/>
      <c r="O73" s="13"/>
      <c r="P73" s="13"/>
      <c r="Q73" s="13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5.75" customHeight="1" x14ac:dyDescent="0.2">
      <c r="A74" s="13"/>
      <c r="B74" s="13"/>
      <c r="C74" s="13"/>
      <c r="D74" s="13"/>
      <c r="E74" s="14"/>
      <c r="F74" s="14"/>
      <c r="G74" s="13"/>
      <c r="H74" s="13"/>
      <c r="I74" s="13"/>
      <c r="J74" s="13"/>
      <c r="K74" s="13"/>
      <c r="L74" s="13"/>
      <c r="M74" s="14"/>
      <c r="N74" s="14"/>
      <c r="O74" s="13"/>
      <c r="P74" s="13"/>
      <c r="Q74" s="1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5.75" customHeight="1" x14ac:dyDescent="0.2">
      <c r="A75" s="13"/>
      <c r="B75" s="13"/>
      <c r="C75" s="13"/>
      <c r="D75" s="13"/>
      <c r="E75" s="14"/>
      <c r="F75" s="14"/>
      <c r="G75" s="13"/>
      <c r="H75" s="13"/>
      <c r="I75" s="13"/>
      <c r="J75" s="13"/>
      <c r="K75" s="13"/>
      <c r="L75" s="13"/>
      <c r="M75" s="14"/>
      <c r="N75" s="14"/>
      <c r="O75" s="13"/>
      <c r="P75" s="13"/>
      <c r="Q75" s="13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5.75" customHeight="1" x14ac:dyDescent="0.2">
      <c r="A76" s="13"/>
      <c r="B76" s="13"/>
      <c r="C76" s="13"/>
      <c r="D76" s="13"/>
      <c r="E76" s="14"/>
      <c r="F76" s="14"/>
      <c r="G76" s="13"/>
      <c r="H76" s="13"/>
      <c r="I76" s="13"/>
      <c r="J76" s="13"/>
      <c r="K76" s="13"/>
      <c r="L76" s="13"/>
      <c r="M76" s="14"/>
      <c r="N76" s="14"/>
      <c r="O76" s="13"/>
      <c r="P76" s="13"/>
      <c r="Q76" s="13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5.75" customHeight="1" x14ac:dyDescent="0.2">
      <c r="A77" s="13"/>
      <c r="B77" s="13"/>
      <c r="C77" s="13"/>
      <c r="D77" s="13"/>
      <c r="E77" s="14"/>
      <c r="F77" s="14"/>
      <c r="G77" s="13"/>
      <c r="H77" s="13"/>
      <c r="I77" s="13"/>
      <c r="J77" s="13"/>
      <c r="K77" s="13"/>
      <c r="L77" s="13"/>
      <c r="M77" s="14"/>
      <c r="N77" s="14"/>
      <c r="O77" s="13"/>
      <c r="P77" s="13"/>
      <c r="Q77" s="13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5.75" customHeight="1" x14ac:dyDescent="0.2">
      <c r="A78" s="13"/>
      <c r="B78" s="13"/>
      <c r="C78" s="13"/>
      <c r="D78" s="13"/>
      <c r="E78" s="14"/>
      <c r="F78" s="14"/>
      <c r="G78" s="13"/>
      <c r="H78" s="13"/>
      <c r="I78" s="13"/>
      <c r="J78" s="13"/>
      <c r="K78" s="13"/>
      <c r="L78" s="13"/>
      <c r="M78" s="14"/>
      <c r="N78" s="14"/>
      <c r="O78" s="13"/>
      <c r="P78" s="13"/>
      <c r="Q78" s="13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5.75" customHeight="1" x14ac:dyDescent="0.2">
      <c r="A79" s="13"/>
      <c r="B79" s="13"/>
      <c r="C79" s="13"/>
      <c r="D79" s="13"/>
      <c r="E79" s="14"/>
      <c r="F79" s="14"/>
      <c r="G79" s="13"/>
      <c r="H79" s="13"/>
      <c r="I79" s="13"/>
      <c r="J79" s="13"/>
      <c r="K79" s="13"/>
      <c r="L79" s="13"/>
      <c r="M79" s="14"/>
      <c r="N79" s="14"/>
      <c r="O79" s="13"/>
      <c r="P79" s="13"/>
      <c r="Q79" s="13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5.75" customHeight="1" x14ac:dyDescent="0.2">
      <c r="A80" s="13"/>
      <c r="B80" s="13"/>
      <c r="C80" s="13"/>
      <c r="D80" s="13"/>
      <c r="E80" s="14"/>
      <c r="F80" s="14"/>
      <c r="G80" s="13"/>
      <c r="H80" s="13"/>
      <c r="I80" s="13"/>
      <c r="J80" s="13"/>
      <c r="K80" s="13"/>
      <c r="L80" s="13"/>
      <c r="M80" s="14"/>
      <c r="N80" s="14"/>
      <c r="O80" s="13"/>
      <c r="P80" s="13"/>
      <c r="Q80" s="13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5.75" customHeight="1" x14ac:dyDescent="0.2">
      <c r="A81" s="13"/>
      <c r="B81" s="13"/>
      <c r="C81" s="13"/>
      <c r="D81" s="13"/>
      <c r="E81" s="14"/>
      <c r="F81" s="14"/>
      <c r="G81" s="13"/>
      <c r="H81" s="13"/>
      <c r="I81" s="13"/>
      <c r="J81" s="13"/>
      <c r="K81" s="13"/>
      <c r="L81" s="13"/>
      <c r="M81" s="14"/>
      <c r="N81" s="14"/>
      <c r="O81" s="13"/>
      <c r="P81" s="13"/>
      <c r="Q81" s="13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5.75" customHeight="1" x14ac:dyDescent="0.2">
      <c r="A82" s="13"/>
      <c r="B82" s="13"/>
      <c r="C82" s="13"/>
      <c r="D82" s="13"/>
      <c r="E82" s="14"/>
      <c r="F82" s="14"/>
      <c r="G82" s="13"/>
      <c r="H82" s="13"/>
      <c r="I82" s="13"/>
      <c r="J82" s="13"/>
      <c r="K82" s="13"/>
      <c r="L82" s="13"/>
      <c r="M82" s="14"/>
      <c r="N82" s="14"/>
      <c r="O82" s="13"/>
      <c r="P82" s="13"/>
      <c r="Q82" s="13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5.75" customHeight="1" x14ac:dyDescent="0.2">
      <c r="A83" s="13"/>
      <c r="B83" s="13"/>
      <c r="C83" s="13"/>
      <c r="D83" s="13"/>
      <c r="E83" s="14"/>
      <c r="F83" s="14"/>
      <c r="G83" s="13"/>
      <c r="H83" s="13"/>
      <c r="I83" s="13"/>
      <c r="J83" s="13"/>
      <c r="K83" s="13"/>
      <c r="L83" s="13"/>
      <c r="M83" s="14"/>
      <c r="N83" s="14"/>
      <c r="O83" s="13"/>
      <c r="P83" s="13"/>
      <c r="Q83" s="13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5.75" customHeight="1" x14ac:dyDescent="0.2">
      <c r="A84" s="13"/>
      <c r="B84" s="13"/>
      <c r="C84" s="13"/>
      <c r="D84" s="13"/>
      <c r="E84" s="14"/>
      <c r="F84" s="14"/>
      <c r="G84" s="13"/>
      <c r="H84" s="13"/>
      <c r="I84" s="13"/>
      <c r="J84" s="13"/>
      <c r="K84" s="13"/>
      <c r="L84" s="13"/>
      <c r="M84" s="14"/>
      <c r="N84" s="14"/>
      <c r="O84" s="13"/>
      <c r="P84" s="13"/>
      <c r="Q84" s="13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5.75" customHeight="1" x14ac:dyDescent="0.2">
      <c r="A85" s="13"/>
      <c r="B85" s="13"/>
      <c r="C85" s="13"/>
      <c r="D85" s="13"/>
      <c r="E85" s="14"/>
      <c r="F85" s="14"/>
      <c r="G85" s="13"/>
      <c r="H85" s="13"/>
      <c r="I85" s="13"/>
      <c r="J85" s="13"/>
      <c r="K85" s="13"/>
      <c r="L85" s="13"/>
      <c r="M85" s="14"/>
      <c r="N85" s="14"/>
      <c r="O85" s="13"/>
      <c r="P85" s="13"/>
      <c r="Q85" s="13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5.75" customHeight="1" x14ac:dyDescent="0.2">
      <c r="A86" s="13"/>
      <c r="B86" s="13"/>
      <c r="C86" s="13"/>
      <c r="D86" s="13"/>
      <c r="E86" s="14"/>
      <c r="F86" s="14"/>
      <c r="G86" s="13"/>
      <c r="H86" s="13"/>
      <c r="I86" s="13"/>
      <c r="J86" s="13"/>
      <c r="K86" s="13"/>
      <c r="L86" s="13"/>
      <c r="M86" s="14"/>
      <c r="N86" s="14"/>
      <c r="O86" s="13"/>
      <c r="P86" s="13"/>
      <c r="Q86" s="13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5.75" customHeight="1" x14ac:dyDescent="0.2">
      <c r="A87" s="13"/>
      <c r="B87" s="13"/>
      <c r="C87" s="13"/>
      <c r="D87" s="13"/>
      <c r="E87" s="14"/>
      <c r="F87" s="14"/>
      <c r="G87" s="13"/>
      <c r="H87" s="13"/>
      <c r="I87" s="13"/>
      <c r="J87" s="13"/>
      <c r="K87" s="13"/>
      <c r="L87" s="13"/>
      <c r="M87" s="14"/>
      <c r="N87" s="14"/>
      <c r="O87" s="13"/>
      <c r="P87" s="13"/>
      <c r="Q87" s="13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5.75" customHeight="1" x14ac:dyDescent="0.2">
      <c r="A88" s="13"/>
      <c r="B88" s="13"/>
      <c r="C88" s="13"/>
      <c r="D88" s="13"/>
      <c r="E88" s="14"/>
      <c r="F88" s="14"/>
      <c r="G88" s="13"/>
      <c r="H88" s="13"/>
      <c r="I88" s="13"/>
      <c r="J88" s="13"/>
      <c r="K88" s="13"/>
      <c r="L88" s="13"/>
      <c r="M88" s="14"/>
      <c r="N88" s="14"/>
      <c r="O88" s="13"/>
      <c r="P88" s="13"/>
      <c r="Q88" s="13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5.75" customHeight="1" x14ac:dyDescent="0.2">
      <c r="A89" s="13"/>
      <c r="B89" s="13"/>
      <c r="C89" s="13"/>
      <c r="D89" s="13"/>
      <c r="E89" s="14"/>
      <c r="F89" s="14"/>
      <c r="G89" s="13"/>
      <c r="H89" s="13"/>
      <c r="I89" s="13"/>
      <c r="J89" s="13"/>
      <c r="K89" s="13"/>
      <c r="L89" s="13"/>
      <c r="M89" s="14"/>
      <c r="N89" s="14"/>
      <c r="O89" s="13"/>
      <c r="P89" s="13"/>
      <c r="Q89" s="13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5.75" customHeight="1" x14ac:dyDescent="0.2">
      <c r="A90" s="13"/>
      <c r="B90" s="13"/>
      <c r="C90" s="13"/>
      <c r="D90" s="13"/>
      <c r="E90" s="14"/>
      <c r="F90" s="14"/>
      <c r="G90" s="13"/>
      <c r="H90" s="13"/>
      <c r="I90" s="13"/>
      <c r="J90" s="13"/>
      <c r="K90" s="13"/>
      <c r="L90" s="13"/>
      <c r="M90" s="14"/>
      <c r="N90" s="14"/>
      <c r="O90" s="13"/>
      <c r="P90" s="13"/>
      <c r="Q90" s="13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5.75" customHeight="1" x14ac:dyDescent="0.2">
      <c r="A91" s="13"/>
      <c r="B91" s="13"/>
      <c r="C91" s="13"/>
      <c r="D91" s="13"/>
      <c r="E91" s="14"/>
      <c r="F91" s="14"/>
      <c r="G91" s="13"/>
      <c r="H91" s="13"/>
      <c r="I91" s="13"/>
      <c r="J91" s="13"/>
      <c r="K91" s="13"/>
      <c r="L91" s="13"/>
      <c r="M91" s="14"/>
      <c r="N91" s="14"/>
      <c r="O91" s="13"/>
      <c r="P91" s="13"/>
      <c r="Q91" s="13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5.75" customHeight="1" x14ac:dyDescent="0.2">
      <c r="A92" s="13"/>
      <c r="B92" s="13"/>
      <c r="C92" s="13"/>
      <c r="D92" s="13"/>
      <c r="E92" s="14"/>
      <c r="F92" s="14"/>
      <c r="G92" s="13"/>
      <c r="H92" s="13"/>
      <c r="I92" s="13"/>
      <c r="J92" s="13"/>
      <c r="K92" s="13"/>
      <c r="L92" s="13"/>
      <c r="M92" s="14"/>
      <c r="N92" s="14"/>
      <c r="O92" s="13"/>
      <c r="P92" s="13"/>
      <c r="Q92" s="13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5.75" customHeight="1" x14ac:dyDescent="0.2">
      <c r="A93" s="13"/>
      <c r="B93" s="13"/>
      <c r="C93" s="13"/>
      <c r="D93" s="13"/>
      <c r="E93" s="14"/>
      <c r="F93" s="14"/>
      <c r="G93" s="13"/>
      <c r="H93" s="13"/>
      <c r="I93" s="13"/>
      <c r="J93" s="13"/>
      <c r="K93" s="13"/>
      <c r="L93" s="13"/>
      <c r="M93" s="14"/>
      <c r="N93" s="14"/>
      <c r="O93" s="13"/>
      <c r="P93" s="13"/>
      <c r="Q93" s="13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5.75" customHeight="1" x14ac:dyDescent="0.2">
      <c r="A94" s="13"/>
      <c r="B94" s="13"/>
      <c r="C94" s="13"/>
      <c r="D94" s="13"/>
      <c r="E94" s="14"/>
      <c r="F94" s="14"/>
      <c r="G94" s="13"/>
      <c r="H94" s="13"/>
      <c r="I94" s="13"/>
      <c r="J94" s="13"/>
      <c r="K94" s="13"/>
      <c r="L94" s="13"/>
      <c r="M94" s="14"/>
      <c r="N94" s="14"/>
      <c r="O94" s="13"/>
      <c r="P94" s="13"/>
      <c r="Q94" s="13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5.75" customHeight="1" x14ac:dyDescent="0.2">
      <c r="A95" s="13"/>
      <c r="B95" s="13"/>
      <c r="C95" s="13"/>
      <c r="D95" s="13"/>
      <c r="E95" s="14"/>
      <c r="F95" s="14"/>
      <c r="G95" s="13"/>
      <c r="H95" s="13"/>
      <c r="I95" s="13"/>
      <c r="J95" s="13"/>
      <c r="K95" s="13"/>
      <c r="L95" s="13"/>
      <c r="M95" s="14"/>
      <c r="N95" s="14"/>
      <c r="O95" s="13"/>
      <c r="P95" s="13"/>
      <c r="Q95" s="13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5.75" customHeight="1" x14ac:dyDescent="0.2">
      <c r="A96" s="13"/>
      <c r="B96" s="13"/>
      <c r="C96" s="13"/>
      <c r="D96" s="13"/>
      <c r="E96" s="14"/>
      <c r="F96" s="14"/>
      <c r="G96" s="13"/>
      <c r="H96" s="13"/>
      <c r="I96" s="13"/>
      <c r="J96" s="13"/>
      <c r="K96" s="13"/>
      <c r="L96" s="13"/>
      <c r="M96" s="14"/>
      <c r="N96" s="14"/>
      <c r="O96" s="13"/>
      <c r="P96" s="13"/>
      <c r="Q96" s="13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5.75" customHeight="1" x14ac:dyDescent="0.2">
      <c r="A97" s="13"/>
      <c r="B97" s="13"/>
      <c r="C97" s="13"/>
      <c r="D97" s="13"/>
      <c r="E97" s="14"/>
      <c r="F97" s="14"/>
      <c r="G97" s="13"/>
      <c r="H97" s="13"/>
      <c r="I97" s="13"/>
      <c r="J97" s="13"/>
      <c r="K97" s="13"/>
      <c r="L97" s="13"/>
      <c r="M97" s="14"/>
      <c r="N97" s="14"/>
      <c r="O97" s="13"/>
      <c r="P97" s="13"/>
      <c r="Q97" s="13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5.75" customHeight="1" x14ac:dyDescent="0.2">
      <c r="A98" s="13"/>
      <c r="B98" s="13"/>
      <c r="C98" s="13"/>
      <c r="D98" s="13"/>
      <c r="E98" s="14"/>
      <c r="F98" s="14"/>
      <c r="G98" s="13"/>
      <c r="H98" s="13"/>
      <c r="I98" s="13"/>
      <c r="J98" s="13"/>
      <c r="K98" s="13"/>
      <c r="L98" s="13"/>
      <c r="M98" s="14"/>
      <c r="N98" s="14"/>
      <c r="O98" s="13"/>
      <c r="P98" s="13"/>
      <c r="Q98" s="13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5.75" customHeight="1" x14ac:dyDescent="0.2">
      <c r="A99" s="13"/>
      <c r="B99" s="13"/>
      <c r="C99" s="13"/>
      <c r="D99" s="13"/>
      <c r="E99" s="14"/>
      <c r="F99" s="14"/>
      <c r="G99" s="13"/>
      <c r="H99" s="13"/>
      <c r="I99" s="13"/>
      <c r="J99" s="13"/>
      <c r="K99" s="13"/>
      <c r="L99" s="13"/>
      <c r="M99" s="14"/>
      <c r="N99" s="14"/>
      <c r="O99" s="13"/>
      <c r="P99" s="13"/>
      <c r="Q99" s="13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5.75" customHeight="1" x14ac:dyDescent="0.2">
      <c r="A100" s="13"/>
      <c r="B100" s="13"/>
      <c r="C100" s="13"/>
      <c r="D100" s="13"/>
      <c r="E100" s="14"/>
      <c r="F100" s="14"/>
      <c r="G100" s="13"/>
      <c r="H100" s="13"/>
      <c r="I100" s="13"/>
      <c r="J100" s="13"/>
      <c r="K100" s="13"/>
      <c r="L100" s="13"/>
      <c r="M100" s="14"/>
      <c r="N100" s="14"/>
      <c r="O100" s="13"/>
      <c r="P100" s="13"/>
      <c r="Q100" s="13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5.75" customHeight="1" x14ac:dyDescent="0.2">
      <c r="A101" s="13"/>
      <c r="B101" s="13"/>
      <c r="C101" s="13"/>
      <c r="D101" s="13"/>
      <c r="E101" s="14"/>
      <c r="F101" s="14"/>
      <c r="G101" s="13"/>
      <c r="H101" s="13"/>
      <c r="I101" s="13"/>
      <c r="J101" s="13"/>
      <c r="K101" s="13"/>
      <c r="L101" s="13"/>
      <c r="M101" s="14"/>
      <c r="N101" s="14"/>
      <c r="O101" s="13"/>
      <c r="P101" s="13"/>
      <c r="Q101" s="13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5.75" customHeight="1" x14ac:dyDescent="0.2">
      <c r="A102" s="13"/>
      <c r="B102" s="13"/>
      <c r="C102" s="13"/>
      <c r="D102" s="13"/>
      <c r="E102" s="14"/>
      <c r="F102" s="14"/>
      <c r="G102" s="13"/>
      <c r="H102" s="13"/>
      <c r="I102" s="13"/>
      <c r="J102" s="13"/>
      <c r="K102" s="13"/>
      <c r="L102" s="13"/>
      <c r="M102" s="14"/>
      <c r="N102" s="14"/>
      <c r="O102" s="13"/>
      <c r="P102" s="13"/>
      <c r="Q102" s="13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5.75" customHeight="1" x14ac:dyDescent="0.2">
      <c r="A103" s="13"/>
      <c r="B103" s="13"/>
      <c r="C103" s="13"/>
      <c r="D103" s="13"/>
      <c r="E103" s="14"/>
      <c r="F103" s="14"/>
      <c r="G103" s="13"/>
      <c r="H103" s="13"/>
      <c r="I103" s="13"/>
      <c r="J103" s="13"/>
      <c r="K103" s="13"/>
      <c r="L103" s="13"/>
      <c r="M103" s="14"/>
      <c r="N103" s="14"/>
      <c r="O103" s="13"/>
      <c r="P103" s="13"/>
      <c r="Q103" s="13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5.75" customHeight="1" x14ac:dyDescent="0.2">
      <c r="A104" s="13"/>
      <c r="B104" s="13"/>
      <c r="C104" s="13"/>
      <c r="D104" s="13"/>
      <c r="E104" s="14"/>
      <c r="F104" s="14"/>
      <c r="G104" s="13"/>
      <c r="H104" s="13"/>
      <c r="I104" s="13"/>
      <c r="J104" s="13"/>
      <c r="K104" s="13"/>
      <c r="L104" s="13"/>
      <c r="M104" s="14"/>
      <c r="N104" s="14"/>
      <c r="O104" s="13"/>
      <c r="P104" s="13"/>
      <c r="Q104" s="13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5.75" customHeight="1" x14ac:dyDescent="0.2">
      <c r="A105" s="13"/>
      <c r="B105" s="13"/>
      <c r="C105" s="13"/>
      <c r="D105" s="13"/>
      <c r="E105" s="14"/>
      <c r="F105" s="14"/>
      <c r="G105" s="13"/>
      <c r="H105" s="13"/>
      <c r="I105" s="13"/>
      <c r="J105" s="13"/>
      <c r="K105" s="13"/>
      <c r="L105" s="13"/>
      <c r="M105" s="14"/>
      <c r="N105" s="14"/>
      <c r="O105" s="13"/>
      <c r="P105" s="13"/>
      <c r="Q105" s="13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5.75" customHeight="1" x14ac:dyDescent="0.2">
      <c r="A106" s="13"/>
      <c r="B106" s="13"/>
      <c r="C106" s="13"/>
      <c r="D106" s="13"/>
      <c r="E106" s="14"/>
      <c r="F106" s="14"/>
      <c r="G106" s="13"/>
      <c r="H106" s="13"/>
      <c r="I106" s="13"/>
      <c r="J106" s="13"/>
      <c r="K106" s="13"/>
      <c r="L106" s="13"/>
      <c r="M106" s="14"/>
      <c r="N106" s="14"/>
      <c r="O106" s="13"/>
      <c r="P106" s="13"/>
      <c r="Q106" s="13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5.75" customHeight="1" x14ac:dyDescent="0.2">
      <c r="A107" s="13"/>
      <c r="B107" s="13"/>
      <c r="C107" s="13"/>
      <c r="D107" s="13"/>
      <c r="E107" s="14"/>
      <c r="F107" s="14"/>
      <c r="G107" s="13"/>
      <c r="H107" s="13"/>
      <c r="I107" s="13"/>
      <c r="J107" s="13"/>
      <c r="K107" s="13"/>
      <c r="L107" s="13"/>
      <c r="M107" s="14"/>
      <c r="N107" s="14"/>
      <c r="O107" s="13"/>
      <c r="P107" s="13"/>
      <c r="Q107" s="13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5.75" customHeight="1" x14ac:dyDescent="0.2">
      <c r="A108" s="13"/>
      <c r="B108" s="13"/>
      <c r="C108" s="13"/>
      <c r="D108" s="13"/>
      <c r="E108" s="14"/>
      <c r="F108" s="14"/>
      <c r="G108" s="13"/>
      <c r="H108" s="13"/>
      <c r="I108" s="13"/>
      <c r="J108" s="13"/>
      <c r="K108" s="13"/>
      <c r="L108" s="13"/>
      <c r="M108" s="14"/>
      <c r="N108" s="14"/>
      <c r="O108" s="13"/>
      <c r="P108" s="13"/>
      <c r="Q108" s="13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5.75" customHeight="1" x14ac:dyDescent="0.2">
      <c r="A109" s="13"/>
      <c r="B109" s="13"/>
      <c r="C109" s="13"/>
      <c r="D109" s="13"/>
      <c r="E109" s="14"/>
      <c r="F109" s="14"/>
      <c r="G109" s="13"/>
      <c r="H109" s="13"/>
      <c r="I109" s="13"/>
      <c r="J109" s="13"/>
      <c r="K109" s="13"/>
      <c r="L109" s="13"/>
      <c r="M109" s="14"/>
      <c r="N109" s="14"/>
      <c r="O109" s="13"/>
      <c r="P109" s="13"/>
      <c r="Q109" s="13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5.75" customHeight="1" x14ac:dyDescent="0.2">
      <c r="A110" s="13"/>
      <c r="B110" s="13"/>
      <c r="C110" s="13"/>
      <c r="D110" s="13"/>
      <c r="E110" s="14"/>
      <c r="F110" s="14"/>
      <c r="G110" s="13"/>
      <c r="H110" s="13"/>
      <c r="I110" s="13"/>
      <c r="J110" s="13"/>
      <c r="K110" s="13"/>
      <c r="L110" s="13"/>
      <c r="M110" s="14"/>
      <c r="N110" s="14"/>
      <c r="O110" s="13"/>
      <c r="P110" s="13"/>
      <c r="Q110" s="13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5.75" customHeight="1" x14ac:dyDescent="0.2">
      <c r="A111" s="13"/>
      <c r="B111" s="13"/>
      <c r="C111" s="13"/>
      <c r="D111" s="13"/>
      <c r="E111" s="14"/>
      <c r="F111" s="14"/>
      <c r="G111" s="13"/>
      <c r="H111" s="13"/>
      <c r="I111" s="13"/>
      <c r="J111" s="13"/>
      <c r="K111" s="13"/>
      <c r="L111" s="13"/>
      <c r="M111" s="14"/>
      <c r="N111" s="14"/>
      <c r="O111" s="13"/>
      <c r="P111" s="13"/>
      <c r="Q111" s="13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5.75" customHeight="1" x14ac:dyDescent="0.2">
      <c r="A112" s="13"/>
      <c r="B112" s="13"/>
      <c r="C112" s="13"/>
      <c r="D112" s="13"/>
      <c r="E112" s="14"/>
      <c r="F112" s="14"/>
      <c r="G112" s="13"/>
      <c r="H112" s="13"/>
      <c r="I112" s="13"/>
      <c r="J112" s="13"/>
      <c r="K112" s="13"/>
      <c r="L112" s="13"/>
      <c r="M112" s="14"/>
      <c r="N112" s="14"/>
      <c r="O112" s="13"/>
      <c r="P112" s="13"/>
      <c r="Q112" s="13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5.75" customHeight="1" x14ac:dyDescent="0.2">
      <c r="A113" s="13"/>
      <c r="B113" s="13"/>
      <c r="C113" s="13"/>
      <c r="D113" s="13"/>
      <c r="E113" s="14"/>
      <c r="F113" s="14"/>
      <c r="G113" s="13"/>
      <c r="H113" s="13"/>
      <c r="I113" s="13"/>
      <c r="J113" s="13"/>
      <c r="K113" s="13"/>
      <c r="L113" s="13"/>
      <c r="M113" s="14"/>
      <c r="N113" s="14"/>
      <c r="O113" s="13"/>
      <c r="P113" s="13"/>
      <c r="Q113" s="13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5.75" customHeight="1" x14ac:dyDescent="0.2">
      <c r="A114" s="13"/>
      <c r="B114" s="13"/>
      <c r="C114" s="13"/>
      <c r="D114" s="13"/>
      <c r="E114" s="14"/>
      <c r="F114" s="14"/>
      <c r="G114" s="13"/>
      <c r="H114" s="13"/>
      <c r="I114" s="13"/>
      <c r="J114" s="13"/>
      <c r="K114" s="13"/>
      <c r="L114" s="13"/>
      <c r="M114" s="14"/>
      <c r="N114" s="14"/>
      <c r="O114" s="13"/>
      <c r="P114" s="13"/>
      <c r="Q114" s="13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5.75" customHeight="1" x14ac:dyDescent="0.2">
      <c r="A115" s="13"/>
      <c r="B115" s="13"/>
      <c r="C115" s="13"/>
      <c r="D115" s="13"/>
      <c r="E115" s="14"/>
      <c r="F115" s="14"/>
      <c r="G115" s="13"/>
      <c r="H115" s="13"/>
      <c r="I115" s="13"/>
      <c r="J115" s="13"/>
      <c r="K115" s="13"/>
      <c r="L115" s="13"/>
      <c r="M115" s="14"/>
      <c r="N115" s="14"/>
      <c r="O115" s="13"/>
      <c r="P115" s="13"/>
      <c r="Q115" s="13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5.75" customHeight="1" x14ac:dyDescent="0.2">
      <c r="A116" s="13"/>
      <c r="B116" s="13"/>
      <c r="C116" s="13"/>
      <c r="D116" s="13"/>
      <c r="E116" s="14"/>
      <c r="F116" s="14"/>
      <c r="G116" s="13"/>
      <c r="H116" s="13"/>
      <c r="I116" s="13"/>
      <c r="J116" s="13"/>
      <c r="K116" s="13"/>
      <c r="L116" s="13"/>
      <c r="M116" s="14"/>
      <c r="N116" s="14"/>
      <c r="O116" s="13"/>
      <c r="P116" s="13"/>
      <c r="Q116" s="13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5.75" customHeight="1" x14ac:dyDescent="0.2">
      <c r="A117" s="13"/>
      <c r="B117" s="13"/>
      <c r="C117" s="13"/>
      <c r="D117" s="13"/>
      <c r="E117" s="14"/>
      <c r="F117" s="14"/>
      <c r="G117" s="13"/>
      <c r="H117" s="13"/>
      <c r="I117" s="13"/>
      <c r="J117" s="13"/>
      <c r="K117" s="13"/>
      <c r="L117" s="13"/>
      <c r="M117" s="14"/>
      <c r="N117" s="14"/>
      <c r="O117" s="13"/>
      <c r="P117" s="13"/>
      <c r="Q117" s="13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5.75" customHeight="1" x14ac:dyDescent="0.2">
      <c r="A118" s="13"/>
      <c r="B118" s="13"/>
      <c r="C118" s="13"/>
      <c r="D118" s="13"/>
      <c r="E118" s="14"/>
      <c r="F118" s="14"/>
      <c r="G118" s="13"/>
      <c r="H118" s="13"/>
      <c r="I118" s="13"/>
      <c r="J118" s="13"/>
      <c r="K118" s="13"/>
      <c r="L118" s="13"/>
      <c r="M118" s="14"/>
      <c r="N118" s="14"/>
      <c r="O118" s="13"/>
      <c r="P118" s="13"/>
      <c r="Q118" s="13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5.75" customHeight="1" x14ac:dyDescent="0.2">
      <c r="A119" s="13"/>
      <c r="B119" s="13"/>
      <c r="C119" s="13"/>
      <c r="D119" s="13"/>
      <c r="E119" s="14"/>
      <c r="F119" s="14"/>
      <c r="G119" s="13"/>
      <c r="H119" s="13"/>
      <c r="I119" s="13"/>
      <c r="J119" s="13"/>
      <c r="K119" s="13"/>
      <c r="L119" s="13"/>
      <c r="M119" s="14"/>
      <c r="N119" s="14"/>
      <c r="O119" s="13"/>
      <c r="P119" s="13"/>
      <c r="Q119" s="13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5.75" customHeight="1" x14ac:dyDescent="0.2">
      <c r="A120" s="13"/>
      <c r="B120" s="13"/>
      <c r="C120" s="13"/>
      <c r="D120" s="13"/>
      <c r="E120" s="14"/>
      <c r="F120" s="14"/>
      <c r="G120" s="13"/>
      <c r="H120" s="13"/>
      <c r="I120" s="13"/>
      <c r="J120" s="13"/>
      <c r="K120" s="13"/>
      <c r="L120" s="13"/>
      <c r="M120" s="14"/>
      <c r="N120" s="14"/>
      <c r="O120" s="13"/>
      <c r="P120" s="13"/>
      <c r="Q120" s="13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5.75" customHeight="1" x14ac:dyDescent="0.2">
      <c r="A121" s="13"/>
      <c r="B121" s="13"/>
      <c r="C121" s="13"/>
      <c r="D121" s="13"/>
      <c r="E121" s="14"/>
      <c r="F121" s="14"/>
      <c r="G121" s="13"/>
      <c r="H121" s="13"/>
      <c r="I121" s="13"/>
      <c r="J121" s="13"/>
      <c r="K121" s="13"/>
      <c r="L121" s="13"/>
      <c r="M121" s="14"/>
      <c r="N121" s="14"/>
      <c r="O121" s="13"/>
      <c r="P121" s="13"/>
      <c r="Q121" s="13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5.75" customHeight="1" x14ac:dyDescent="0.2">
      <c r="A122" s="13"/>
      <c r="B122" s="13"/>
      <c r="C122" s="13"/>
      <c r="D122" s="13"/>
      <c r="E122" s="14"/>
      <c r="F122" s="14"/>
      <c r="G122" s="13"/>
      <c r="H122" s="13"/>
      <c r="I122" s="13"/>
      <c r="J122" s="13"/>
      <c r="K122" s="13"/>
      <c r="L122" s="13"/>
      <c r="M122" s="14"/>
      <c r="N122" s="14"/>
      <c r="O122" s="13"/>
      <c r="P122" s="13"/>
      <c r="Q122" s="13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5.75" customHeight="1" x14ac:dyDescent="0.2">
      <c r="A123" s="13"/>
      <c r="B123" s="13"/>
      <c r="C123" s="13"/>
      <c r="D123" s="13"/>
      <c r="E123" s="14"/>
      <c r="F123" s="14"/>
      <c r="G123" s="13"/>
      <c r="H123" s="13"/>
      <c r="I123" s="13"/>
      <c r="J123" s="13"/>
      <c r="K123" s="13"/>
      <c r="L123" s="13"/>
      <c r="M123" s="14"/>
      <c r="N123" s="14"/>
      <c r="O123" s="13"/>
      <c r="P123" s="13"/>
      <c r="Q123" s="13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5.75" customHeight="1" x14ac:dyDescent="0.2">
      <c r="A124" s="13"/>
      <c r="B124" s="13"/>
      <c r="C124" s="13"/>
      <c r="D124" s="13"/>
      <c r="E124" s="14"/>
      <c r="F124" s="14"/>
      <c r="G124" s="13"/>
      <c r="H124" s="13"/>
      <c r="I124" s="13"/>
      <c r="J124" s="13"/>
      <c r="K124" s="13"/>
      <c r="L124" s="13"/>
      <c r="M124" s="14"/>
      <c r="N124" s="14"/>
      <c r="O124" s="13"/>
      <c r="P124" s="13"/>
      <c r="Q124" s="13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5.75" customHeight="1" x14ac:dyDescent="0.2">
      <c r="A125" s="13"/>
      <c r="B125" s="13"/>
      <c r="C125" s="13"/>
      <c r="D125" s="13"/>
      <c r="E125" s="14"/>
      <c r="F125" s="14"/>
      <c r="G125" s="13"/>
      <c r="H125" s="13"/>
      <c r="I125" s="13"/>
      <c r="J125" s="13"/>
      <c r="K125" s="13"/>
      <c r="L125" s="13"/>
      <c r="M125" s="14"/>
      <c r="N125" s="14"/>
      <c r="O125" s="13"/>
      <c r="P125" s="13"/>
      <c r="Q125" s="13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5.75" customHeight="1" x14ac:dyDescent="0.2">
      <c r="A126" s="13"/>
      <c r="B126" s="13"/>
      <c r="C126" s="13"/>
      <c r="D126" s="13"/>
      <c r="E126" s="14"/>
      <c r="F126" s="14"/>
      <c r="G126" s="13"/>
      <c r="H126" s="13"/>
      <c r="I126" s="13"/>
      <c r="J126" s="13"/>
      <c r="K126" s="13"/>
      <c r="L126" s="13"/>
      <c r="M126" s="14"/>
      <c r="N126" s="14"/>
      <c r="O126" s="13"/>
      <c r="P126" s="13"/>
      <c r="Q126" s="13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5.75" customHeight="1" x14ac:dyDescent="0.2">
      <c r="A127" s="13"/>
      <c r="B127" s="13"/>
      <c r="C127" s="13"/>
      <c r="D127" s="13"/>
      <c r="E127" s="14"/>
      <c r="F127" s="14"/>
      <c r="G127" s="13"/>
      <c r="H127" s="13"/>
      <c r="I127" s="13"/>
      <c r="J127" s="13"/>
      <c r="K127" s="13"/>
      <c r="L127" s="13"/>
      <c r="M127" s="14"/>
      <c r="N127" s="14"/>
      <c r="O127" s="13"/>
      <c r="P127" s="13"/>
      <c r="Q127" s="13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5.75" customHeight="1" x14ac:dyDescent="0.2">
      <c r="A128" s="13"/>
      <c r="B128" s="13"/>
      <c r="C128" s="13"/>
      <c r="D128" s="13"/>
      <c r="E128" s="14"/>
      <c r="F128" s="14"/>
      <c r="G128" s="13"/>
      <c r="H128" s="13"/>
      <c r="I128" s="13"/>
      <c r="J128" s="13"/>
      <c r="K128" s="13"/>
      <c r="L128" s="13"/>
      <c r="M128" s="14"/>
      <c r="N128" s="14"/>
      <c r="O128" s="13"/>
      <c r="P128" s="13"/>
      <c r="Q128" s="13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5.75" customHeight="1" x14ac:dyDescent="0.2">
      <c r="A129" s="13"/>
      <c r="B129" s="13"/>
      <c r="C129" s="13"/>
      <c r="D129" s="13"/>
      <c r="E129" s="14"/>
      <c r="F129" s="14"/>
      <c r="G129" s="13"/>
      <c r="H129" s="13"/>
      <c r="I129" s="13"/>
      <c r="J129" s="13"/>
      <c r="K129" s="13"/>
      <c r="L129" s="13"/>
      <c r="M129" s="14"/>
      <c r="N129" s="14"/>
      <c r="O129" s="13"/>
      <c r="P129" s="13"/>
      <c r="Q129" s="13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5.75" customHeight="1" x14ac:dyDescent="0.2">
      <c r="A130" s="13"/>
      <c r="B130" s="13"/>
      <c r="C130" s="13"/>
      <c r="D130" s="13"/>
      <c r="E130" s="14"/>
      <c r="F130" s="14"/>
      <c r="G130" s="13"/>
      <c r="H130" s="13"/>
      <c r="I130" s="13"/>
      <c r="J130" s="13"/>
      <c r="K130" s="13"/>
      <c r="L130" s="13"/>
      <c r="M130" s="14"/>
      <c r="N130" s="14"/>
      <c r="O130" s="13"/>
      <c r="P130" s="13"/>
      <c r="Q130" s="13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5.75" customHeight="1" x14ac:dyDescent="0.2">
      <c r="A131" s="13"/>
      <c r="B131" s="13"/>
      <c r="C131" s="13"/>
      <c r="D131" s="13"/>
      <c r="E131" s="14"/>
      <c r="F131" s="14"/>
      <c r="G131" s="13"/>
      <c r="H131" s="13"/>
      <c r="I131" s="13"/>
      <c r="J131" s="13"/>
      <c r="K131" s="13"/>
      <c r="L131" s="13"/>
      <c r="M131" s="14"/>
      <c r="N131" s="14"/>
      <c r="O131" s="13"/>
      <c r="P131" s="13"/>
      <c r="Q131" s="13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5.75" customHeight="1" x14ac:dyDescent="0.2">
      <c r="A132" s="13"/>
      <c r="B132" s="13"/>
      <c r="C132" s="13"/>
      <c r="D132" s="13"/>
      <c r="E132" s="14"/>
      <c r="F132" s="14"/>
      <c r="G132" s="13"/>
      <c r="H132" s="13"/>
      <c r="I132" s="13"/>
      <c r="J132" s="13"/>
      <c r="K132" s="13"/>
      <c r="L132" s="13"/>
      <c r="M132" s="14"/>
      <c r="N132" s="14"/>
      <c r="O132" s="13"/>
      <c r="P132" s="13"/>
      <c r="Q132" s="13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5.75" customHeight="1" x14ac:dyDescent="0.2">
      <c r="A133" s="13"/>
      <c r="B133" s="13"/>
      <c r="C133" s="13"/>
      <c r="D133" s="13"/>
      <c r="E133" s="14"/>
      <c r="F133" s="14"/>
      <c r="G133" s="13"/>
      <c r="H133" s="13"/>
      <c r="I133" s="13"/>
      <c r="J133" s="13"/>
      <c r="K133" s="13"/>
      <c r="L133" s="13"/>
      <c r="M133" s="14"/>
      <c r="N133" s="14"/>
      <c r="O133" s="13"/>
      <c r="P133" s="13"/>
      <c r="Q133" s="13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5.75" customHeight="1" x14ac:dyDescent="0.2">
      <c r="A134" s="13"/>
      <c r="B134" s="13"/>
      <c r="C134" s="13"/>
      <c r="D134" s="13"/>
      <c r="E134" s="14"/>
      <c r="F134" s="14"/>
      <c r="G134" s="13"/>
      <c r="H134" s="13"/>
      <c r="I134" s="13"/>
      <c r="J134" s="13"/>
      <c r="K134" s="13"/>
      <c r="L134" s="13"/>
      <c r="M134" s="14"/>
      <c r="N134" s="14"/>
      <c r="O134" s="13"/>
      <c r="P134" s="13"/>
      <c r="Q134" s="13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5.75" customHeight="1" x14ac:dyDescent="0.2">
      <c r="A135" s="13"/>
      <c r="B135" s="13"/>
      <c r="C135" s="13"/>
      <c r="D135" s="13"/>
      <c r="E135" s="14"/>
      <c r="F135" s="14"/>
      <c r="G135" s="13"/>
      <c r="H135" s="13"/>
      <c r="I135" s="13"/>
      <c r="J135" s="13"/>
      <c r="K135" s="13"/>
      <c r="L135" s="13"/>
      <c r="M135" s="14"/>
      <c r="N135" s="14"/>
      <c r="O135" s="13"/>
      <c r="P135" s="13"/>
      <c r="Q135" s="13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5.75" customHeight="1" x14ac:dyDescent="0.2">
      <c r="A136" s="13"/>
      <c r="B136" s="13"/>
      <c r="C136" s="13"/>
      <c r="D136" s="13"/>
      <c r="E136" s="14"/>
      <c r="F136" s="14"/>
      <c r="G136" s="13"/>
      <c r="H136" s="13"/>
      <c r="I136" s="13"/>
      <c r="J136" s="13"/>
      <c r="K136" s="13"/>
      <c r="L136" s="13"/>
      <c r="M136" s="14"/>
      <c r="N136" s="14"/>
      <c r="O136" s="13"/>
      <c r="P136" s="13"/>
      <c r="Q136" s="13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5.75" customHeight="1" x14ac:dyDescent="0.2">
      <c r="A137" s="13"/>
      <c r="B137" s="13"/>
      <c r="C137" s="13"/>
      <c r="D137" s="13"/>
      <c r="E137" s="14"/>
      <c r="F137" s="14"/>
      <c r="G137" s="13"/>
      <c r="H137" s="13"/>
      <c r="I137" s="13"/>
      <c r="J137" s="13"/>
      <c r="K137" s="13"/>
      <c r="L137" s="13"/>
      <c r="M137" s="14"/>
      <c r="N137" s="14"/>
      <c r="O137" s="13"/>
      <c r="P137" s="13"/>
      <c r="Q137" s="13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5.75" customHeight="1" x14ac:dyDescent="0.2">
      <c r="A138" s="13"/>
      <c r="B138" s="13"/>
      <c r="C138" s="13"/>
      <c r="D138" s="13"/>
      <c r="E138" s="14"/>
      <c r="F138" s="14"/>
      <c r="G138" s="13"/>
      <c r="H138" s="13"/>
      <c r="I138" s="13"/>
      <c r="J138" s="13"/>
      <c r="K138" s="13"/>
      <c r="L138" s="13"/>
      <c r="M138" s="14"/>
      <c r="N138" s="14"/>
      <c r="O138" s="13"/>
      <c r="P138" s="13"/>
      <c r="Q138" s="13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5.75" customHeight="1" x14ac:dyDescent="0.2">
      <c r="A139" s="13"/>
      <c r="B139" s="13"/>
      <c r="C139" s="13"/>
      <c r="D139" s="13"/>
      <c r="E139" s="14"/>
      <c r="F139" s="14"/>
      <c r="G139" s="13"/>
      <c r="H139" s="13"/>
      <c r="I139" s="13"/>
      <c r="J139" s="13"/>
      <c r="K139" s="13"/>
      <c r="L139" s="13"/>
      <c r="M139" s="14"/>
      <c r="N139" s="14"/>
      <c r="O139" s="13"/>
      <c r="P139" s="13"/>
      <c r="Q139" s="13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5.75" customHeight="1" x14ac:dyDescent="0.2">
      <c r="A140" s="13"/>
      <c r="B140" s="13"/>
      <c r="C140" s="13"/>
      <c r="D140" s="13"/>
      <c r="E140" s="14"/>
      <c r="F140" s="14"/>
      <c r="G140" s="13"/>
      <c r="H140" s="13"/>
      <c r="I140" s="13"/>
      <c r="J140" s="13"/>
      <c r="K140" s="13"/>
      <c r="L140" s="13"/>
      <c r="M140" s="14"/>
      <c r="N140" s="14"/>
      <c r="O140" s="13"/>
      <c r="P140" s="13"/>
      <c r="Q140" s="13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5.75" customHeight="1" x14ac:dyDescent="0.2">
      <c r="A141" s="13"/>
      <c r="B141" s="13"/>
      <c r="C141" s="13"/>
      <c r="D141" s="13"/>
      <c r="E141" s="14"/>
      <c r="F141" s="14"/>
      <c r="G141" s="13"/>
      <c r="H141" s="13"/>
      <c r="I141" s="13"/>
      <c r="J141" s="13"/>
      <c r="K141" s="13"/>
      <c r="L141" s="13"/>
      <c r="M141" s="14"/>
      <c r="N141" s="14"/>
      <c r="O141" s="13"/>
      <c r="P141" s="13"/>
      <c r="Q141" s="13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5.75" customHeight="1" x14ac:dyDescent="0.2">
      <c r="A142" s="13"/>
      <c r="B142" s="13"/>
      <c r="C142" s="13"/>
      <c r="D142" s="13"/>
      <c r="E142" s="14"/>
      <c r="F142" s="14"/>
      <c r="G142" s="13"/>
      <c r="H142" s="13"/>
      <c r="I142" s="13"/>
      <c r="J142" s="13"/>
      <c r="K142" s="13"/>
      <c r="L142" s="13"/>
      <c r="M142" s="14"/>
      <c r="N142" s="14"/>
      <c r="O142" s="13"/>
      <c r="P142" s="13"/>
      <c r="Q142" s="13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5.75" customHeight="1" x14ac:dyDescent="0.2">
      <c r="A143" s="13"/>
      <c r="B143" s="13"/>
      <c r="C143" s="13"/>
      <c r="D143" s="13"/>
      <c r="E143" s="14"/>
      <c r="F143" s="14"/>
      <c r="G143" s="13"/>
      <c r="H143" s="13"/>
      <c r="I143" s="13"/>
      <c r="J143" s="13"/>
      <c r="K143" s="13"/>
      <c r="L143" s="13"/>
      <c r="M143" s="14"/>
      <c r="N143" s="14"/>
      <c r="O143" s="13"/>
      <c r="P143" s="13"/>
      <c r="Q143" s="13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5.75" customHeight="1" x14ac:dyDescent="0.2">
      <c r="A144" s="13"/>
      <c r="B144" s="13"/>
      <c r="C144" s="13"/>
      <c r="D144" s="13"/>
      <c r="E144" s="14"/>
      <c r="F144" s="14"/>
      <c r="G144" s="13"/>
      <c r="H144" s="13"/>
      <c r="I144" s="13"/>
      <c r="J144" s="13"/>
      <c r="K144" s="13"/>
      <c r="L144" s="13"/>
      <c r="M144" s="14"/>
      <c r="N144" s="14"/>
      <c r="O144" s="13"/>
      <c r="P144" s="13"/>
      <c r="Q144" s="13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5.75" customHeight="1" x14ac:dyDescent="0.2">
      <c r="A145" s="13"/>
      <c r="B145" s="13"/>
      <c r="C145" s="13"/>
      <c r="D145" s="13"/>
      <c r="E145" s="14"/>
      <c r="F145" s="14"/>
      <c r="G145" s="13"/>
      <c r="H145" s="13"/>
      <c r="I145" s="13"/>
      <c r="J145" s="13"/>
      <c r="K145" s="13"/>
      <c r="L145" s="13"/>
      <c r="M145" s="14"/>
      <c r="N145" s="14"/>
      <c r="O145" s="13"/>
      <c r="P145" s="13"/>
      <c r="Q145" s="13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5.75" customHeight="1" x14ac:dyDescent="0.2">
      <c r="A146" s="13"/>
      <c r="B146" s="13"/>
      <c r="C146" s="13"/>
      <c r="D146" s="13"/>
      <c r="E146" s="14"/>
      <c r="F146" s="14"/>
      <c r="G146" s="13"/>
      <c r="H146" s="13"/>
      <c r="I146" s="13"/>
      <c r="J146" s="13"/>
      <c r="K146" s="13"/>
      <c r="L146" s="13"/>
      <c r="M146" s="14"/>
      <c r="N146" s="14"/>
      <c r="O146" s="13"/>
      <c r="P146" s="13"/>
      <c r="Q146" s="13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5.75" customHeight="1" x14ac:dyDescent="0.2">
      <c r="A147" s="13"/>
      <c r="B147" s="13"/>
      <c r="C147" s="13"/>
      <c r="D147" s="13"/>
      <c r="E147" s="14"/>
      <c r="F147" s="14"/>
      <c r="G147" s="13"/>
      <c r="H147" s="13"/>
      <c r="I147" s="13"/>
      <c r="J147" s="13"/>
      <c r="K147" s="13"/>
      <c r="L147" s="13"/>
      <c r="M147" s="14"/>
      <c r="N147" s="14"/>
      <c r="O147" s="13"/>
      <c r="P147" s="13"/>
      <c r="Q147" s="13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5.75" customHeight="1" x14ac:dyDescent="0.2">
      <c r="A148" s="13"/>
      <c r="B148" s="13"/>
      <c r="C148" s="13"/>
      <c r="D148" s="13"/>
      <c r="E148" s="14"/>
      <c r="F148" s="14"/>
      <c r="G148" s="13"/>
      <c r="H148" s="13"/>
      <c r="I148" s="13"/>
      <c r="J148" s="13"/>
      <c r="K148" s="13"/>
      <c r="L148" s="13"/>
      <c r="M148" s="14"/>
      <c r="N148" s="14"/>
      <c r="O148" s="13"/>
      <c r="P148" s="13"/>
      <c r="Q148" s="13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5.75" customHeight="1" x14ac:dyDescent="0.2">
      <c r="A149" s="13"/>
      <c r="B149" s="13"/>
      <c r="C149" s="13"/>
      <c r="D149" s="13"/>
      <c r="E149" s="14"/>
      <c r="F149" s="14"/>
      <c r="G149" s="13"/>
      <c r="H149" s="13"/>
      <c r="I149" s="13"/>
      <c r="J149" s="13"/>
      <c r="K149" s="13"/>
      <c r="L149" s="13"/>
      <c r="M149" s="14"/>
      <c r="N149" s="14"/>
      <c r="O149" s="13"/>
      <c r="P149" s="13"/>
      <c r="Q149" s="13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5.75" customHeight="1" x14ac:dyDescent="0.2">
      <c r="A150" s="13"/>
      <c r="B150" s="13"/>
      <c r="C150" s="13"/>
      <c r="D150" s="13"/>
      <c r="E150" s="14"/>
      <c r="F150" s="14"/>
      <c r="G150" s="13"/>
      <c r="H150" s="13"/>
      <c r="I150" s="13"/>
      <c r="J150" s="13"/>
      <c r="K150" s="13"/>
      <c r="L150" s="13"/>
      <c r="M150" s="14"/>
      <c r="N150" s="14"/>
      <c r="O150" s="13"/>
      <c r="P150" s="13"/>
      <c r="Q150" s="13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5.75" customHeight="1" x14ac:dyDescent="0.2">
      <c r="A151" s="13"/>
      <c r="B151" s="13"/>
      <c r="C151" s="13"/>
      <c r="D151" s="13"/>
      <c r="E151" s="14"/>
      <c r="F151" s="14"/>
      <c r="G151" s="13"/>
      <c r="H151" s="13"/>
      <c r="I151" s="13"/>
      <c r="J151" s="13"/>
      <c r="K151" s="13"/>
      <c r="L151" s="13"/>
      <c r="M151" s="14"/>
      <c r="N151" s="14"/>
      <c r="O151" s="13"/>
      <c r="P151" s="13"/>
      <c r="Q151" s="13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5.75" customHeight="1" x14ac:dyDescent="0.2">
      <c r="A152" s="13"/>
      <c r="B152" s="13"/>
      <c r="C152" s="13"/>
      <c r="D152" s="13"/>
      <c r="E152" s="14"/>
      <c r="F152" s="14"/>
      <c r="G152" s="13"/>
      <c r="H152" s="13"/>
      <c r="I152" s="13"/>
      <c r="J152" s="13"/>
      <c r="K152" s="13"/>
      <c r="L152" s="13"/>
      <c r="M152" s="14"/>
      <c r="N152" s="14"/>
      <c r="O152" s="13"/>
      <c r="P152" s="13"/>
      <c r="Q152" s="13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5.75" customHeight="1" x14ac:dyDescent="0.2">
      <c r="A153" s="13"/>
      <c r="B153" s="13"/>
      <c r="C153" s="13"/>
      <c r="D153" s="13"/>
      <c r="E153" s="14"/>
      <c r="F153" s="14"/>
      <c r="G153" s="13"/>
      <c r="H153" s="13"/>
      <c r="I153" s="13"/>
      <c r="J153" s="13"/>
      <c r="K153" s="13"/>
      <c r="L153" s="13"/>
      <c r="M153" s="14"/>
      <c r="N153" s="14"/>
      <c r="O153" s="13"/>
      <c r="P153" s="13"/>
      <c r="Q153" s="13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5.75" customHeight="1" x14ac:dyDescent="0.2">
      <c r="A154" s="13"/>
      <c r="B154" s="13"/>
      <c r="C154" s="13"/>
      <c r="D154" s="13"/>
      <c r="E154" s="14"/>
      <c r="F154" s="14"/>
      <c r="G154" s="13"/>
      <c r="H154" s="13"/>
      <c r="I154" s="13"/>
      <c r="J154" s="13"/>
      <c r="K154" s="13"/>
      <c r="L154" s="13"/>
      <c r="M154" s="14"/>
      <c r="N154" s="14"/>
      <c r="O154" s="13"/>
      <c r="P154" s="13"/>
      <c r="Q154" s="13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5.75" customHeight="1" x14ac:dyDescent="0.2">
      <c r="A155" s="13"/>
      <c r="B155" s="13"/>
      <c r="C155" s="13"/>
      <c r="D155" s="13"/>
      <c r="E155" s="14"/>
      <c r="F155" s="14"/>
      <c r="G155" s="13"/>
      <c r="H155" s="13"/>
      <c r="I155" s="13"/>
      <c r="J155" s="13"/>
      <c r="K155" s="13"/>
      <c r="L155" s="13"/>
      <c r="M155" s="14"/>
      <c r="N155" s="14"/>
      <c r="O155" s="13"/>
      <c r="P155" s="13"/>
      <c r="Q155" s="13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5.75" customHeight="1" x14ac:dyDescent="0.2">
      <c r="A156" s="13"/>
      <c r="B156" s="13"/>
      <c r="C156" s="13"/>
      <c r="D156" s="13"/>
      <c r="E156" s="14"/>
      <c r="F156" s="14"/>
      <c r="G156" s="13"/>
      <c r="H156" s="13"/>
      <c r="I156" s="13"/>
      <c r="J156" s="13"/>
      <c r="K156" s="13"/>
      <c r="L156" s="13"/>
      <c r="M156" s="14"/>
      <c r="N156" s="14"/>
      <c r="O156" s="13"/>
      <c r="P156" s="13"/>
      <c r="Q156" s="13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5.75" customHeight="1" x14ac:dyDescent="0.2">
      <c r="A157" s="13"/>
      <c r="B157" s="13"/>
      <c r="C157" s="13"/>
      <c r="D157" s="13"/>
      <c r="E157" s="14"/>
      <c r="F157" s="14"/>
      <c r="G157" s="13"/>
      <c r="H157" s="13"/>
      <c r="I157" s="13"/>
      <c r="J157" s="13"/>
      <c r="K157" s="13"/>
      <c r="L157" s="13"/>
      <c r="M157" s="14"/>
      <c r="N157" s="14"/>
      <c r="O157" s="13"/>
      <c r="P157" s="13"/>
      <c r="Q157" s="13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5.75" customHeight="1" x14ac:dyDescent="0.2">
      <c r="A158" s="13"/>
      <c r="B158" s="13"/>
      <c r="C158" s="13"/>
      <c r="D158" s="13"/>
      <c r="E158" s="14"/>
      <c r="F158" s="14"/>
      <c r="G158" s="13"/>
      <c r="H158" s="13"/>
      <c r="I158" s="13"/>
      <c r="J158" s="13"/>
      <c r="K158" s="13"/>
      <c r="L158" s="13"/>
      <c r="M158" s="14"/>
      <c r="N158" s="14"/>
      <c r="O158" s="13"/>
      <c r="P158" s="13"/>
      <c r="Q158" s="13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5.75" customHeight="1" x14ac:dyDescent="0.2">
      <c r="A159" s="13"/>
      <c r="B159" s="13"/>
      <c r="C159" s="13"/>
      <c r="D159" s="13"/>
      <c r="E159" s="14"/>
      <c r="F159" s="14"/>
      <c r="G159" s="13"/>
      <c r="H159" s="13"/>
      <c r="I159" s="13"/>
      <c r="J159" s="13"/>
      <c r="K159" s="13"/>
      <c r="L159" s="13"/>
      <c r="M159" s="14"/>
      <c r="N159" s="14"/>
      <c r="O159" s="13"/>
      <c r="P159" s="13"/>
      <c r="Q159" s="13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5.75" customHeight="1" x14ac:dyDescent="0.2">
      <c r="A160" s="13"/>
      <c r="B160" s="13"/>
      <c r="C160" s="13"/>
      <c r="D160" s="13"/>
      <c r="E160" s="14"/>
      <c r="F160" s="14"/>
      <c r="G160" s="13"/>
      <c r="H160" s="13"/>
      <c r="I160" s="13"/>
      <c r="J160" s="13"/>
      <c r="K160" s="13"/>
      <c r="L160" s="13"/>
      <c r="M160" s="14"/>
      <c r="N160" s="14"/>
      <c r="O160" s="13"/>
      <c r="P160" s="13"/>
      <c r="Q160" s="13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5.75" customHeight="1" x14ac:dyDescent="0.2">
      <c r="A161" s="13"/>
      <c r="B161" s="13"/>
      <c r="C161" s="13"/>
      <c r="D161" s="13"/>
      <c r="E161" s="14"/>
      <c r="F161" s="14"/>
      <c r="G161" s="13"/>
      <c r="H161" s="13"/>
      <c r="I161" s="13"/>
      <c r="J161" s="13"/>
      <c r="K161" s="13"/>
      <c r="L161" s="13"/>
      <c r="M161" s="14"/>
      <c r="N161" s="14"/>
      <c r="O161" s="13"/>
      <c r="P161" s="13"/>
      <c r="Q161" s="13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5.75" customHeight="1" x14ac:dyDescent="0.2">
      <c r="A162" s="13"/>
      <c r="B162" s="13"/>
      <c r="C162" s="13"/>
      <c r="D162" s="13"/>
      <c r="E162" s="14"/>
      <c r="F162" s="14"/>
      <c r="G162" s="13"/>
      <c r="H162" s="13"/>
      <c r="I162" s="13"/>
      <c r="J162" s="13"/>
      <c r="K162" s="13"/>
      <c r="L162" s="13"/>
      <c r="M162" s="14"/>
      <c r="N162" s="14"/>
      <c r="O162" s="13"/>
      <c r="P162" s="13"/>
      <c r="Q162" s="13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5.75" customHeight="1" x14ac:dyDescent="0.2">
      <c r="A163" s="13"/>
      <c r="B163" s="13"/>
      <c r="C163" s="13"/>
      <c r="D163" s="13"/>
      <c r="E163" s="14"/>
      <c r="F163" s="14"/>
      <c r="G163" s="13"/>
      <c r="H163" s="13"/>
      <c r="I163" s="13"/>
      <c r="J163" s="13"/>
      <c r="K163" s="13"/>
      <c r="L163" s="13"/>
      <c r="M163" s="14"/>
      <c r="N163" s="14"/>
      <c r="O163" s="13"/>
      <c r="P163" s="13"/>
      <c r="Q163" s="13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5.75" customHeight="1" x14ac:dyDescent="0.2">
      <c r="A164" s="13"/>
      <c r="B164" s="13"/>
      <c r="C164" s="13"/>
      <c r="D164" s="13"/>
      <c r="E164" s="14"/>
      <c r="F164" s="14"/>
      <c r="G164" s="13"/>
      <c r="H164" s="13"/>
      <c r="I164" s="13"/>
      <c r="J164" s="13"/>
      <c r="K164" s="13"/>
      <c r="L164" s="13"/>
      <c r="M164" s="14"/>
      <c r="N164" s="14"/>
      <c r="O164" s="13"/>
      <c r="P164" s="13"/>
      <c r="Q164" s="13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5.75" customHeight="1" x14ac:dyDescent="0.2">
      <c r="A165" s="13"/>
      <c r="B165" s="13"/>
      <c r="C165" s="13"/>
      <c r="D165" s="13"/>
      <c r="E165" s="14"/>
      <c r="F165" s="14"/>
      <c r="G165" s="13"/>
      <c r="H165" s="13"/>
      <c r="I165" s="13"/>
      <c r="J165" s="13"/>
      <c r="K165" s="13"/>
      <c r="L165" s="13"/>
      <c r="M165" s="14"/>
      <c r="N165" s="14"/>
      <c r="O165" s="13"/>
      <c r="P165" s="13"/>
      <c r="Q165" s="13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5.75" customHeight="1" x14ac:dyDescent="0.2">
      <c r="A166" s="13"/>
      <c r="B166" s="13"/>
      <c r="C166" s="13"/>
      <c r="D166" s="13"/>
      <c r="E166" s="14"/>
      <c r="F166" s="14"/>
      <c r="G166" s="13"/>
      <c r="H166" s="13"/>
      <c r="I166" s="13"/>
      <c r="J166" s="13"/>
      <c r="K166" s="13"/>
      <c r="L166" s="13"/>
      <c r="M166" s="14"/>
      <c r="N166" s="14"/>
      <c r="O166" s="13"/>
      <c r="P166" s="13"/>
      <c r="Q166" s="13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5.75" customHeight="1" x14ac:dyDescent="0.2">
      <c r="A167" s="13"/>
      <c r="B167" s="13"/>
      <c r="C167" s="13"/>
      <c r="D167" s="13"/>
      <c r="E167" s="14"/>
      <c r="F167" s="14"/>
      <c r="G167" s="13"/>
      <c r="H167" s="13"/>
      <c r="I167" s="13"/>
      <c r="J167" s="13"/>
      <c r="K167" s="13"/>
      <c r="L167" s="13"/>
      <c r="M167" s="14"/>
      <c r="N167" s="14"/>
      <c r="O167" s="13"/>
      <c r="P167" s="13"/>
      <c r="Q167" s="13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5.75" customHeight="1" x14ac:dyDescent="0.2">
      <c r="A168" s="13"/>
      <c r="B168" s="13"/>
      <c r="C168" s="13"/>
      <c r="D168" s="13"/>
      <c r="E168" s="14"/>
      <c r="F168" s="14"/>
      <c r="G168" s="13"/>
      <c r="H168" s="13"/>
      <c r="I168" s="13"/>
      <c r="J168" s="13"/>
      <c r="K168" s="13"/>
      <c r="L168" s="13"/>
      <c r="M168" s="14"/>
      <c r="N168" s="14"/>
      <c r="O168" s="13"/>
      <c r="P168" s="13"/>
      <c r="Q168" s="13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5.75" customHeight="1" x14ac:dyDescent="0.2">
      <c r="A169" s="13"/>
      <c r="B169" s="13"/>
      <c r="C169" s="13"/>
      <c r="D169" s="13"/>
      <c r="E169" s="14"/>
      <c r="F169" s="14"/>
      <c r="G169" s="13"/>
      <c r="H169" s="13"/>
      <c r="I169" s="13"/>
      <c r="J169" s="13"/>
      <c r="K169" s="13"/>
      <c r="L169" s="13"/>
      <c r="M169" s="14"/>
      <c r="N169" s="14"/>
      <c r="O169" s="13"/>
      <c r="P169" s="13"/>
      <c r="Q169" s="13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5.75" customHeight="1" x14ac:dyDescent="0.2">
      <c r="A170" s="13"/>
      <c r="B170" s="13"/>
      <c r="C170" s="13"/>
      <c r="D170" s="13"/>
      <c r="E170" s="14"/>
      <c r="F170" s="14"/>
      <c r="G170" s="13"/>
      <c r="H170" s="13"/>
      <c r="I170" s="13"/>
      <c r="J170" s="13"/>
      <c r="K170" s="13"/>
      <c r="L170" s="13"/>
      <c r="M170" s="14"/>
      <c r="N170" s="14"/>
      <c r="O170" s="13"/>
      <c r="P170" s="13"/>
      <c r="Q170" s="13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5.75" customHeight="1" x14ac:dyDescent="0.2">
      <c r="A171" s="13"/>
      <c r="B171" s="13"/>
      <c r="C171" s="13"/>
      <c r="D171" s="13"/>
      <c r="E171" s="14"/>
      <c r="F171" s="14"/>
      <c r="G171" s="13"/>
      <c r="H171" s="13"/>
      <c r="I171" s="13"/>
      <c r="J171" s="13"/>
      <c r="K171" s="13"/>
      <c r="L171" s="13"/>
      <c r="M171" s="14"/>
      <c r="N171" s="14"/>
      <c r="O171" s="13"/>
      <c r="P171" s="13"/>
      <c r="Q171" s="13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5.75" customHeight="1" x14ac:dyDescent="0.2">
      <c r="A172" s="13"/>
      <c r="B172" s="13"/>
      <c r="C172" s="13"/>
      <c r="D172" s="13"/>
      <c r="E172" s="14"/>
      <c r="F172" s="14"/>
      <c r="G172" s="13"/>
      <c r="H172" s="13"/>
      <c r="I172" s="13"/>
      <c r="J172" s="13"/>
      <c r="K172" s="13"/>
      <c r="L172" s="13"/>
      <c r="M172" s="14"/>
      <c r="N172" s="14"/>
      <c r="O172" s="13"/>
      <c r="P172" s="13"/>
      <c r="Q172" s="13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5.75" customHeight="1" x14ac:dyDescent="0.2">
      <c r="A173" s="13"/>
      <c r="B173" s="13"/>
      <c r="C173" s="13"/>
      <c r="D173" s="13"/>
      <c r="E173" s="14"/>
      <c r="F173" s="14"/>
      <c r="G173" s="13"/>
      <c r="H173" s="13"/>
      <c r="I173" s="13"/>
      <c r="J173" s="13"/>
      <c r="K173" s="13"/>
      <c r="L173" s="13"/>
      <c r="M173" s="14"/>
      <c r="N173" s="14"/>
      <c r="O173" s="13"/>
      <c r="P173" s="13"/>
      <c r="Q173" s="13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5.75" customHeight="1" x14ac:dyDescent="0.2">
      <c r="A174" s="13"/>
      <c r="B174" s="13"/>
      <c r="C174" s="13"/>
      <c r="D174" s="13"/>
      <c r="E174" s="14"/>
      <c r="F174" s="14"/>
      <c r="G174" s="13"/>
      <c r="H174" s="13"/>
      <c r="I174" s="13"/>
      <c r="J174" s="13"/>
      <c r="K174" s="13"/>
      <c r="L174" s="13"/>
      <c r="M174" s="14"/>
      <c r="N174" s="14"/>
      <c r="O174" s="13"/>
      <c r="P174" s="13"/>
      <c r="Q174" s="13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5.75" customHeight="1" x14ac:dyDescent="0.2">
      <c r="A175" s="13"/>
      <c r="B175" s="13"/>
      <c r="C175" s="13"/>
      <c r="D175" s="13"/>
      <c r="E175" s="14"/>
      <c r="F175" s="14"/>
      <c r="G175" s="13"/>
      <c r="H175" s="13"/>
      <c r="I175" s="13"/>
      <c r="J175" s="13"/>
      <c r="K175" s="13"/>
      <c r="L175" s="13"/>
      <c r="M175" s="14"/>
      <c r="N175" s="14"/>
      <c r="O175" s="13"/>
      <c r="P175" s="13"/>
      <c r="Q175" s="13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5.75" customHeight="1" x14ac:dyDescent="0.2">
      <c r="A176" s="13"/>
      <c r="B176" s="13"/>
      <c r="C176" s="13"/>
      <c r="D176" s="13"/>
      <c r="E176" s="14"/>
      <c r="F176" s="14"/>
      <c r="G176" s="13"/>
      <c r="H176" s="13"/>
      <c r="I176" s="13"/>
      <c r="J176" s="13"/>
      <c r="K176" s="13"/>
      <c r="L176" s="13"/>
      <c r="M176" s="14"/>
      <c r="N176" s="14"/>
      <c r="O176" s="13"/>
      <c r="P176" s="13"/>
      <c r="Q176" s="13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5.75" customHeight="1" x14ac:dyDescent="0.2">
      <c r="A177" s="13"/>
      <c r="B177" s="13"/>
      <c r="C177" s="13"/>
      <c r="D177" s="13"/>
      <c r="E177" s="14"/>
      <c r="F177" s="14"/>
      <c r="G177" s="13"/>
      <c r="H177" s="13"/>
      <c r="I177" s="13"/>
      <c r="J177" s="13"/>
      <c r="K177" s="13"/>
      <c r="L177" s="13"/>
      <c r="M177" s="14"/>
      <c r="N177" s="14"/>
      <c r="O177" s="13"/>
      <c r="P177" s="13"/>
      <c r="Q177" s="13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5.75" customHeight="1" x14ac:dyDescent="0.2">
      <c r="A178" s="13"/>
      <c r="B178" s="13"/>
      <c r="C178" s="13"/>
      <c r="D178" s="13"/>
      <c r="E178" s="14"/>
      <c r="F178" s="14"/>
      <c r="G178" s="13"/>
      <c r="H178" s="13"/>
      <c r="I178" s="13"/>
      <c r="J178" s="13"/>
      <c r="K178" s="13"/>
      <c r="L178" s="13"/>
      <c r="M178" s="14"/>
      <c r="N178" s="14"/>
      <c r="O178" s="13"/>
      <c r="P178" s="13"/>
      <c r="Q178" s="13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5.75" customHeight="1" x14ac:dyDescent="0.2">
      <c r="A179" s="13"/>
      <c r="B179" s="13"/>
      <c r="C179" s="13"/>
      <c r="D179" s="13"/>
      <c r="E179" s="14"/>
      <c r="F179" s="14"/>
      <c r="G179" s="13"/>
      <c r="H179" s="13"/>
      <c r="I179" s="13"/>
      <c r="J179" s="13"/>
      <c r="K179" s="13"/>
      <c r="L179" s="13"/>
      <c r="M179" s="14"/>
      <c r="N179" s="14"/>
      <c r="O179" s="13"/>
      <c r="P179" s="13"/>
      <c r="Q179" s="13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5.75" customHeight="1" x14ac:dyDescent="0.2">
      <c r="A180" s="13"/>
      <c r="B180" s="13"/>
      <c r="C180" s="13"/>
      <c r="D180" s="13"/>
      <c r="E180" s="14"/>
      <c r="F180" s="14"/>
      <c r="G180" s="13"/>
      <c r="H180" s="13"/>
      <c r="I180" s="13"/>
      <c r="J180" s="13"/>
      <c r="K180" s="13"/>
      <c r="L180" s="13"/>
      <c r="M180" s="14"/>
      <c r="N180" s="14"/>
      <c r="O180" s="13"/>
      <c r="P180" s="13"/>
      <c r="Q180" s="13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5.75" customHeight="1" x14ac:dyDescent="0.2">
      <c r="A181" s="13"/>
      <c r="B181" s="13"/>
      <c r="C181" s="13"/>
      <c r="D181" s="13"/>
      <c r="E181" s="14"/>
      <c r="F181" s="14"/>
      <c r="G181" s="13"/>
      <c r="H181" s="13"/>
      <c r="I181" s="13"/>
      <c r="J181" s="13"/>
      <c r="K181" s="13"/>
      <c r="L181" s="13"/>
      <c r="M181" s="14"/>
      <c r="N181" s="14"/>
      <c r="O181" s="13"/>
      <c r="P181" s="13"/>
      <c r="Q181" s="13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5.75" customHeight="1" x14ac:dyDescent="0.2">
      <c r="A182" s="13"/>
      <c r="B182" s="13"/>
      <c r="C182" s="13"/>
      <c r="D182" s="13"/>
      <c r="E182" s="14"/>
      <c r="F182" s="14"/>
      <c r="G182" s="13"/>
      <c r="H182" s="13"/>
      <c r="I182" s="13"/>
      <c r="J182" s="13"/>
      <c r="K182" s="13"/>
      <c r="L182" s="13"/>
      <c r="M182" s="14"/>
      <c r="N182" s="14"/>
      <c r="O182" s="13"/>
      <c r="P182" s="13"/>
      <c r="Q182" s="13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5.75" customHeight="1" x14ac:dyDescent="0.2">
      <c r="A183" s="13"/>
      <c r="B183" s="13"/>
      <c r="C183" s="13"/>
      <c r="D183" s="13"/>
      <c r="E183" s="14"/>
      <c r="F183" s="14"/>
      <c r="G183" s="13"/>
      <c r="H183" s="13"/>
      <c r="I183" s="13"/>
      <c r="J183" s="13"/>
      <c r="K183" s="13"/>
      <c r="L183" s="13"/>
      <c r="M183" s="14"/>
      <c r="N183" s="14"/>
      <c r="O183" s="13"/>
      <c r="P183" s="13"/>
      <c r="Q183" s="13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5.75" customHeight="1" x14ac:dyDescent="0.2">
      <c r="A184" s="13"/>
      <c r="B184" s="13"/>
      <c r="C184" s="13"/>
      <c r="D184" s="13"/>
      <c r="E184" s="14"/>
      <c r="F184" s="14"/>
      <c r="G184" s="13"/>
      <c r="H184" s="13"/>
      <c r="I184" s="13"/>
      <c r="J184" s="13"/>
      <c r="K184" s="13"/>
      <c r="L184" s="13"/>
      <c r="M184" s="14"/>
      <c r="N184" s="14"/>
      <c r="O184" s="13"/>
      <c r="P184" s="13"/>
      <c r="Q184" s="13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5.75" customHeight="1" x14ac:dyDescent="0.2">
      <c r="A185" s="13"/>
      <c r="B185" s="13"/>
      <c r="C185" s="13"/>
      <c r="D185" s="13"/>
      <c r="E185" s="14"/>
      <c r="F185" s="14"/>
      <c r="G185" s="13"/>
      <c r="H185" s="13"/>
      <c r="I185" s="13"/>
      <c r="J185" s="13"/>
      <c r="K185" s="13"/>
      <c r="L185" s="13"/>
      <c r="M185" s="14"/>
      <c r="N185" s="14"/>
      <c r="O185" s="13"/>
      <c r="P185" s="13"/>
      <c r="Q185" s="13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5.75" customHeight="1" x14ac:dyDescent="0.2">
      <c r="A186" s="13"/>
      <c r="B186" s="13"/>
      <c r="C186" s="13"/>
      <c r="D186" s="13"/>
      <c r="E186" s="14"/>
      <c r="F186" s="14"/>
      <c r="G186" s="13"/>
      <c r="H186" s="13"/>
      <c r="I186" s="13"/>
      <c r="J186" s="13"/>
      <c r="K186" s="13"/>
      <c r="L186" s="13"/>
      <c r="M186" s="14"/>
      <c r="N186" s="14"/>
      <c r="O186" s="13"/>
      <c r="P186" s="13"/>
      <c r="Q186" s="13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5.75" customHeight="1" x14ac:dyDescent="0.2">
      <c r="A187" s="13"/>
      <c r="B187" s="13"/>
      <c r="C187" s="13"/>
      <c r="D187" s="13"/>
      <c r="E187" s="14"/>
      <c r="F187" s="14"/>
      <c r="G187" s="13"/>
      <c r="H187" s="13"/>
      <c r="I187" s="13"/>
      <c r="J187" s="13"/>
      <c r="K187" s="13"/>
      <c r="L187" s="13"/>
      <c r="M187" s="14"/>
      <c r="N187" s="14"/>
      <c r="O187" s="13"/>
      <c r="P187" s="13"/>
      <c r="Q187" s="13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5.75" customHeight="1" x14ac:dyDescent="0.2">
      <c r="A188" s="13"/>
      <c r="B188" s="13"/>
      <c r="C188" s="13"/>
      <c r="D188" s="13"/>
      <c r="E188" s="14"/>
      <c r="F188" s="14"/>
      <c r="G188" s="13"/>
      <c r="H188" s="13"/>
      <c r="I188" s="13"/>
      <c r="J188" s="13"/>
      <c r="K188" s="13"/>
      <c r="L188" s="13"/>
      <c r="M188" s="14"/>
      <c r="N188" s="14"/>
      <c r="O188" s="13"/>
      <c r="P188" s="13"/>
      <c r="Q188" s="13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5.75" customHeight="1" x14ac:dyDescent="0.2">
      <c r="A189" s="13"/>
      <c r="B189" s="13"/>
      <c r="C189" s="13"/>
      <c r="D189" s="13"/>
      <c r="E189" s="14"/>
      <c r="F189" s="14"/>
      <c r="G189" s="13"/>
      <c r="H189" s="13"/>
      <c r="I189" s="13"/>
      <c r="J189" s="13"/>
      <c r="K189" s="13"/>
      <c r="L189" s="13"/>
      <c r="M189" s="14"/>
      <c r="N189" s="14"/>
      <c r="O189" s="13"/>
      <c r="P189" s="13"/>
      <c r="Q189" s="13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5.75" customHeight="1" x14ac:dyDescent="0.2">
      <c r="A190" s="13"/>
      <c r="B190" s="13"/>
      <c r="C190" s="13"/>
      <c r="D190" s="13"/>
      <c r="E190" s="14"/>
      <c r="F190" s="14"/>
      <c r="G190" s="13"/>
      <c r="H190" s="13"/>
      <c r="I190" s="13"/>
      <c r="J190" s="13"/>
      <c r="K190" s="13"/>
      <c r="L190" s="13"/>
      <c r="M190" s="14"/>
      <c r="N190" s="14"/>
      <c r="O190" s="13"/>
      <c r="P190" s="13"/>
      <c r="Q190" s="13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5.75" customHeight="1" x14ac:dyDescent="0.2">
      <c r="A191" s="13"/>
      <c r="B191" s="13"/>
      <c r="C191" s="13"/>
      <c r="D191" s="13"/>
      <c r="E191" s="14"/>
      <c r="F191" s="14"/>
      <c r="G191" s="13"/>
      <c r="H191" s="13"/>
      <c r="I191" s="13"/>
      <c r="J191" s="13"/>
      <c r="K191" s="13"/>
      <c r="L191" s="13"/>
      <c r="M191" s="14"/>
      <c r="N191" s="14"/>
      <c r="O191" s="13"/>
      <c r="P191" s="13"/>
      <c r="Q191" s="13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5.75" customHeight="1" x14ac:dyDescent="0.2">
      <c r="A192" s="13"/>
      <c r="B192" s="13"/>
      <c r="C192" s="13"/>
      <c r="D192" s="13"/>
      <c r="E192" s="14"/>
      <c r="F192" s="14"/>
      <c r="G192" s="13"/>
      <c r="H192" s="13"/>
      <c r="I192" s="13"/>
      <c r="J192" s="13"/>
      <c r="K192" s="13"/>
      <c r="L192" s="13"/>
      <c r="M192" s="14"/>
      <c r="N192" s="14"/>
      <c r="O192" s="13"/>
      <c r="P192" s="13"/>
      <c r="Q192" s="13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5.75" customHeight="1" x14ac:dyDescent="0.2">
      <c r="A193" s="13"/>
      <c r="B193" s="13"/>
      <c r="C193" s="13"/>
      <c r="D193" s="13"/>
      <c r="E193" s="14"/>
      <c r="F193" s="14"/>
      <c r="G193" s="13"/>
      <c r="H193" s="13"/>
      <c r="I193" s="13"/>
      <c r="J193" s="13"/>
      <c r="K193" s="13"/>
      <c r="L193" s="13"/>
      <c r="M193" s="14"/>
      <c r="N193" s="14"/>
      <c r="O193" s="13"/>
      <c r="P193" s="13"/>
      <c r="Q193" s="13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5.75" customHeight="1" x14ac:dyDescent="0.2">
      <c r="A194" s="13"/>
      <c r="B194" s="13"/>
      <c r="C194" s="13"/>
      <c r="D194" s="13"/>
      <c r="E194" s="14"/>
      <c r="F194" s="14"/>
      <c r="G194" s="13"/>
      <c r="H194" s="13"/>
      <c r="I194" s="13"/>
      <c r="J194" s="13"/>
      <c r="K194" s="13"/>
      <c r="L194" s="13"/>
      <c r="M194" s="14"/>
      <c r="N194" s="14"/>
      <c r="O194" s="13"/>
      <c r="P194" s="13"/>
      <c r="Q194" s="13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5.75" customHeight="1" x14ac:dyDescent="0.2">
      <c r="A195" s="13"/>
      <c r="B195" s="13"/>
      <c r="C195" s="13"/>
      <c r="D195" s="13"/>
      <c r="E195" s="14"/>
      <c r="F195" s="14"/>
      <c r="G195" s="13"/>
      <c r="H195" s="13"/>
      <c r="I195" s="13"/>
      <c r="J195" s="13"/>
      <c r="K195" s="13"/>
      <c r="L195" s="13"/>
      <c r="M195" s="14"/>
      <c r="N195" s="14"/>
      <c r="O195" s="13"/>
      <c r="P195" s="13"/>
      <c r="Q195" s="13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5.75" customHeight="1" x14ac:dyDescent="0.2">
      <c r="A196" s="13"/>
      <c r="B196" s="13"/>
      <c r="C196" s="13"/>
      <c r="D196" s="13"/>
      <c r="E196" s="14"/>
      <c r="F196" s="14"/>
      <c r="G196" s="13"/>
      <c r="H196" s="13"/>
      <c r="I196" s="13"/>
      <c r="J196" s="13"/>
      <c r="K196" s="13"/>
      <c r="L196" s="13"/>
      <c r="M196" s="14"/>
      <c r="N196" s="14"/>
      <c r="O196" s="13"/>
      <c r="P196" s="13"/>
      <c r="Q196" s="13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5.75" customHeight="1" x14ac:dyDescent="0.2">
      <c r="A197" s="13"/>
      <c r="B197" s="13"/>
      <c r="C197" s="13"/>
      <c r="D197" s="13"/>
      <c r="E197" s="14"/>
      <c r="F197" s="14"/>
      <c r="G197" s="13"/>
      <c r="H197" s="13"/>
      <c r="I197" s="13"/>
      <c r="J197" s="13"/>
      <c r="K197" s="13"/>
      <c r="L197" s="13"/>
      <c r="M197" s="14"/>
      <c r="N197" s="14"/>
      <c r="O197" s="13"/>
      <c r="P197" s="13"/>
      <c r="Q197" s="13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5.75" customHeight="1" x14ac:dyDescent="0.2">
      <c r="A198" s="13"/>
      <c r="B198" s="13"/>
      <c r="C198" s="13"/>
      <c r="D198" s="13"/>
      <c r="E198" s="14"/>
      <c r="F198" s="14"/>
      <c r="G198" s="13"/>
      <c r="H198" s="13"/>
      <c r="I198" s="13"/>
      <c r="J198" s="13"/>
      <c r="K198" s="13"/>
      <c r="L198" s="13"/>
      <c r="M198" s="14"/>
      <c r="N198" s="14"/>
      <c r="O198" s="13"/>
      <c r="P198" s="13"/>
      <c r="Q198" s="13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5.75" customHeight="1" x14ac:dyDescent="0.2">
      <c r="A199" s="13"/>
      <c r="B199" s="13"/>
      <c r="C199" s="13"/>
      <c r="D199" s="13"/>
      <c r="E199" s="14"/>
      <c r="F199" s="14"/>
      <c r="G199" s="13"/>
      <c r="H199" s="13"/>
      <c r="I199" s="13"/>
      <c r="J199" s="13"/>
      <c r="K199" s="13"/>
      <c r="L199" s="13"/>
      <c r="M199" s="14"/>
      <c r="N199" s="14"/>
      <c r="O199" s="13"/>
      <c r="P199" s="13"/>
      <c r="Q199" s="13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5.75" customHeight="1" x14ac:dyDescent="0.2">
      <c r="A200" s="13"/>
      <c r="B200" s="13"/>
      <c r="C200" s="13"/>
      <c r="D200" s="13"/>
      <c r="E200" s="14"/>
      <c r="F200" s="14"/>
      <c r="G200" s="13"/>
      <c r="H200" s="13"/>
      <c r="I200" s="13"/>
      <c r="J200" s="13"/>
      <c r="K200" s="13"/>
      <c r="L200" s="13"/>
      <c r="M200" s="14"/>
      <c r="N200" s="14"/>
      <c r="O200" s="13"/>
      <c r="P200" s="13"/>
      <c r="Q200" s="13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5.75" customHeight="1" x14ac:dyDescent="0.2">
      <c r="A201" s="13"/>
      <c r="B201" s="13"/>
      <c r="C201" s="13"/>
      <c r="D201" s="13"/>
      <c r="E201" s="14"/>
      <c r="F201" s="14"/>
      <c r="G201" s="13"/>
      <c r="H201" s="13"/>
      <c r="I201" s="13"/>
      <c r="J201" s="13"/>
      <c r="K201" s="13"/>
      <c r="L201" s="13"/>
      <c r="M201" s="14"/>
      <c r="N201" s="14"/>
      <c r="O201" s="13"/>
      <c r="P201" s="13"/>
      <c r="Q201" s="13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5.75" customHeight="1" x14ac:dyDescent="0.2">
      <c r="A202" s="13"/>
      <c r="B202" s="13"/>
      <c r="C202" s="13"/>
      <c r="D202" s="13"/>
      <c r="E202" s="14"/>
      <c r="F202" s="14"/>
      <c r="G202" s="13"/>
      <c r="H202" s="13"/>
      <c r="I202" s="13"/>
      <c r="J202" s="13"/>
      <c r="K202" s="13"/>
      <c r="L202" s="13"/>
      <c r="M202" s="14"/>
      <c r="N202" s="14"/>
      <c r="O202" s="13"/>
      <c r="P202" s="13"/>
      <c r="Q202" s="13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5.75" customHeight="1" x14ac:dyDescent="0.2">
      <c r="A203" s="13"/>
      <c r="B203" s="13"/>
      <c r="C203" s="13"/>
      <c r="D203" s="13"/>
      <c r="E203" s="14"/>
      <c r="F203" s="14"/>
      <c r="G203" s="13"/>
      <c r="H203" s="13"/>
      <c r="I203" s="13"/>
      <c r="J203" s="13"/>
      <c r="K203" s="13"/>
      <c r="L203" s="13"/>
      <c r="M203" s="14"/>
      <c r="N203" s="14"/>
      <c r="O203" s="13"/>
      <c r="P203" s="13"/>
      <c r="Q203" s="13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5.75" customHeight="1" x14ac:dyDescent="0.2">
      <c r="A204" s="13"/>
      <c r="B204" s="13"/>
      <c r="C204" s="13"/>
      <c r="D204" s="13"/>
      <c r="E204" s="14"/>
      <c r="F204" s="14"/>
      <c r="G204" s="13"/>
      <c r="H204" s="13"/>
      <c r="I204" s="13"/>
      <c r="J204" s="13"/>
      <c r="K204" s="13"/>
      <c r="L204" s="13"/>
      <c r="M204" s="14"/>
      <c r="N204" s="14"/>
      <c r="O204" s="13"/>
      <c r="P204" s="13"/>
      <c r="Q204" s="13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5.75" customHeight="1" x14ac:dyDescent="0.2">
      <c r="A205" s="13"/>
      <c r="B205" s="13"/>
      <c r="C205" s="13"/>
      <c r="D205" s="13"/>
      <c r="E205" s="14"/>
      <c r="F205" s="14"/>
      <c r="G205" s="13"/>
      <c r="H205" s="13"/>
      <c r="I205" s="13"/>
      <c r="J205" s="13"/>
      <c r="K205" s="13"/>
      <c r="L205" s="13"/>
      <c r="M205" s="14"/>
      <c r="N205" s="14"/>
      <c r="O205" s="13"/>
      <c r="P205" s="13"/>
      <c r="Q205" s="13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5.75" customHeight="1" x14ac:dyDescent="0.2">
      <c r="A206" s="13"/>
      <c r="B206" s="13"/>
      <c r="C206" s="13"/>
      <c r="D206" s="13"/>
      <c r="E206" s="14"/>
      <c r="F206" s="14"/>
      <c r="G206" s="13"/>
      <c r="H206" s="13"/>
      <c r="I206" s="13"/>
      <c r="J206" s="13"/>
      <c r="K206" s="13"/>
      <c r="L206" s="13"/>
      <c r="M206" s="14"/>
      <c r="N206" s="14"/>
      <c r="O206" s="13"/>
      <c r="P206" s="13"/>
      <c r="Q206" s="13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5.75" customHeight="1" x14ac:dyDescent="0.2">
      <c r="A207" s="13"/>
      <c r="B207" s="13"/>
      <c r="C207" s="13"/>
      <c r="D207" s="13"/>
      <c r="E207" s="14"/>
      <c r="F207" s="14"/>
      <c r="G207" s="13"/>
      <c r="H207" s="13"/>
      <c r="I207" s="13"/>
      <c r="J207" s="13"/>
      <c r="K207" s="13"/>
      <c r="L207" s="13"/>
      <c r="M207" s="14"/>
      <c r="N207" s="14"/>
      <c r="O207" s="13"/>
      <c r="P207" s="13"/>
      <c r="Q207" s="13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5.75" customHeight="1" x14ac:dyDescent="0.2">
      <c r="A208" s="13"/>
      <c r="B208" s="13"/>
      <c r="C208" s="13"/>
      <c r="D208" s="13"/>
      <c r="E208" s="14"/>
      <c r="F208" s="14"/>
      <c r="G208" s="13"/>
      <c r="H208" s="13"/>
      <c r="I208" s="13"/>
      <c r="J208" s="13"/>
      <c r="K208" s="13"/>
      <c r="L208" s="13"/>
      <c r="M208" s="14"/>
      <c r="N208" s="14"/>
      <c r="O208" s="13"/>
      <c r="P208" s="13"/>
      <c r="Q208" s="13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5.75" customHeight="1" x14ac:dyDescent="0.2">
      <c r="A209" s="13"/>
      <c r="B209" s="13"/>
      <c r="C209" s="13"/>
      <c r="D209" s="13"/>
      <c r="E209" s="14"/>
      <c r="F209" s="14"/>
      <c r="G209" s="13"/>
      <c r="H209" s="13"/>
      <c r="I209" s="13"/>
      <c r="J209" s="13"/>
      <c r="K209" s="13"/>
      <c r="L209" s="13"/>
      <c r="M209" s="14"/>
      <c r="N209" s="14"/>
      <c r="O209" s="13"/>
      <c r="P209" s="13"/>
      <c r="Q209" s="13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5.75" customHeight="1" x14ac:dyDescent="0.2">
      <c r="A210" s="13"/>
      <c r="B210" s="13"/>
      <c r="C210" s="13"/>
      <c r="D210" s="13"/>
      <c r="E210" s="14"/>
      <c r="F210" s="14"/>
      <c r="G210" s="13"/>
      <c r="H210" s="13"/>
      <c r="I210" s="13"/>
      <c r="J210" s="13"/>
      <c r="K210" s="13"/>
      <c r="L210" s="13"/>
      <c r="M210" s="14"/>
      <c r="N210" s="14"/>
      <c r="O210" s="13"/>
      <c r="P210" s="13"/>
      <c r="Q210" s="13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5.75" customHeight="1" x14ac:dyDescent="0.2">
      <c r="A211" s="13"/>
      <c r="B211" s="13"/>
      <c r="C211" s="13"/>
      <c r="D211" s="13"/>
      <c r="E211" s="14"/>
      <c r="F211" s="14"/>
      <c r="G211" s="13"/>
      <c r="H211" s="13"/>
      <c r="I211" s="13"/>
      <c r="J211" s="13"/>
      <c r="K211" s="13"/>
      <c r="L211" s="13"/>
      <c r="M211" s="14"/>
      <c r="N211" s="14"/>
      <c r="O211" s="13"/>
      <c r="P211" s="13"/>
      <c r="Q211" s="13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5.75" customHeight="1" x14ac:dyDescent="0.2">
      <c r="A212" s="13"/>
      <c r="B212" s="13"/>
      <c r="C212" s="13"/>
      <c r="D212" s="13"/>
      <c r="E212" s="14"/>
      <c r="F212" s="14"/>
      <c r="G212" s="13"/>
      <c r="H212" s="13"/>
      <c r="I212" s="13"/>
      <c r="J212" s="13"/>
      <c r="K212" s="13"/>
      <c r="L212" s="13"/>
      <c r="M212" s="14"/>
      <c r="N212" s="14"/>
      <c r="O212" s="13"/>
      <c r="P212" s="13"/>
      <c r="Q212" s="13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5.75" customHeight="1" x14ac:dyDescent="0.2">
      <c r="A213" s="13"/>
      <c r="B213" s="13"/>
      <c r="C213" s="13"/>
      <c r="D213" s="13"/>
      <c r="E213" s="14"/>
      <c r="F213" s="14"/>
      <c r="G213" s="13"/>
      <c r="H213" s="13"/>
      <c r="I213" s="13"/>
      <c r="J213" s="13"/>
      <c r="K213" s="13"/>
      <c r="L213" s="13"/>
      <c r="M213" s="14"/>
      <c r="N213" s="14"/>
      <c r="O213" s="13"/>
      <c r="P213" s="13"/>
      <c r="Q213" s="13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5.75" customHeight="1" x14ac:dyDescent="0.2">
      <c r="A214" s="13"/>
      <c r="B214" s="13"/>
      <c r="C214" s="13"/>
      <c r="D214" s="13"/>
      <c r="E214" s="14"/>
      <c r="F214" s="14"/>
      <c r="G214" s="13"/>
      <c r="H214" s="13"/>
      <c r="I214" s="13"/>
      <c r="J214" s="13"/>
      <c r="K214" s="13"/>
      <c r="L214" s="13"/>
      <c r="M214" s="14"/>
      <c r="N214" s="14"/>
      <c r="O214" s="13"/>
      <c r="P214" s="13"/>
      <c r="Q214" s="13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5.75" customHeight="1" x14ac:dyDescent="0.2">
      <c r="A215" s="13"/>
      <c r="B215" s="13"/>
      <c r="C215" s="13"/>
      <c r="D215" s="13"/>
      <c r="E215" s="14"/>
      <c r="F215" s="14"/>
      <c r="G215" s="13"/>
      <c r="H215" s="13"/>
      <c r="I215" s="13"/>
      <c r="J215" s="13"/>
      <c r="K215" s="13"/>
      <c r="L215" s="13"/>
      <c r="M215" s="14"/>
      <c r="N215" s="14"/>
      <c r="O215" s="13"/>
      <c r="P215" s="13"/>
      <c r="Q215" s="13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5.75" customHeight="1" x14ac:dyDescent="0.2">
      <c r="A216" s="13"/>
      <c r="B216" s="13"/>
      <c r="C216" s="13"/>
      <c r="D216" s="13"/>
      <c r="E216" s="14"/>
      <c r="F216" s="14"/>
      <c r="G216" s="13"/>
      <c r="H216" s="13"/>
      <c r="I216" s="13"/>
      <c r="J216" s="13"/>
      <c r="K216" s="13"/>
      <c r="L216" s="13"/>
      <c r="M216" s="14"/>
      <c r="N216" s="14"/>
      <c r="O216" s="13"/>
      <c r="P216" s="13"/>
      <c r="Q216" s="13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5.75" customHeight="1" x14ac:dyDescent="0.2">
      <c r="A217" s="13"/>
      <c r="B217" s="13"/>
      <c r="C217" s="13"/>
      <c r="D217" s="13"/>
      <c r="E217" s="14"/>
      <c r="F217" s="14"/>
      <c r="G217" s="13"/>
      <c r="H217" s="13"/>
      <c r="I217" s="13"/>
      <c r="J217" s="13"/>
      <c r="K217" s="13"/>
      <c r="L217" s="13"/>
      <c r="M217" s="14"/>
      <c r="N217" s="14"/>
      <c r="O217" s="13"/>
      <c r="P217" s="13"/>
      <c r="Q217" s="13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5.75" customHeight="1" x14ac:dyDescent="0.2">
      <c r="A218" s="13"/>
      <c r="B218" s="13"/>
      <c r="C218" s="13"/>
      <c r="D218" s="13"/>
      <c r="E218" s="14"/>
      <c r="F218" s="14"/>
      <c r="G218" s="13"/>
      <c r="H218" s="13"/>
      <c r="I218" s="13"/>
      <c r="J218" s="13"/>
      <c r="K218" s="13"/>
      <c r="L218" s="13"/>
      <c r="M218" s="14"/>
      <c r="N218" s="14"/>
      <c r="O218" s="13"/>
      <c r="P218" s="13"/>
      <c r="Q218" s="13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5.75" customHeight="1" x14ac:dyDescent="0.2">
      <c r="A219" s="13"/>
      <c r="B219" s="13"/>
      <c r="C219" s="13"/>
      <c r="D219" s="13"/>
      <c r="E219" s="14"/>
      <c r="F219" s="14"/>
      <c r="G219" s="13"/>
      <c r="H219" s="13"/>
      <c r="I219" s="13"/>
      <c r="J219" s="13"/>
      <c r="K219" s="13"/>
      <c r="L219" s="13"/>
      <c r="M219" s="14"/>
      <c r="N219" s="14"/>
      <c r="O219" s="13"/>
      <c r="P219" s="13"/>
      <c r="Q219" s="13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5.75" customHeight="1" x14ac:dyDescent="0.2">
      <c r="A220" s="13"/>
      <c r="B220" s="13"/>
      <c r="C220" s="13"/>
      <c r="D220" s="13"/>
      <c r="E220" s="14"/>
      <c r="F220" s="14"/>
      <c r="G220" s="13"/>
      <c r="H220" s="13"/>
      <c r="I220" s="13"/>
      <c r="J220" s="13"/>
      <c r="K220" s="13"/>
      <c r="L220" s="13"/>
      <c r="M220" s="14"/>
      <c r="N220" s="14"/>
      <c r="O220" s="13"/>
      <c r="P220" s="13"/>
      <c r="Q220" s="13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5.75" customHeight="1" x14ac:dyDescent="0.2">
      <c r="A221" s="13"/>
      <c r="B221" s="13"/>
      <c r="C221" s="13"/>
      <c r="D221" s="13"/>
      <c r="E221" s="14"/>
      <c r="F221" s="14"/>
      <c r="G221" s="13"/>
      <c r="H221" s="13"/>
      <c r="I221" s="13"/>
      <c r="J221" s="13"/>
      <c r="K221" s="13"/>
      <c r="L221" s="13"/>
      <c r="M221" s="14"/>
      <c r="N221" s="14"/>
      <c r="O221" s="13"/>
      <c r="P221" s="13"/>
      <c r="Q221" s="13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5.75" customHeight="1" x14ac:dyDescent="0.2">
      <c r="A222" s="13"/>
      <c r="B222" s="13"/>
      <c r="C222" s="13"/>
      <c r="D222" s="13"/>
      <c r="E222" s="14"/>
      <c r="F222" s="14"/>
      <c r="G222" s="13"/>
      <c r="H222" s="13"/>
      <c r="I222" s="13"/>
      <c r="J222" s="13"/>
      <c r="K222" s="13"/>
      <c r="L222" s="13"/>
      <c r="M222" s="14"/>
      <c r="N222" s="14"/>
      <c r="O222" s="13"/>
      <c r="P222" s="13"/>
      <c r="Q222" s="13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5.75" customHeight="1" x14ac:dyDescent="0.2">
      <c r="A223" s="13"/>
      <c r="B223" s="13"/>
      <c r="C223" s="13"/>
      <c r="D223" s="13"/>
      <c r="E223" s="14"/>
      <c r="F223" s="14"/>
      <c r="G223" s="13"/>
      <c r="H223" s="13"/>
      <c r="I223" s="13"/>
      <c r="J223" s="13"/>
      <c r="K223" s="13"/>
      <c r="L223" s="13"/>
      <c r="M223" s="14"/>
      <c r="N223" s="14"/>
      <c r="O223" s="13"/>
      <c r="P223" s="13"/>
      <c r="Q223" s="13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5.75" customHeight="1" x14ac:dyDescent="0.2">
      <c r="A224" s="13"/>
      <c r="B224" s="13"/>
      <c r="C224" s="13"/>
      <c r="D224" s="13"/>
      <c r="E224" s="14"/>
      <c r="F224" s="14"/>
      <c r="G224" s="13"/>
      <c r="H224" s="13"/>
      <c r="I224" s="13"/>
      <c r="J224" s="13"/>
      <c r="K224" s="13"/>
      <c r="L224" s="13"/>
      <c r="M224" s="14"/>
      <c r="N224" s="14"/>
      <c r="O224" s="13"/>
      <c r="P224" s="13"/>
      <c r="Q224" s="13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5.75" customHeight="1" x14ac:dyDescent="0.2">
      <c r="A225" s="13"/>
      <c r="B225" s="13"/>
      <c r="C225" s="13"/>
      <c r="D225" s="13"/>
      <c r="E225" s="14"/>
      <c r="F225" s="14"/>
      <c r="G225" s="13"/>
      <c r="H225" s="13"/>
      <c r="I225" s="13"/>
      <c r="J225" s="13"/>
      <c r="K225" s="13"/>
      <c r="L225" s="13"/>
      <c r="M225" s="14"/>
      <c r="N225" s="14"/>
      <c r="O225" s="13"/>
      <c r="P225" s="13"/>
      <c r="Q225" s="13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5.75" customHeight="1" x14ac:dyDescent="0.2">
      <c r="A226" s="13"/>
      <c r="B226" s="13"/>
      <c r="C226" s="13"/>
      <c r="D226" s="13"/>
      <c r="E226" s="14"/>
      <c r="F226" s="14"/>
      <c r="G226" s="13"/>
      <c r="H226" s="13"/>
      <c r="I226" s="13"/>
      <c r="J226" s="13"/>
      <c r="K226" s="13"/>
      <c r="L226" s="13"/>
      <c r="M226" s="14"/>
      <c r="N226" s="14"/>
      <c r="O226" s="13"/>
      <c r="P226" s="13"/>
      <c r="Q226" s="13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5.75" customHeight="1" x14ac:dyDescent="0.2">
      <c r="A227" s="13"/>
      <c r="B227" s="13"/>
      <c r="C227" s="13"/>
      <c r="D227" s="13"/>
      <c r="E227" s="14"/>
      <c r="F227" s="14"/>
      <c r="G227" s="13"/>
      <c r="H227" s="13"/>
      <c r="I227" s="13"/>
      <c r="J227" s="13"/>
      <c r="K227" s="13"/>
      <c r="L227" s="13"/>
      <c r="M227" s="14"/>
      <c r="N227" s="14"/>
      <c r="O227" s="13"/>
      <c r="P227" s="13"/>
      <c r="Q227" s="13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5.75" customHeight="1" x14ac:dyDescent="0.2">
      <c r="A228" s="13"/>
      <c r="B228" s="13"/>
      <c r="C228" s="13"/>
      <c r="D228" s="13"/>
      <c r="E228" s="14"/>
      <c r="F228" s="14"/>
      <c r="G228" s="13"/>
      <c r="H228" s="13"/>
      <c r="I228" s="13"/>
      <c r="J228" s="13"/>
      <c r="K228" s="13"/>
      <c r="L228" s="13"/>
      <c r="M228" s="14"/>
      <c r="N228" s="14"/>
      <c r="O228" s="13"/>
      <c r="P228" s="13"/>
      <c r="Q228" s="13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5.75" customHeight="1" x14ac:dyDescent="0.2">
      <c r="A229" s="13"/>
      <c r="B229" s="13"/>
      <c r="C229" s="13"/>
      <c r="D229" s="13"/>
      <c r="E229" s="14"/>
      <c r="F229" s="14"/>
      <c r="G229" s="13"/>
      <c r="H229" s="13"/>
      <c r="I229" s="13"/>
      <c r="J229" s="13"/>
      <c r="K229" s="13"/>
      <c r="L229" s="13"/>
      <c r="M229" s="14"/>
      <c r="N229" s="14"/>
      <c r="O229" s="13"/>
      <c r="P229" s="13"/>
      <c r="Q229" s="13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5.75" customHeight="1" x14ac:dyDescent="0.2">
      <c r="A230" s="13"/>
      <c r="B230" s="13"/>
      <c r="C230" s="13"/>
      <c r="D230" s="13"/>
      <c r="E230" s="14"/>
      <c r="F230" s="14"/>
      <c r="G230" s="13"/>
      <c r="H230" s="13"/>
      <c r="I230" s="13"/>
      <c r="J230" s="13"/>
      <c r="K230" s="13"/>
      <c r="L230" s="13"/>
      <c r="M230" s="14"/>
      <c r="N230" s="14"/>
      <c r="O230" s="13"/>
      <c r="P230" s="13"/>
      <c r="Q230" s="13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5.75" customHeight="1" x14ac:dyDescent="0.2">
      <c r="A231" s="13"/>
      <c r="B231" s="13"/>
      <c r="C231" s="13"/>
      <c r="D231" s="13"/>
      <c r="E231" s="14"/>
      <c r="F231" s="14"/>
      <c r="G231" s="13"/>
      <c r="H231" s="13"/>
      <c r="I231" s="13"/>
      <c r="J231" s="13"/>
      <c r="K231" s="13"/>
      <c r="L231" s="13"/>
      <c r="M231" s="14"/>
      <c r="N231" s="14"/>
      <c r="O231" s="13"/>
      <c r="P231" s="13"/>
      <c r="Q231" s="13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5.75" customHeight="1" x14ac:dyDescent="0.2">
      <c r="A232" s="13"/>
      <c r="B232" s="13"/>
      <c r="C232" s="13"/>
      <c r="D232" s="13"/>
      <c r="E232" s="14"/>
      <c r="F232" s="14"/>
      <c r="G232" s="13"/>
      <c r="H232" s="13"/>
      <c r="I232" s="13"/>
      <c r="J232" s="13"/>
      <c r="K232" s="13"/>
      <c r="L232" s="13"/>
      <c r="M232" s="14"/>
      <c r="N232" s="14"/>
      <c r="O232" s="13"/>
      <c r="P232" s="13"/>
      <c r="Q232" s="13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5.75" customHeight="1" x14ac:dyDescent="0.2">
      <c r="A233" s="13"/>
      <c r="B233" s="13"/>
      <c r="C233" s="13"/>
      <c r="D233" s="13"/>
      <c r="E233" s="14"/>
      <c r="F233" s="14"/>
      <c r="G233" s="13"/>
      <c r="H233" s="13"/>
      <c r="I233" s="13"/>
      <c r="J233" s="13"/>
      <c r="K233" s="13"/>
      <c r="L233" s="13"/>
      <c r="M233" s="14"/>
      <c r="N233" s="14"/>
      <c r="O233" s="13"/>
      <c r="P233" s="13"/>
      <c r="Q233" s="13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5.75" customHeight="1" x14ac:dyDescent="0.2">
      <c r="A234" s="13"/>
      <c r="B234" s="13"/>
      <c r="C234" s="13"/>
      <c r="D234" s="13"/>
      <c r="E234" s="14"/>
      <c r="F234" s="14"/>
      <c r="G234" s="13"/>
      <c r="H234" s="13"/>
      <c r="I234" s="13"/>
      <c r="J234" s="13"/>
      <c r="K234" s="13"/>
      <c r="L234" s="13"/>
      <c r="M234" s="14"/>
      <c r="N234" s="14"/>
      <c r="O234" s="13"/>
      <c r="P234" s="13"/>
      <c r="Q234" s="13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5.75" customHeight="1" x14ac:dyDescent="0.2">
      <c r="A235" s="13"/>
      <c r="B235" s="13"/>
      <c r="C235" s="13"/>
      <c r="D235" s="13"/>
      <c r="E235" s="14"/>
      <c r="F235" s="14"/>
      <c r="G235" s="13"/>
      <c r="H235" s="13"/>
      <c r="I235" s="13"/>
      <c r="J235" s="13"/>
      <c r="K235" s="13"/>
      <c r="L235" s="13"/>
      <c r="M235" s="14"/>
      <c r="N235" s="14"/>
      <c r="O235" s="13"/>
      <c r="P235" s="13"/>
      <c r="Q235" s="13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5.75" customHeight="1" x14ac:dyDescent="0.2">
      <c r="A236" s="13"/>
      <c r="B236" s="13"/>
      <c r="C236" s="13"/>
      <c r="D236" s="13"/>
      <c r="E236" s="14"/>
      <c r="F236" s="14"/>
      <c r="G236" s="13"/>
      <c r="H236" s="13"/>
      <c r="I236" s="13"/>
      <c r="J236" s="13"/>
      <c r="K236" s="13"/>
      <c r="L236" s="13"/>
      <c r="M236" s="14"/>
      <c r="N236" s="14"/>
      <c r="O236" s="13"/>
      <c r="P236" s="13"/>
      <c r="Q236" s="13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5.75" customHeight="1" x14ac:dyDescent="0.2">
      <c r="A237" s="13"/>
      <c r="B237" s="13"/>
      <c r="C237" s="13"/>
      <c r="D237" s="13"/>
      <c r="E237" s="14"/>
      <c r="F237" s="14"/>
      <c r="G237" s="13"/>
      <c r="H237" s="13"/>
      <c r="I237" s="13"/>
      <c r="J237" s="13"/>
      <c r="K237" s="13"/>
      <c r="L237" s="13"/>
      <c r="M237" s="14"/>
      <c r="N237" s="14"/>
      <c r="O237" s="13"/>
      <c r="P237" s="13"/>
      <c r="Q237" s="13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5.75" customHeight="1" x14ac:dyDescent="0.2">
      <c r="A238" s="13"/>
      <c r="B238" s="13"/>
      <c r="C238" s="13"/>
      <c r="D238" s="13"/>
      <c r="E238" s="14"/>
      <c r="F238" s="14"/>
      <c r="G238" s="13"/>
      <c r="H238" s="13"/>
      <c r="I238" s="13"/>
      <c r="J238" s="13"/>
      <c r="K238" s="13"/>
      <c r="L238" s="13"/>
      <c r="M238" s="14"/>
      <c r="N238" s="14"/>
      <c r="O238" s="13"/>
      <c r="P238" s="13"/>
      <c r="Q238" s="13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5.75" customHeight="1" x14ac:dyDescent="0.2">
      <c r="A239" s="13"/>
      <c r="B239" s="13"/>
      <c r="C239" s="13"/>
      <c r="D239" s="13"/>
      <c r="E239" s="14"/>
      <c r="F239" s="14"/>
      <c r="G239" s="13"/>
      <c r="H239" s="13"/>
      <c r="I239" s="13"/>
      <c r="J239" s="13"/>
      <c r="K239" s="13"/>
      <c r="L239" s="13"/>
      <c r="M239" s="14"/>
      <c r="N239" s="14"/>
      <c r="O239" s="13"/>
      <c r="P239" s="13"/>
      <c r="Q239" s="13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5.75" customHeight="1" x14ac:dyDescent="0.2">
      <c r="A240" s="13"/>
      <c r="B240" s="13"/>
      <c r="C240" s="13"/>
      <c r="D240" s="13"/>
      <c r="E240" s="14"/>
      <c r="F240" s="14"/>
      <c r="G240" s="13"/>
      <c r="H240" s="13"/>
      <c r="I240" s="13"/>
      <c r="J240" s="13"/>
      <c r="K240" s="13"/>
      <c r="L240" s="13"/>
      <c r="M240" s="14"/>
      <c r="N240" s="14"/>
      <c r="O240" s="13"/>
      <c r="P240" s="13"/>
      <c r="Q240" s="13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5.75" customHeight="1" x14ac:dyDescent="0.2">
      <c r="A241" s="13"/>
      <c r="B241" s="13"/>
      <c r="C241" s="13"/>
      <c r="D241" s="13"/>
      <c r="E241" s="14"/>
      <c r="F241" s="14"/>
      <c r="G241" s="13"/>
      <c r="H241" s="13"/>
      <c r="I241" s="13"/>
      <c r="J241" s="13"/>
      <c r="K241" s="13"/>
      <c r="L241" s="13"/>
      <c r="M241" s="14"/>
      <c r="N241" s="14"/>
      <c r="O241" s="13"/>
      <c r="P241" s="13"/>
      <c r="Q241" s="13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5.75" customHeight="1" x14ac:dyDescent="0.2">
      <c r="A242" s="13"/>
      <c r="B242" s="13"/>
      <c r="C242" s="13"/>
      <c r="D242" s="13"/>
      <c r="E242" s="14"/>
      <c r="F242" s="14"/>
      <c r="G242" s="13"/>
      <c r="H242" s="13"/>
      <c r="I242" s="13"/>
      <c r="J242" s="13"/>
      <c r="K242" s="13"/>
      <c r="L242" s="13"/>
      <c r="M242" s="14"/>
      <c r="N242" s="14"/>
      <c r="O242" s="13"/>
      <c r="P242" s="13"/>
      <c r="Q242" s="13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5.75" customHeight="1" x14ac:dyDescent="0.2">
      <c r="A243" s="13"/>
      <c r="B243" s="13"/>
      <c r="C243" s="13"/>
      <c r="D243" s="13"/>
      <c r="E243" s="14"/>
      <c r="F243" s="14"/>
      <c r="G243" s="13"/>
      <c r="H243" s="13"/>
      <c r="I243" s="13"/>
      <c r="J243" s="13"/>
      <c r="K243" s="13"/>
      <c r="L243" s="13"/>
      <c r="M243" s="14"/>
      <c r="N243" s="14"/>
      <c r="O243" s="13"/>
      <c r="P243" s="13"/>
      <c r="Q243" s="13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5.75" customHeight="1" x14ac:dyDescent="0.2">
      <c r="A244" s="13"/>
      <c r="B244" s="13"/>
      <c r="C244" s="13"/>
      <c r="D244" s="13"/>
      <c r="E244" s="14"/>
      <c r="F244" s="14"/>
      <c r="G244" s="13"/>
      <c r="H244" s="13"/>
      <c r="I244" s="13"/>
      <c r="J244" s="13"/>
      <c r="K244" s="13"/>
      <c r="L244" s="13"/>
      <c r="M244" s="14"/>
      <c r="N244" s="14"/>
      <c r="O244" s="13"/>
      <c r="P244" s="13"/>
      <c r="Q244" s="13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5.75" customHeight="1" x14ac:dyDescent="0.2">
      <c r="A245" s="13"/>
      <c r="B245" s="13"/>
      <c r="C245" s="13"/>
      <c r="D245" s="13"/>
      <c r="E245" s="14"/>
      <c r="F245" s="14"/>
      <c r="G245" s="13"/>
      <c r="H245" s="13"/>
      <c r="I245" s="13"/>
      <c r="J245" s="13"/>
      <c r="K245" s="13"/>
      <c r="L245" s="13"/>
      <c r="M245" s="14"/>
      <c r="N245" s="14"/>
      <c r="O245" s="13"/>
      <c r="P245" s="13"/>
      <c r="Q245" s="13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5.75" customHeight="1" x14ac:dyDescent="0.2">
      <c r="A246" s="13"/>
      <c r="B246" s="13"/>
      <c r="C246" s="13"/>
      <c r="D246" s="13"/>
      <c r="E246" s="14"/>
      <c r="F246" s="14"/>
      <c r="G246" s="13"/>
      <c r="H246" s="13"/>
      <c r="I246" s="13"/>
      <c r="J246" s="13"/>
      <c r="K246" s="13"/>
      <c r="L246" s="13"/>
      <c r="M246" s="14"/>
      <c r="N246" s="14"/>
      <c r="O246" s="13"/>
      <c r="P246" s="13"/>
      <c r="Q246" s="13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5.75" customHeight="1" x14ac:dyDescent="0.2">
      <c r="A247" s="13"/>
      <c r="B247" s="13"/>
      <c r="C247" s="13"/>
      <c r="D247" s="13"/>
      <c r="E247" s="14"/>
      <c r="F247" s="14"/>
      <c r="G247" s="13"/>
      <c r="H247" s="13"/>
      <c r="I247" s="13"/>
      <c r="J247" s="13"/>
      <c r="K247" s="13"/>
      <c r="L247" s="13"/>
      <c r="M247" s="14"/>
      <c r="N247" s="14"/>
      <c r="O247" s="13"/>
      <c r="P247" s="13"/>
      <c r="Q247" s="13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5.75" customHeight="1" x14ac:dyDescent="0.2">
      <c r="A248" s="13"/>
      <c r="B248" s="13"/>
      <c r="C248" s="13"/>
      <c r="D248" s="13"/>
      <c r="E248" s="14"/>
      <c r="F248" s="14"/>
      <c r="G248" s="13"/>
      <c r="H248" s="13"/>
      <c r="I248" s="13"/>
      <c r="J248" s="13"/>
      <c r="K248" s="13"/>
      <c r="L248" s="13"/>
      <c r="M248" s="14"/>
      <c r="N248" s="14"/>
      <c r="O248" s="13"/>
      <c r="P248" s="13"/>
      <c r="Q248" s="13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5.75" customHeight="1" x14ac:dyDescent="0.2">
      <c r="A249" s="13"/>
      <c r="B249" s="13"/>
      <c r="C249" s="13"/>
      <c r="D249" s="13"/>
      <c r="E249" s="14"/>
      <c r="F249" s="14"/>
      <c r="G249" s="13"/>
      <c r="H249" s="13"/>
      <c r="I249" s="13"/>
      <c r="J249" s="13"/>
      <c r="K249" s="13"/>
      <c r="L249" s="13"/>
      <c r="M249" s="14"/>
      <c r="N249" s="14"/>
      <c r="O249" s="13"/>
      <c r="P249" s="13"/>
      <c r="Q249" s="13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5.75" customHeight="1" x14ac:dyDescent="0.2">
      <c r="A250" s="13"/>
      <c r="B250" s="13"/>
      <c r="C250" s="13"/>
      <c r="D250" s="13"/>
      <c r="E250" s="14"/>
      <c r="F250" s="14"/>
      <c r="G250" s="13"/>
      <c r="H250" s="13"/>
      <c r="I250" s="13"/>
      <c r="J250" s="13"/>
      <c r="K250" s="13"/>
      <c r="L250" s="13"/>
      <c r="M250" s="14"/>
      <c r="N250" s="14"/>
      <c r="O250" s="13"/>
      <c r="P250" s="13"/>
      <c r="Q250" s="13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5.75" customHeight="1" x14ac:dyDescent="0.2">
      <c r="A251" s="13"/>
      <c r="B251" s="13"/>
      <c r="C251" s="13"/>
      <c r="D251" s="13"/>
      <c r="E251" s="14"/>
      <c r="F251" s="14"/>
      <c r="G251" s="13"/>
      <c r="H251" s="13"/>
      <c r="I251" s="13"/>
      <c r="J251" s="13"/>
      <c r="K251" s="13"/>
      <c r="L251" s="13"/>
      <c r="M251" s="14"/>
      <c r="N251" s="14"/>
      <c r="O251" s="13"/>
      <c r="P251" s="13"/>
      <c r="Q251" s="13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5.75" customHeight="1" x14ac:dyDescent="0.2">
      <c r="A252" s="13"/>
      <c r="B252" s="13"/>
      <c r="C252" s="13"/>
      <c r="D252" s="13"/>
      <c r="E252" s="14"/>
      <c r="F252" s="14"/>
      <c r="G252" s="13"/>
      <c r="H252" s="13"/>
      <c r="I252" s="13"/>
      <c r="J252" s="13"/>
      <c r="K252" s="13"/>
      <c r="L252" s="13"/>
      <c r="M252" s="14"/>
      <c r="N252" s="14"/>
      <c r="O252" s="13"/>
      <c r="P252" s="13"/>
      <c r="Q252" s="13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5.75" customHeight="1" x14ac:dyDescent="0.2">
      <c r="A253" s="13"/>
      <c r="B253" s="13"/>
      <c r="C253" s="13"/>
      <c r="D253" s="13"/>
      <c r="E253" s="14"/>
      <c r="F253" s="14"/>
      <c r="G253" s="13"/>
      <c r="H253" s="13"/>
      <c r="I253" s="13"/>
      <c r="J253" s="13"/>
      <c r="K253" s="13"/>
      <c r="L253" s="13"/>
      <c r="M253" s="14"/>
      <c r="N253" s="14"/>
      <c r="O253" s="13"/>
      <c r="P253" s="13"/>
      <c r="Q253" s="13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5.75" customHeight="1" x14ac:dyDescent="0.2">
      <c r="A254" s="13"/>
      <c r="B254" s="13"/>
      <c r="C254" s="13"/>
      <c r="D254" s="13"/>
      <c r="E254" s="14"/>
      <c r="F254" s="14"/>
      <c r="G254" s="13"/>
      <c r="H254" s="13"/>
      <c r="I254" s="13"/>
      <c r="J254" s="13"/>
      <c r="K254" s="13"/>
      <c r="L254" s="13"/>
      <c r="M254" s="14"/>
      <c r="N254" s="14"/>
      <c r="O254" s="13"/>
      <c r="P254" s="13"/>
      <c r="Q254" s="13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5.75" customHeight="1" x14ac:dyDescent="0.2">
      <c r="A255" s="13"/>
      <c r="B255" s="13"/>
      <c r="C255" s="13"/>
      <c r="D255" s="13"/>
      <c r="E255" s="14"/>
      <c r="F255" s="14"/>
      <c r="G255" s="13"/>
      <c r="H255" s="13"/>
      <c r="I255" s="13"/>
      <c r="J255" s="13"/>
      <c r="K255" s="13"/>
      <c r="L255" s="13"/>
      <c r="M255" s="14"/>
      <c r="N255" s="14"/>
      <c r="O255" s="13"/>
      <c r="P255" s="13"/>
      <c r="Q255" s="13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5.75" customHeight="1" x14ac:dyDescent="0.2">
      <c r="A256" s="13"/>
      <c r="B256" s="13"/>
      <c r="C256" s="13"/>
      <c r="D256" s="13"/>
      <c r="E256" s="14"/>
      <c r="F256" s="14"/>
      <c r="G256" s="13"/>
      <c r="H256" s="13"/>
      <c r="I256" s="13"/>
      <c r="J256" s="13"/>
      <c r="K256" s="13"/>
      <c r="L256" s="13"/>
      <c r="M256" s="14"/>
      <c r="N256" s="14"/>
      <c r="O256" s="13"/>
      <c r="P256" s="13"/>
      <c r="Q256" s="13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5.75" customHeight="1" x14ac:dyDescent="0.2">
      <c r="A257" s="13"/>
      <c r="B257" s="13"/>
      <c r="C257" s="13"/>
      <c r="D257" s="13"/>
      <c r="E257" s="14"/>
      <c r="F257" s="14"/>
      <c r="G257" s="13"/>
      <c r="H257" s="13"/>
      <c r="I257" s="13"/>
      <c r="J257" s="13"/>
      <c r="K257" s="13"/>
      <c r="L257" s="13"/>
      <c r="M257" s="14"/>
      <c r="N257" s="14"/>
      <c r="O257" s="13"/>
      <c r="P257" s="13"/>
      <c r="Q257" s="13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5.75" customHeight="1" x14ac:dyDescent="0.2">
      <c r="A258" s="13"/>
      <c r="B258" s="13"/>
      <c r="C258" s="13"/>
      <c r="D258" s="13"/>
      <c r="E258" s="14"/>
      <c r="F258" s="14"/>
      <c r="G258" s="13"/>
      <c r="H258" s="13"/>
      <c r="I258" s="13"/>
      <c r="J258" s="13"/>
      <c r="K258" s="13"/>
      <c r="L258" s="13"/>
      <c r="M258" s="14"/>
      <c r="N258" s="14"/>
      <c r="O258" s="13"/>
      <c r="P258" s="13"/>
      <c r="Q258" s="13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5.75" customHeight="1" x14ac:dyDescent="0.2">
      <c r="A259" s="13"/>
      <c r="B259" s="13"/>
      <c r="C259" s="13"/>
      <c r="D259" s="13"/>
      <c r="E259" s="14"/>
      <c r="F259" s="14"/>
      <c r="G259" s="13"/>
      <c r="H259" s="13"/>
      <c r="I259" s="13"/>
      <c r="J259" s="13"/>
      <c r="K259" s="13"/>
      <c r="L259" s="13"/>
      <c r="M259" s="14"/>
      <c r="N259" s="14"/>
      <c r="O259" s="13"/>
      <c r="P259" s="13"/>
      <c r="Q259" s="13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5.75" customHeight="1" x14ac:dyDescent="0.2">
      <c r="A260" s="13"/>
      <c r="B260" s="13"/>
      <c r="C260" s="13"/>
      <c r="D260" s="13"/>
      <c r="E260" s="14"/>
      <c r="F260" s="14"/>
      <c r="G260" s="13"/>
      <c r="H260" s="13"/>
      <c r="I260" s="13"/>
      <c r="J260" s="13"/>
      <c r="K260" s="13"/>
      <c r="L260" s="13"/>
      <c r="M260" s="14"/>
      <c r="N260" s="14"/>
      <c r="O260" s="13"/>
      <c r="P260" s="13"/>
      <c r="Q260" s="13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5.75" customHeight="1" x14ac:dyDescent="0.2">
      <c r="A261" s="13"/>
      <c r="B261" s="13"/>
      <c r="C261" s="13"/>
      <c r="D261" s="13"/>
      <c r="E261" s="14"/>
      <c r="F261" s="14"/>
      <c r="G261" s="13"/>
      <c r="H261" s="13"/>
      <c r="I261" s="13"/>
      <c r="J261" s="13"/>
      <c r="K261" s="13"/>
      <c r="L261" s="13"/>
      <c r="M261" s="14"/>
      <c r="N261" s="14"/>
      <c r="O261" s="13"/>
      <c r="P261" s="13"/>
      <c r="Q261" s="13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5.75" customHeight="1" x14ac:dyDescent="0.2">
      <c r="A262" s="13"/>
      <c r="B262" s="13"/>
      <c r="C262" s="13"/>
      <c r="D262" s="13"/>
      <c r="E262" s="14"/>
      <c r="F262" s="14"/>
      <c r="G262" s="13"/>
      <c r="H262" s="13"/>
      <c r="I262" s="13"/>
      <c r="J262" s="13"/>
      <c r="K262" s="13"/>
      <c r="L262" s="13"/>
      <c r="M262" s="14"/>
      <c r="N262" s="14"/>
      <c r="O262" s="13"/>
      <c r="P262" s="13"/>
      <c r="Q262" s="13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5.75" customHeight="1" x14ac:dyDescent="0.2">
      <c r="A263" s="13"/>
      <c r="B263" s="13"/>
      <c r="C263" s="13"/>
      <c r="D263" s="13"/>
      <c r="E263" s="14"/>
      <c r="F263" s="14"/>
      <c r="G263" s="13"/>
      <c r="H263" s="13"/>
      <c r="I263" s="13"/>
      <c r="J263" s="13"/>
      <c r="K263" s="13"/>
      <c r="L263" s="13"/>
      <c r="M263" s="14"/>
      <c r="N263" s="14"/>
      <c r="O263" s="13"/>
      <c r="P263" s="13"/>
      <c r="Q263" s="13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5.75" customHeight="1" x14ac:dyDescent="0.2">
      <c r="A264" s="13"/>
      <c r="B264" s="13"/>
      <c r="C264" s="13"/>
      <c r="D264" s="13"/>
      <c r="E264" s="14"/>
      <c r="F264" s="14"/>
      <c r="G264" s="13"/>
      <c r="H264" s="13"/>
      <c r="I264" s="13"/>
      <c r="J264" s="13"/>
      <c r="K264" s="13"/>
      <c r="L264" s="13"/>
      <c r="M264" s="14"/>
      <c r="N264" s="14"/>
      <c r="O264" s="13"/>
      <c r="P264" s="13"/>
      <c r="Q264" s="13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5.75" customHeight="1" x14ac:dyDescent="0.2">
      <c r="A265" s="13"/>
      <c r="B265" s="13"/>
      <c r="C265" s="13"/>
      <c r="D265" s="13"/>
      <c r="E265" s="14"/>
      <c r="F265" s="14"/>
      <c r="G265" s="13"/>
      <c r="H265" s="13"/>
      <c r="I265" s="13"/>
      <c r="J265" s="13"/>
      <c r="K265" s="13"/>
      <c r="L265" s="13"/>
      <c r="M265" s="14"/>
      <c r="N265" s="14"/>
      <c r="O265" s="13"/>
      <c r="P265" s="13"/>
      <c r="Q265" s="13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5.75" customHeight="1" x14ac:dyDescent="0.2">
      <c r="A266" s="13"/>
      <c r="B266" s="13"/>
      <c r="C266" s="13"/>
      <c r="D266" s="13"/>
      <c r="E266" s="14"/>
      <c r="F266" s="14"/>
      <c r="G266" s="13"/>
      <c r="H266" s="13"/>
      <c r="I266" s="13"/>
      <c r="J266" s="13"/>
      <c r="K266" s="13"/>
      <c r="L266" s="13"/>
      <c r="M266" s="14"/>
      <c r="N266" s="14"/>
      <c r="O266" s="13"/>
      <c r="P266" s="13"/>
      <c r="Q266" s="13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5.75" customHeight="1" x14ac:dyDescent="0.2">
      <c r="A267" s="13"/>
      <c r="B267" s="13"/>
      <c r="C267" s="13"/>
      <c r="D267" s="13"/>
      <c r="E267" s="14"/>
      <c r="F267" s="14"/>
      <c r="G267" s="13"/>
      <c r="H267" s="13"/>
      <c r="I267" s="13"/>
      <c r="J267" s="13"/>
      <c r="K267" s="13"/>
      <c r="L267" s="13"/>
      <c r="M267" s="14"/>
      <c r="N267" s="14"/>
      <c r="O267" s="13"/>
      <c r="P267" s="13"/>
      <c r="Q267" s="13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5.75" customHeight="1" x14ac:dyDescent="0.2">
      <c r="A268" s="13"/>
      <c r="B268" s="13"/>
      <c r="C268" s="13"/>
      <c r="D268" s="13"/>
      <c r="E268" s="14"/>
      <c r="F268" s="14"/>
      <c r="G268" s="13"/>
      <c r="H268" s="13"/>
      <c r="I268" s="13"/>
      <c r="J268" s="13"/>
      <c r="K268" s="13"/>
      <c r="L268" s="13"/>
      <c r="M268" s="14"/>
      <c r="N268" s="14"/>
      <c r="O268" s="13"/>
      <c r="P268" s="13"/>
      <c r="Q268" s="13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5.75" customHeight="1" x14ac:dyDescent="0.2">
      <c r="A269" s="13"/>
      <c r="B269" s="13"/>
      <c r="C269" s="13"/>
      <c r="D269" s="13"/>
      <c r="E269" s="14"/>
      <c r="F269" s="14"/>
      <c r="G269" s="13"/>
      <c r="H269" s="13"/>
      <c r="I269" s="13"/>
      <c r="J269" s="13"/>
      <c r="K269" s="13"/>
      <c r="L269" s="13"/>
      <c r="M269" s="14"/>
      <c r="N269" s="14"/>
      <c r="O269" s="13"/>
      <c r="P269" s="13"/>
      <c r="Q269" s="13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5.75" customHeight="1" x14ac:dyDescent="0.2">
      <c r="A270" s="13"/>
      <c r="B270" s="13"/>
      <c r="C270" s="13"/>
      <c r="D270" s="13"/>
      <c r="E270" s="14"/>
      <c r="F270" s="14"/>
      <c r="G270" s="13"/>
      <c r="H270" s="13"/>
      <c r="I270" s="13"/>
      <c r="J270" s="13"/>
      <c r="K270" s="13"/>
      <c r="L270" s="13"/>
      <c r="M270" s="14"/>
      <c r="N270" s="14"/>
      <c r="O270" s="13"/>
      <c r="P270" s="13"/>
      <c r="Q270" s="13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5.75" customHeight="1" x14ac:dyDescent="0.2">
      <c r="A271" s="13"/>
      <c r="B271" s="13"/>
      <c r="C271" s="13"/>
      <c r="D271" s="13"/>
      <c r="E271" s="14"/>
      <c r="F271" s="14"/>
      <c r="G271" s="13"/>
      <c r="H271" s="13"/>
      <c r="I271" s="13"/>
      <c r="J271" s="13"/>
      <c r="K271" s="13"/>
      <c r="L271" s="13"/>
      <c r="M271" s="14"/>
      <c r="N271" s="14"/>
      <c r="O271" s="13"/>
      <c r="P271" s="13"/>
      <c r="Q271" s="13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5.75" customHeight="1" x14ac:dyDescent="0.2">
      <c r="A272" s="13"/>
      <c r="B272" s="13"/>
      <c r="C272" s="13"/>
      <c r="D272" s="13"/>
      <c r="E272" s="14"/>
      <c r="F272" s="14"/>
      <c r="G272" s="13"/>
      <c r="H272" s="13"/>
      <c r="I272" s="13"/>
      <c r="J272" s="13"/>
      <c r="K272" s="13"/>
      <c r="L272" s="13"/>
      <c r="M272" s="14"/>
      <c r="N272" s="14"/>
      <c r="O272" s="13"/>
      <c r="P272" s="13"/>
      <c r="Q272" s="13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5.75" customHeight="1" x14ac:dyDescent="0.2">
      <c r="A273" s="13"/>
      <c r="B273" s="13"/>
      <c r="C273" s="13"/>
      <c r="D273" s="13"/>
      <c r="E273" s="14"/>
      <c r="F273" s="14"/>
      <c r="G273" s="13"/>
      <c r="H273" s="13"/>
      <c r="I273" s="13"/>
      <c r="J273" s="13"/>
      <c r="K273" s="13"/>
      <c r="L273" s="13"/>
      <c r="M273" s="14"/>
      <c r="N273" s="14"/>
      <c r="O273" s="13"/>
      <c r="P273" s="13"/>
      <c r="Q273" s="13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5.75" customHeight="1" x14ac:dyDescent="0.2">
      <c r="A274" s="13"/>
      <c r="B274" s="13"/>
      <c r="C274" s="13"/>
      <c r="D274" s="13"/>
      <c r="E274" s="14"/>
      <c r="F274" s="14"/>
      <c r="G274" s="13"/>
      <c r="H274" s="13"/>
      <c r="I274" s="13"/>
      <c r="J274" s="13"/>
      <c r="K274" s="13"/>
      <c r="L274" s="13"/>
      <c r="M274" s="14"/>
      <c r="N274" s="14"/>
      <c r="O274" s="13"/>
      <c r="P274" s="13"/>
      <c r="Q274" s="13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5.75" customHeight="1" x14ac:dyDescent="0.2">
      <c r="A275" s="13"/>
      <c r="B275" s="13"/>
      <c r="C275" s="13"/>
      <c r="D275" s="13"/>
      <c r="E275" s="14"/>
      <c r="F275" s="14"/>
      <c r="G275" s="13"/>
      <c r="H275" s="13"/>
      <c r="I275" s="13"/>
      <c r="J275" s="13"/>
      <c r="K275" s="13"/>
      <c r="L275" s="13"/>
      <c r="M275" s="14"/>
      <c r="N275" s="14"/>
      <c r="O275" s="13"/>
      <c r="P275" s="13"/>
      <c r="Q275" s="13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5.75" customHeight="1" x14ac:dyDescent="0.2">
      <c r="A276" s="13"/>
      <c r="B276" s="13"/>
      <c r="C276" s="13"/>
      <c r="D276" s="13"/>
      <c r="E276" s="14"/>
      <c r="F276" s="14"/>
      <c r="G276" s="13"/>
      <c r="H276" s="13"/>
      <c r="I276" s="13"/>
      <c r="J276" s="13"/>
      <c r="K276" s="13"/>
      <c r="L276" s="13"/>
      <c r="M276" s="14"/>
      <c r="N276" s="14"/>
      <c r="O276" s="13"/>
      <c r="P276" s="13"/>
      <c r="Q276" s="13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5.75" customHeight="1" x14ac:dyDescent="0.2">
      <c r="A277" s="13"/>
      <c r="B277" s="13"/>
      <c r="C277" s="13"/>
      <c r="D277" s="13"/>
      <c r="E277" s="14"/>
      <c r="F277" s="14"/>
      <c r="G277" s="13"/>
      <c r="H277" s="13"/>
      <c r="I277" s="13"/>
      <c r="J277" s="13"/>
      <c r="K277" s="13"/>
      <c r="L277" s="13"/>
      <c r="M277" s="14"/>
      <c r="N277" s="14"/>
      <c r="O277" s="13"/>
      <c r="P277" s="13"/>
      <c r="Q277" s="13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5.75" customHeight="1" x14ac:dyDescent="0.2">
      <c r="A278" s="13"/>
      <c r="B278" s="13"/>
      <c r="C278" s="13"/>
      <c r="D278" s="13"/>
      <c r="E278" s="14"/>
      <c r="F278" s="14"/>
      <c r="G278" s="13"/>
      <c r="H278" s="13"/>
      <c r="I278" s="13"/>
      <c r="J278" s="13"/>
      <c r="K278" s="13"/>
      <c r="L278" s="13"/>
      <c r="M278" s="14"/>
      <c r="N278" s="14"/>
      <c r="O278" s="13"/>
      <c r="P278" s="13"/>
      <c r="Q278" s="13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5.75" customHeight="1" x14ac:dyDescent="0.2">
      <c r="A279" s="13"/>
      <c r="B279" s="13"/>
      <c r="C279" s="13"/>
      <c r="D279" s="13"/>
      <c r="E279" s="14"/>
      <c r="F279" s="14"/>
      <c r="G279" s="13"/>
      <c r="H279" s="13"/>
      <c r="I279" s="13"/>
      <c r="J279" s="13"/>
      <c r="K279" s="13"/>
      <c r="L279" s="13"/>
      <c r="M279" s="14"/>
      <c r="N279" s="14"/>
      <c r="O279" s="13"/>
      <c r="P279" s="13"/>
      <c r="Q279" s="13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5.75" customHeight="1" x14ac:dyDescent="0.2">
      <c r="A280" s="13"/>
      <c r="B280" s="13"/>
      <c r="C280" s="13"/>
      <c r="D280" s="13"/>
      <c r="E280" s="14"/>
      <c r="F280" s="14"/>
      <c r="G280" s="13"/>
      <c r="H280" s="13"/>
      <c r="I280" s="13"/>
      <c r="J280" s="13"/>
      <c r="K280" s="13"/>
      <c r="L280" s="13"/>
      <c r="M280" s="14"/>
      <c r="N280" s="14"/>
      <c r="O280" s="13"/>
      <c r="P280" s="13"/>
      <c r="Q280" s="13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5.75" customHeight="1" x14ac:dyDescent="0.2">
      <c r="A281" s="13"/>
      <c r="B281" s="13"/>
      <c r="C281" s="13"/>
      <c r="D281" s="13"/>
      <c r="E281" s="14"/>
      <c r="F281" s="14"/>
      <c r="G281" s="13"/>
      <c r="H281" s="13"/>
      <c r="I281" s="13"/>
      <c r="J281" s="13"/>
      <c r="K281" s="13"/>
      <c r="L281" s="13"/>
      <c r="M281" s="14"/>
      <c r="N281" s="14"/>
      <c r="O281" s="13"/>
      <c r="P281" s="13"/>
      <c r="Q281" s="13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5.75" customHeight="1" x14ac:dyDescent="0.2">
      <c r="A282" s="13"/>
      <c r="B282" s="13"/>
      <c r="C282" s="13"/>
      <c r="D282" s="13"/>
      <c r="E282" s="14"/>
      <c r="F282" s="14"/>
      <c r="G282" s="13"/>
      <c r="H282" s="13"/>
      <c r="I282" s="13"/>
      <c r="J282" s="13"/>
      <c r="K282" s="13"/>
      <c r="L282" s="13"/>
      <c r="M282" s="14"/>
      <c r="N282" s="14"/>
      <c r="O282" s="13"/>
      <c r="P282" s="13"/>
      <c r="Q282" s="13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5.75" customHeight="1" x14ac:dyDescent="0.2">
      <c r="A283" s="13"/>
      <c r="B283" s="13"/>
      <c r="C283" s="13"/>
      <c r="D283" s="13"/>
      <c r="E283" s="14"/>
      <c r="F283" s="14"/>
      <c r="G283" s="13"/>
      <c r="H283" s="13"/>
      <c r="I283" s="13"/>
      <c r="J283" s="13"/>
      <c r="K283" s="13"/>
      <c r="L283" s="13"/>
      <c r="M283" s="14"/>
      <c r="N283" s="14"/>
      <c r="O283" s="13"/>
      <c r="P283" s="13"/>
      <c r="Q283" s="13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5.75" customHeight="1" x14ac:dyDescent="0.2">
      <c r="A284" s="13"/>
      <c r="B284" s="13"/>
      <c r="C284" s="13"/>
      <c r="D284" s="13"/>
      <c r="E284" s="14"/>
      <c r="F284" s="14"/>
      <c r="G284" s="13"/>
      <c r="H284" s="13"/>
      <c r="I284" s="13"/>
      <c r="J284" s="13"/>
      <c r="K284" s="13"/>
      <c r="L284" s="13"/>
      <c r="M284" s="14"/>
      <c r="N284" s="14"/>
      <c r="O284" s="13"/>
      <c r="P284" s="13"/>
      <c r="Q284" s="13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5.75" customHeight="1" x14ac:dyDescent="0.2">
      <c r="A285" s="13"/>
      <c r="B285" s="13"/>
      <c r="C285" s="13"/>
      <c r="D285" s="13"/>
      <c r="E285" s="14"/>
      <c r="F285" s="14"/>
      <c r="G285" s="13"/>
      <c r="H285" s="13"/>
      <c r="I285" s="13"/>
      <c r="J285" s="13"/>
      <c r="K285" s="13"/>
      <c r="L285" s="13"/>
      <c r="M285" s="14"/>
      <c r="N285" s="14"/>
      <c r="O285" s="13"/>
      <c r="P285" s="13"/>
      <c r="Q285" s="13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5.75" customHeight="1" x14ac:dyDescent="0.2">
      <c r="A286" s="13"/>
      <c r="B286" s="13"/>
      <c r="C286" s="13"/>
      <c r="D286" s="13"/>
      <c r="E286" s="14"/>
      <c r="F286" s="14"/>
      <c r="G286" s="13"/>
      <c r="H286" s="13"/>
      <c r="I286" s="13"/>
      <c r="J286" s="13"/>
      <c r="K286" s="13"/>
      <c r="L286" s="13"/>
      <c r="M286" s="14"/>
      <c r="N286" s="14"/>
      <c r="O286" s="13"/>
      <c r="P286" s="13"/>
      <c r="Q286" s="13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5.75" customHeight="1" x14ac:dyDescent="0.2">
      <c r="A287" s="13"/>
      <c r="B287" s="13"/>
      <c r="C287" s="13"/>
      <c r="D287" s="13"/>
      <c r="E287" s="14"/>
      <c r="F287" s="14"/>
      <c r="G287" s="13"/>
      <c r="H287" s="13"/>
      <c r="I287" s="13"/>
      <c r="J287" s="13"/>
      <c r="K287" s="13"/>
      <c r="L287" s="13"/>
      <c r="M287" s="14"/>
      <c r="N287" s="14"/>
      <c r="O287" s="13"/>
      <c r="P287" s="13"/>
      <c r="Q287" s="13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5.75" customHeight="1" x14ac:dyDescent="0.2">
      <c r="A288" s="13"/>
      <c r="B288" s="13"/>
      <c r="C288" s="13"/>
      <c r="D288" s="13"/>
      <c r="E288" s="14"/>
      <c r="F288" s="14"/>
      <c r="G288" s="13"/>
      <c r="H288" s="13"/>
      <c r="I288" s="13"/>
      <c r="J288" s="13"/>
      <c r="K288" s="13"/>
      <c r="L288" s="13"/>
      <c r="M288" s="14"/>
      <c r="N288" s="14"/>
      <c r="O288" s="13"/>
      <c r="P288" s="13"/>
      <c r="Q288" s="13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5.75" customHeight="1" x14ac:dyDescent="0.2">
      <c r="A289" s="13"/>
      <c r="B289" s="13"/>
      <c r="C289" s="13"/>
      <c r="D289" s="13"/>
      <c r="E289" s="14"/>
      <c r="F289" s="14"/>
      <c r="G289" s="13"/>
      <c r="H289" s="13"/>
      <c r="I289" s="13"/>
      <c r="J289" s="13"/>
      <c r="K289" s="13"/>
      <c r="L289" s="13"/>
      <c r="M289" s="14"/>
      <c r="N289" s="14"/>
      <c r="O289" s="13"/>
      <c r="P289" s="13"/>
      <c r="Q289" s="13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5.75" customHeight="1" x14ac:dyDescent="0.2">
      <c r="A290" s="13"/>
      <c r="B290" s="13"/>
      <c r="C290" s="13"/>
      <c r="D290" s="13"/>
      <c r="E290" s="14"/>
      <c r="F290" s="14"/>
      <c r="G290" s="13"/>
      <c r="H290" s="13"/>
      <c r="I290" s="13"/>
      <c r="J290" s="13"/>
      <c r="K290" s="13"/>
      <c r="L290" s="13"/>
      <c r="M290" s="14"/>
      <c r="N290" s="14"/>
      <c r="O290" s="13"/>
      <c r="P290" s="13"/>
      <c r="Q290" s="13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5.75" customHeight="1" x14ac:dyDescent="0.2">
      <c r="A291" s="13"/>
      <c r="B291" s="13"/>
      <c r="C291" s="13"/>
      <c r="D291" s="13"/>
      <c r="E291" s="14"/>
      <c r="F291" s="14"/>
      <c r="G291" s="13"/>
      <c r="H291" s="13"/>
      <c r="I291" s="13"/>
      <c r="J291" s="13"/>
      <c r="K291" s="13"/>
      <c r="L291" s="13"/>
      <c r="M291" s="14"/>
      <c r="N291" s="14"/>
      <c r="O291" s="13"/>
      <c r="P291" s="13"/>
      <c r="Q291" s="13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5.75" customHeight="1" x14ac:dyDescent="0.2">
      <c r="A292" s="13"/>
      <c r="B292" s="13"/>
      <c r="C292" s="13"/>
      <c r="D292" s="13"/>
      <c r="E292" s="14"/>
      <c r="F292" s="14"/>
      <c r="G292" s="13"/>
      <c r="H292" s="13"/>
      <c r="I292" s="13"/>
      <c r="J292" s="13"/>
      <c r="K292" s="13"/>
      <c r="L292" s="13"/>
      <c r="M292" s="14"/>
      <c r="N292" s="14"/>
      <c r="O292" s="13"/>
      <c r="P292" s="13"/>
      <c r="Q292" s="13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5.75" customHeight="1" x14ac:dyDescent="0.2">
      <c r="A293" s="13"/>
      <c r="B293" s="13"/>
      <c r="C293" s="13"/>
      <c r="D293" s="13"/>
      <c r="E293" s="14"/>
      <c r="F293" s="14"/>
      <c r="G293" s="13"/>
      <c r="H293" s="13"/>
      <c r="I293" s="13"/>
      <c r="J293" s="13"/>
      <c r="K293" s="13"/>
      <c r="L293" s="13"/>
      <c r="M293" s="14"/>
      <c r="N293" s="14"/>
      <c r="O293" s="13"/>
      <c r="P293" s="13"/>
      <c r="Q293" s="13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5.75" customHeight="1" x14ac:dyDescent="0.2">
      <c r="A294" s="13"/>
      <c r="B294" s="13"/>
      <c r="C294" s="13"/>
      <c r="D294" s="13"/>
      <c r="E294" s="14"/>
      <c r="F294" s="14"/>
      <c r="G294" s="13"/>
      <c r="H294" s="13"/>
      <c r="I294" s="13"/>
      <c r="J294" s="13"/>
      <c r="K294" s="13"/>
      <c r="L294" s="13"/>
      <c r="M294" s="14"/>
      <c r="N294" s="14"/>
      <c r="O294" s="13"/>
      <c r="P294" s="13"/>
      <c r="Q294" s="13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5.75" customHeight="1" x14ac:dyDescent="0.2">
      <c r="A295" s="13"/>
      <c r="B295" s="13"/>
      <c r="C295" s="13"/>
      <c r="D295" s="13"/>
      <c r="E295" s="14"/>
      <c r="F295" s="14"/>
      <c r="G295" s="13"/>
      <c r="H295" s="13"/>
      <c r="I295" s="13"/>
      <c r="J295" s="13"/>
      <c r="K295" s="13"/>
      <c r="L295" s="13"/>
      <c r="M295" s="14"/>
      <c r="N295" s="14"/>
      <c r="O295" s="13"/>
      <c r="P295" s="13"/>
      <c r="Q295" s="13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5.75" customHeight="1" x14ac:dyDescent="0.2">
      <c r="A296" s="13"/>
      <c r="B296" s="13"/>
      <c r="C296" s="13"/>
      <c r="D296" s="13"/>
      <c r="E296" s="14"/>
      <c r="F296" s="14"/>
      <c r="G296" s="13"/>
      <c r="H296" s="13"/>
      <c r="I296" s="13"/>
      <c r="J296" s="13"/>
      <c r="K296" s="13"/>
      <c r="L296" s="13"/>
      <c r="M296" s="14"/>
      <c r="N296" s="14"/>
      <c r="O296" s="13"/>
      <c r="P296" s="13"/>
      <c r="Q296" s="13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5.75" customHeight="1" x14ac:dyDescent="0.2">
      <c r="A297" s="13"/>
      <c r="B297" s="13"/>
      <c r="C297" s="13"/>
      <c r="D297" s="13"/>
      <c r="E297" s="14"/>
      <c r="F297" s="14"/>
      <c r="G297" s="13"/>
      <c r="H297" s="13"/>
      <c r="I297" s="13"/>
      <c r="J297" s="13"/>
      <c r="K297" s="13"/>
      <c r="L297" s="13"/>
      <c r="M297" s="14"/>
      <c r="N297" s="14"/>
      <c r="O297" s="13"/>
      <c r="P297" s="13"/>
      <c r="Q297" s="13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5.75" customHeight="1" x14ac:dyDescent="0.2">
      <c r="A298" s="13"/>
      <c r="B298" s="13"/>
      <c r="C298" s="13"/>
      <c r="D298" s="13"/>
      <c r="E298" s="14"/>
      <c r="F298" s="14"/>
      <c r="G298" s="13"/>
      <c r="H298" s="13"/>
      <c r="I298" s="13"/>
      <c r="J298" s="13"/>
      <c r="K298" s="13"/>
      <c r="L298" s="13"/>
      <c r="M298" s="14"/>
      <c r="N298" s="14"/>
      <c r="O298" s="13"/>
      <c r="P298" s="13"/>
      <c r="Q298" s="13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5.75" customHeight="1" x14ac:dyDescent="0.2">
      <c r="A299" s="13"/>
      <c r="B299" s="13"/>
      <c r="C299" s="13"/>
      <c r="D299" s="13"/>
      <c r="E299" s="14"/>
      <c r="F299" s="14"/>
      <c r="G299" s="13"/>
      <c r="H299" s="13"/>
      <c r="I299" s="13"/>
      <c r="J299" s="13"/>
      <c r="K299" s="13"/>
      <c r="L299" s="13"/>
      <c r="M299" s="14"/>
      <c r="N299" s="14"/>
      <c r="O299" s="13"/>
      <c r="P299" s="13"/>
      <c r="Q299" s="13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5.75" customHeight="1" x14ac:dyDescent="0.2">
      <c r="A300" s="13"/>
      <c r="B300" s="13"/>
      <c r="C300" s="13"/>
      <c r="D300" s="13"/>
      <c r="E300" s="14"/>
      <c r="F300" s="14"/>
      <c r="G300" s="13"/>
      <c r="H300" s="13"/>
      <c r="I300" s="13"/>
      <c r="J300" s="13"/>
      <c r="K300" s="13"/>
      <c r="L300" s="13"/>
      <c r="M300" s="14"/>
      <c r="N300" s="14"/>
      <c r="O300" s="13"/>
      <c r="P300" s="13"/>
      <c r="Q300" s="13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5.75" customHeight="1" x14ac:dyDescent="0.2">
      <c r="A301" s="13"/>
      <c r="B301" s="13"/>
      <c r="C301" s="13"/>
      <c r="D301" s="13"/>
      <c r="E301" s="14"/>
      <c r="F301" s="14"/>
      <c r="G301" s="13"/>
      <c r="H301" s="13"/>
      <c r="I301" s="13"/>
      <c r="J301" s="13"/>
      <c r="K301" s="13"/>
      <c r="L301" s="13"/>
      <c r="M301" s="14"/>
      <c r="N301" s="14"/>
      <c r="O301" s="13"/>
      <c r="P301" s="13"/>
      <c r="Q301" s="13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5.75" customHeight="1" x14ac:dyDescent="0.2">
      <c r="A302" s="13"/>
      <c r="B302" s="13"/>
      <c r="C302" s="13"/>
      <c r="D302" s="13"/>
      <c r="E302" s="14"/>
      <c r="F302" s="14"/>
      <c r="G302" s="13"/>
      <c r="H302" s="13"/>
      <c r="I302" s="13"/>
      <c r="J302" s="13"/>
      <c r="K302" s="13"/>
      <c r="L302" s="13"/>
      <c r="M302" s="14"/>
      <c r="N302" s="14"/>
      <c r="O302" s="13"/>
      <c r="P302" s="13"/>
      <c r="Q302" s="13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5.75" customHeight="1" x14ac:dyDescent="0.2">
      <c r="A303" s="13"/>
      <c r="B303" s="13"/>
      <c r="C303" s="13"/>
      <c r="D303" s="13"/>
      <c r="E303" s="14"/>
      <c r="F303" s="14"/>
      <c r="G303" s="13"/>
      <c r="H303" s="13"/>
      <c r="I303" s="13"/>
      <c r="J303" s="13"/>
      <c r="K303" s="13"/>
      <c r="L303" s="13"/>
      <c r="M303" s="14"/>
      <c r="N303" s="14"/>
      <c r="O303" s="13"/>
      <c r="P303" s="13"/>
      <c r="Q303" s="13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5.75" customHeight="1" x14ac:dyDescent="0.2">
      <c r="A304" s="13"/>
      <c r="B304" s="13"/>
      <c r="C304" s="13"/>
      <c r="D304" s="13"/>
      <c r="E304" s="14"/>
      <c r="F304" s="14"/>
      <c r="G304" s="13"/>
      <c r="H304" s="13"/>
      <c r="I304" s="13"/>
      <c r="J304" s="13"/>
      <c r="K304" s="13"/>
      <c r="L304" s="13"/>
      <c r="M304" s="14"/>
      <c r="N304" s="14"/>
      <c r="O304" s="13"/>
      <c r="P304" s="13"/>
      <c r="Q304" s="13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5.75" customHeight="1" x14ac:dyDescent="0.2">
      <c r="A305" s="13"/>
      <c r="B305" s="13"/>
      <c r="C305" s="13"/>
      <c r="D305" s="13"/>
      <c r="E305" s="14"/>
      <c r="F305" s="14"/>
      <c r="G305" s="13"/>
      <c r="H305" s="13"/>
      <c r="I305" s="13"/>
      <c r="J305" s="13"/>
      <c r="K305" s="13"/>
      <c r="L305" s="13"/>
      <c r="M305" s="14"/>
      <c r="N305" s="14"/>
      <c r="O305" s="13"/>
      <c r="P305" s="13"/>
      <c r="Q305" s="13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5.75" customHeight="1" x14ac:dyDescent="0.2">
      <c r="A306" s="13"/>
      <c r="B306" s="13"/>
      <c r="C306" s="13"/>
      <c r="D306" s="13"/>
      <c r="E306" s="14"/>
      <c r="F306" s="14"/>
      <c r="G306" s="13"/>
      <c r="H306" s="13"/>
      <c r="I306" s="13"/>
      <c r="J306" s="13"/>
      <c r="K306" s="13"/>
      <c r="L306" s="13"/>
      <c r="M306" s="14"/>
      <c r="N306" s="14"/>
      <c r="O306" s="13"/>
      <c r="P306" s="13"/>
      <c r="Q306" s="13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5.75" customHeight="1" x14ac:dyDescent="0.2">
      <c r="A307" s="13"/>
      <c r="B307" s="13"/>
      <c r="C307" s="13"/>
      <c r="D307" s="13"/>
      <c r="E307" s="14"/>
      <c r="F307" s="14"/>
      <c r="G307" s="13"/>
      <c r="H307" s="13"/>
      <c r="I307" s="13"/>
      <c r="J307" s="13"/>
      <c r="K307" s="13"/>
      <c r="L307" s="13"/>
      <c r="M307" s="14"/>
      <c r="N307" s="14"/>
      <c r="O307" s="13"/>
      <c r="P307" s="13"/>
      <c r="Q307" s="13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5.75" customHeight="1" x14ac:dyDescent="0.2">
      <c r="A308" s="13"/>
      <c r="B308" s="13"/>
      <c r="C308" s="13"/>
      <c r="D308" s="13"/>
      <c r="E308" s="14"/>
      <c r="F308" s="14"/>
      <c r="G308" s="13"/>
      <c r="H308" s="13"/>
      <c r="I308" s="13"/>
      <c r="J308" s="13"/>
      <c r="K308" s="13"/>
      <c r="L308" s="13"/>
      <c r="M308" s="14"/>
      <c r="N308" s="14"/>
      <c r="O308" s="13"/>
      <c r="P308" s="13"/>
      <c r="Q308" s="13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5.75" customHeight="1" x14ac:dyDescent="0.2">
      <c r="A309" s="13"/>
      <c r="B309" s="13"/>
      <c r="C309" s="13"/>
      <c r="D309" s="13"/>
      <c r="E309" s="14"/>
      <c r="F309" s="14"/>
      <c r="G309" s="13"/>
      <c r="H309" s="13"/>
      <c r="I309" s="13"/>
      <c r="J309" s="13"/>
      <c r="K309" s="13"/>
      <c r="L309" s="13"/>
      <c r="M309" s="14"/>
      <c r="N309" s="14"/>
      <c r="O309" s="13"/>
      <c r="P309" s="13"/>
      <c r="Q309" s="13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5.75" customHeight="1" x14ac:dyDescent="0.2">
      <c r="A310" s="13"/>
      <c r="B310" s="13"/>
      <c r="C310" s="13"/>
      <c r="D310" s="13"/>
      <c r="E310" s="14"/>
      <c r="F310" s="14"/>
      <c r="G310" s="13"/>
      <c r="H310" s="13"/>
      <c r="I310" s="13"/>
      <c r="J310" s="13"/>
      <c r="K310" s="13"/>
      <c r="L310" s="13"/>
      <c r="M310" s="14"/>
      <c r="N310" s="14"/>
      <c r="O310" s="13"/>
      <c r="P310" s="13"/>
      <c r="Q310" s="13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5.75" customHeight="1" x14ac:dyDescent="0.2">
      <c r="A311" s="13"/>
      <c r="B311" s="13"/>
      <c r="C311" s="13"/>
      <c r="D311" s="13"/>
      <c r="E311" s="14"/>
      <c r="F311" s="14"/>
      <c r="G311" s="13"/>
      <c r="H311" s="13"/>
      <c r="I311" s="13"/>
      <c r="J311" s="13"/>
      <c r="K311" s="13"/>
      <c r="L311" s="13"/>
      <c r="M311" s="14"/>
      <c r="N311" s="14"/>
      <c r="O311" s="13"/>
      <c r="P311" s="13"/>
      <c r="Q311" s="13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5.75" customHeight="1" x14ac:dyDescent="0.2">
      <c r="A312" s="13"/>
      <c r="B312" s="13"/>
      <c r="C312" s="13"/>
      <c r="D312" s="13"/>
      <c r="E312" s="14"/>
      <c r="F312" s="14"/>
      <c r="G312" s="13"/>
      <c r="H312" s="13"/>
      <c r="I312" s="13"/>
      <c r="J312" s="13"/>
      <c r="K312" s="13"/>
      <c r="L312" s="13"/>
      <c r="M312" s="14"/>
      <c r="N312" s="14"/>
      <c r="O312" s="13"/>
      <c r="P312" s="13"/>
      <c r="Q312" s="13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5.75" customHeight="1" x14ac:dyDescent="0.2">
      <c r="A313" s="13"/>
      <c r="B313" s="13"/>
      <c r="C313" s="13"/>
      <c r="D313" s="13"/>
      <c r="E313" s="14"/>
      <c r="F313" s="14"/>
      <c r="G313" s="13"/>
      <c r="H313" s="13"/>
      <c r="I313" s="13"/>
      <c r="J313" s="13"/>
      <c r="K313" s="13"/>
      <c r="L313" s="13"/>
      <c r="M313" s="14"/>
      <c r="N313" s="14"/>
      <c r="O313" s="13"/>
      <c r="P313" s="13"/>
      <c r="Q313" s="13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5.75" customHeight="1" x14ac:dyDescent="0.2">
      <c r="A314" s="13"/>
      <c r="B314" s="13"/>
      <c r="C314" s="13"/>
      <c r="D314" s="13"/>
      <c r="E314" s="14"/>
      <c r="F314" s="14"/>
      <c r="G314" s="13"/>
      <c r="H314" s="13"/>
      <c r="I314" s="13"/>
      <c r="J314" s="13"/>
      <c r="K314" s="13"/>
      <c r="L314" s="13"/>
      <c r="M314" s="14"/>
      <c r="N314" s="14"/>
      <c r="O314" s="13"/>
      <c r="P314" s="13"/>
      <c r="Q314" s="13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5.75" customHeight="1" x14ac:dyDescent="0.2">
      <c r="A315" s="13"/>
      <c r="B315" s="13"/>
      <c r="C315" s="13"/>
      <c r="D315" s="13"/>
      <c r="E315" s="14"/>
      <c r="F315" s="14"/>
      <c r="G315" s="13"/>
      <c r="H315" s="13"/>
      <c r="I315" s="13"/>
      <c r="J315" s="13"/>
      <c r="K315" s="13"/>
      <c r="L315" s="13"/>
      <c r="M315" s="14"/>
      <c r="N315" s="14"/>
      <c r="O315" s="13"/>
      <c r="P315" s="13"/>
      <c r="Q315" s="13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5.75" customHeight="1" x14ac:dyDescent="0.2">
      <c r="A316" s="13"/>
      <c r="B316" s="13"/>
      <c r="C316" s="13"/>
      <c r="D316" s="13"/>
      <c r="E316" s="14"/>
      <c r="F316" s="14"/>
      <c r="G316" s="13"/>
      <c r="H316" s="13"/>
      <c r="I316" s="13"/>
      <c r="J316" s="13"/>
      <c r="K316" s="13"/>
      <c r="L316" s="13"/>
      <c r="M316" s="14"/>
      <c r="N316" s="14"/>
      <c r="O316" s="13"/>
      <c r="P316" s="13"/>
      <c r="Q316" s="13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5.75" customHeight="1" x14ac:dyDescent="0.2">
      <c r="A317" s="13"/>
      <c r="B317" s="13"/>
      <c r="C317" s="13"/>
      <c r="D317" s="13"/>
      <c r="E317" s="14"/>
      <c r="F317" s="14"/>
      <c r="G317" s="13"/>
      <c r="H317" s="13"/>
      <c r="I317" s="13"/>
      <c r="J317" s="13"/>
      <c r="K317" s="13"/>
      <c r="L317" s="13"/>
      <c r="M317" s="14"/>
      <c r="N317" s="14"/>
      <c r="O317" s="13"/>
      <c r="P317" s="13"/>
      <c r="Q317" s="13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5.75" customHeight="1" x14ac:dyDescent="0.2">
      <c r="A318" s="13"/>
      <c r="B318" s="13"/>
      <c r="C318" s="13"/>
      <c r="D318" s="13"/>
      <c r="E318" s="14"/>
      <c r="F318" s="14"/>
      <c r="G318" s="13"/>
      <c r="H318" s="13"/>
      <c r="I318" s="13"/>
      <c r="J318" s="13"/>
      <c r="K318" s="13"/>
      <c r="L318" s="13"/>
      <c r="M318" s="14"/>
      <c r="N318" s="14"/>
      <c r="O318" s="13"/>
      <c r="P318" s="13"/>
      <c r="Q318" s="13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5.75" customHeight="1" x14ac:dyDescent="0.2">
      <c r="A319" s="13"/>
      <c r="B319" s="13"/>
      <c r="C319" s="13"/>
      <c r="D319" s="13"/>
      <c r="E319" s="14"/>
      <c r="F319" s="14"/>
      <c r="G319" s="13"/>
      <c r="H319" s="13"/>
      <c r="I319" s="13"/>
      <c r="J319" s="13"/>
      <c r="K319" s="13"/>
      <c r="L319" s="13"/>
      <c r="M319" s="14"/>
      <c r="N319" s="14"/>
      <c r="O319" s="13"/>
      <c r="P319" s="13"/>
      <c r="Q319" s="13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5.75" customHeight="1" x14ac:dyDescent="0.2">
      <c r="A320" s="13"/>
      <c r="B320" s="13"/>
      <c r="C320" s="13"/>
      <c r="D320" s="13"/>
      <c r="E320" s="14"/>
      <c r="F320" s="14"/>
      <c r="G320" s="13"/>
      <c r="H320" s="13"/>
      <c r="I320" s="13"/>
      <c r="J320" s="13"/>
      <c r="K320" s="13"/>
      <c r="L320" s="13"/>
      <c r="M320" s="14"/>
      <c r="N320" s="14"/>
      <c r="O320" s="13"/>
      <c r="P320" s="13"/>
      <c r="Q320" s="13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5.75" customHeight="1" x14ac:dyDescent="0.2">
      <c r="A321" s="13"/>
      <c r="B321" s="13"/>
      <c r="C321" s="13"/>
      <c r="D321" s="13"/>
      <c r="E321" s="14"/>
      <c r="F321" s="14"/>
      <c r="G321" s="13"/>
      <c r="H321" s="13"/>
      <c r="I321" s="13"/>
      <c r="J321" s="13"/>
      <c r="K321" s="13"/>
      <c r="L321" s="13"/>
      <c r="M321" s="14"/>
      <c r="N321" s="14"/>
      <c r="O321" s="13"/>
      <c r="P321" s="13"/>
      <c r="Q321" s="13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5.75" customHeight="1" x14ac:dyDescent="0.2">
      <c r="A322" s="13"/>
      <c r="B322" s="13"/>
      <c r="C322" s="13"/>
      <c r="D322" s="13"/>
      <c r="E322" s="14"/>
      <c r="F322" s="14"/>
      <c r="G322" s="13"/>
      <c r="H322" s="13"/>
      <c r="I322" s="13"/>
      <c r="J322" s="13"/>
      <c r="K322" s="13"/>
      <c r="L322" s="13"/>
      <c r="M322" s="14"/>
      <c r="N322" s="14"/>
      <c r="O322" s="13"/>
      <c r="P322" s="13"/>
      <c r="Q322" s="13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5.75" customHeight="1" x14ac:dyDescent="0.2">
      <c r="A323" s="13"/>
      <c r="B323" s="13"/>
      <c r="C323" s="13"/>
      <c r="D323" s="13"/>
      <c r="E323" s="14"/>
      <c r="F323" s="14"/>
      <c r="G323" s="13"/>
      <c r="H323" s="13"/>
      <c r="I323" s="13"/>
      <c r="J323" s="13"/>
      <c r="K323" s="13"/>
      <c r="L323" s="13"/>
      <c r="M323" s="14"/>
      <c r="N323" s="14"/>
      <c r="O323" s="13"/>
      <c r="P323" s="13"/>
      <c r="Q323" s="13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5.75" customHeight="1" x14ac:dyDescent="0.2">
      <c r="A324" s="13"/>
      <c r="B324" s="13"/>
      <c r="C324" s="13"/>
      <c r="D324" s="13"/>
      <c r="E324" s="14"/>
      <c r="F324" s="14"/>
      <c r="G324" s="13"/>
      <c r="H324" s="13"/>
      <c r="I324" s="13"/>
      <c r="J324" s="13"/>
      <c r="K324" s="13"/>
      <c r="L324" s="13"/>
      <c r="M324" s="14"/>
      <c r="N324" s="14"/>
      <c r="O324" s="13"/>
      <c r="P324" s="13"/>
      <c r="Q324" s="13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5.75" customHeight="1" x14ac:dyDescent="0.2">
      <c r="A325" s="13"/>
      <c r="B325" s="13"/>
      <c r="C325" s="13"/>
      <c r="D325" s="13"/>
      <c r="E325" s="14"/>
      <c r="F325" s="14"/>
      <c r="G325" s="13"/>
      <c r="H325" s="13"/>
      <c r="I325" s="13"/>
      <c r="J325" s="13"/>
      <c r="K325" s="13"/>
      <c r="L325" s="13"/>
      <c r="M325" s="14"/>
      <c r="N325" s="14"/>
      <c r="O325" s="13"/>
      <c r="P325" s="13"/>
      <c r="Q325" s="13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5.75" customHeight="1" x14ac:dyDescent="0.2">
      <c r="A326" s="13"/>
      <c r="B326" s="13"/>
      <c r="C326" s="13"/>
      <c r="D326" s="13"/>
      <c r="E326" s="14"/>
      <c r="F326" s="14"/>
      <c r="G326" s="13"/>
      <c r="H326" s="13"/>
      <c r="I326" s="13"/>
      <c r="J326" s="13"/>
      <c r="K326" s="13"/>
      <c r="L326" s="13"/>
      <c r="M326" s="14"/>
      <c r="N326" s="14"/>
      <c r="O326" s="13"/>
      <c r="P326" s="13"/>
      <c r="Q326" s="13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5.75" customHeight="1" x14ac:dyDescent="0.2">
      <c r="A327" s="13"/>
      <c r="B327" s="13"/>
      <c r="C327" s="13"/>
      <c r="D327" s="13"/>
      <c r="E327" s="14"/>
      <c r="F327" s="14"/>
      <c r="G327" s="13"/>
      <c r="H327" s="13"/>
      <c r="I327" s="13"/>
      <c r="J327" s="13"/>
      <c r="K327" s="13"/>
      <c r="L327" s="13"/>
      <c r="M327" s="14"/>
      <c r="N327" s="14"/>
      <c r="O327" s="13"/>
      <c r="P327" s="13"/>
      <c r="Q327" s="13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5.75" customHeight="1" x14ac:dyDescent="0.2">
      <c r="A328" s="13"/>
      <c r="B328" s="13"/>
      <c r="C328" s="13"/>
      <c r="D328" s="13"/>
      <c r="E328" s="14"/>
      <c r="F328" s="14"/>
      <c r="G328" s="13"/>
      <c r="H328" s="13"/>
      <c r="I328" s="13"/>
      <c r="J328" s="13"/>
      <c r="K328" s="13"/>
      <c r="L328" s="13"/>
      <c r="M328" s="14"/>
      <c r="N328" s="14"/>
      <c r="O328" s="13"/>
      <c r="P328" s="13"/>
      <c r="Q328" s="13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5.75" customHeight="1" x14ac:dyDescent="0.2">
      <c r="A329" s="13"/>
      <c r="B329" s="13"/>
      <c r="C329" s="13"/>
      <c r="D329" s="13"/>
      <c r="E329" s="14"/>
      <c r="F329" s="14"/>
      <c r="G329" s="13"/>
      <c r="H329" s="13"/>
      <c r="I329" s="13"/>
      <c r="J329" s="13"/>
      <c r="K329" s="13"/>
      <c r="L329" s="13"/>
      <c r="M329" s="14"/>
      <c r="N329" s="14"/>
      <c r="O329" s="13"/>
      <c r="P329" s="13"/>
      <c r="Q329" s="13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5.75" customHeight="1" x14ac:dyDescent="0.2">
      <c r="A330" s="13"/>
      <c r="B330" s="13"/>
      <c r="C330" s="13"/>
      <c r="D330" s="13"/>
      <c r="E330" s="14"/>
      <c r="F330" s="14"/>
      <c r="G330" s="13"/>
      <c r="H330" s="13"/>
      <c r="I330" s="13"/>
      <c r="J330" s="13"/>
      <c r="K330" s="13"/>
      <c r="L330" s="13"/>
      <c r="M330" s="14"/>
      <c r="N330" s="14"/>
      <c r="O330" s="13"/>
      <c r="P330" s="13"/>
      <c r="Q330" s="13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5.75" customHeight="1" x14ac:dyDescent="0.2">
      <c r="A331" s="13"/>
      <c r="B331" s="13"/>
      <c r="C331" s="13"/>
      <c r="D331" s="13"/>
      <c r="E331" s="14"/>
      <c r="F331" s="14"/>
      <c r="G331" s="13"/>
      <c r="H331" s="13"/>
      <c r="I331" s="13"/>
      <c r="J331" s="13"/>
      <c r="K331" s="13"/>
      <c r="L331" s="13"/>
      <c r="M331" s="14"/>
      <c r="N331" s="14"/>
      <c r="O331" s="13"/>
      <c r="P331" s="13"/>
      <c r="Q331" s="13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5.75" customHeight="1" x14ac:dyDescent="0.2">
      <c r="A332" s="13"/>
      <c r="B332" s="13"/>
      <c r="C332" s="13"/>
      <c r="D332" s="13"/>
      <c r="E332" s="14"/>
      <c r="F332" s="14"/>
      <c r="G332" s="13"/>
      <c r="H332" s="13"/>
      <c r="I332" s="13"/>
      <c r="J332" s="13"/>
      <c r="K332" s="13"/>
      <c r="L332" s="13"/>
      <c r="M332" s="14"/>
      <c r="N332" s="14"/>
      <c r="O332" s="13"/>
      <c r="P332" s="13"/>
      <c r="Q332" s="13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5.75" customHeight="1" x14ac:dyDescent="0.2">
      <c r="A333" s="13"/>
      <c r="B333" s="13"/>
      <c r="C333" s="13"/>
      <c r="D333" s="13"/>
      <c r="E333" s="14"/>
      <c r="F333" s="14"/>
      <c r="G333" s="13"/>
      <c r="H333" s="13"/>
      <c r="I333" s="13"/>
      <c r="J333" s="13"/>
      <c r="K333" s="13"/>
      <c r="L333" s="13"/>
      <c r="M333" s="14"/>
      <c r="N333" s="14"/>
      <c r="O333" s="13"/>
      <c r="P333" s="13"/>
      <c r="Q333" s="13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5.75" customHeight="1" x14ac:dyDescent="0.2">
      <c r="A334" s="13"/>
      <c r="B334" s="13"/>
      <c r="C334" s="13"/>
      <c r="D334" s="13"/>
      <c r="E334" s="14"/>
      <c r="F334" s="14"/>
      <c r="G334" s="13"/>
      <c r="H334" s="13"/>
      <c r="I334" s="13"/>
      <c r="J334" s="13"/>
      <c r="K334" s="13"/>
      <c r="L334" s="13"/>
      <c r="M334" s="14"/>
      <c r="N334" s="14"/>
      <c r="O334" s="13"/>
      <c r="P334" s="13"/>
      <c r="Q334" s="13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5.75" customHeight="1" x14ac:dyDescent="0.2">
      <c r="A335" s="13"/>
      <c r="B335" s="13"/>
      <c r="C335" s="13"/>
      <c r="D335" s="13"/>
      <c r="E335" s="14"/>
      <c r="F335" s="14"/>
      <c r="G335" s="13"/>
      <c r="H335" s="13"/>
      <c r="I335" s="13"/>
      <c r="J335" s="13"/>
      <c r="K335" s="13"/>
      <c r="L335" s="13"/>
      <c r="M335" s="14"/>
      <c r="N335" s="14"/>
      <c r="O335" s="13"/>
      <c r="P335" s="13"/>
      <c r="Q335" s="13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5.75" customHeight="1" x14ac:dyDescent="0.2">
      <c r="A336" s="13"/>
      <c r="B336" s="13"/>
      <c r="C336" s="13"/>
      <c r="D336" s="13"/>
      <c r="E336" s="14"/>
      <c r="F336" s="14"/>
      <c r="G336" s="13"/>
      <c r="H336" s="13"/>
      <c r="I336" s="13"/>
      <c r="J336" s="13"/>
      <c r="K336" s="13"/>
      <c r="L336" s="13"/>
      <c r="M336" s="14"/>
      <c r="N336" s="14"/>
      <c r="O336" s="13"/>
      <c r="P336" s="13"/>
      <c r="Q336" s="13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5.75" customHeight="1" x14ac:dyDescent="0.2">
      <c r="A337" s="13"/>
      <c r="B337" s="13"/>
      <c r="C337" s="13"/>
      <c r="D337" s="13"/>
      <c r="E337" s="14"/>
      <c r="F337" s="14"/>
      <c r="G337" s="13"/>
      <c r="H337" s="13"/>
      <c r="I337" s="13"/>
      <c r="J337" s="13"/>
      <c r="K337" s="13"/>
      <c r="L337" s="13"/>
      <c r="M337" s="14"/>
      <c r="N337" s="14"/>
      <c r="O337" s="13"/>
      <c r="P337" s="13"/>
      <c r="Q337" s="13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5.75" customHeight="1" x14ac:dyDescent="0.2">
      <c r="A338" s="13"/>
      <c r="B338" s="13"/>
      <c r="C338" s="13"/>
      <c r="D338" s="13"/>
      <c r="E338" s="14"/>
      <c r="F338" s="14"/>
      <c r="G338" s="13"/>
      <c r="H338" s="13"/>
      <c r="I338" s="13"/>
      <c r="J338" s="13"/>
      <c r="K338" s="13"/>
      <c r="L338" s="13"/>
      <c r="M338" s="14"/>
      <c r="N338" s="14"/>
      <c r="O338" s="13"/>
      <c r="P338" s="13"/>
      <c r="Q338" s="13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5.75" customHeight="1" x14ac:dyDescent="0.2">
      <c r="A339" s="13"/>
      <c r="B339" s="13"/>
      <c r="C339" s="13"/>
      <c r="D339" s="13"/>
      <c r="E339" s="14"/>
      <c r="F339" s="14"/>
      <c r="G339" s="13"/>
      <c r="H339" s="13"/>
      <c r="I339" s="13"/>
      <c r="J339" s="13"/>
      <c r="K339" s="13"/>
      <c r="L339" s="13"/>
      <c r="M339" s="14"/>
      <c r="N339" s="14"/>
      <c r="O339" s="13"/>
      <c r="P339" s="13"/>
      <c r="Q339" s="13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5.75" customHeight="1" x14ac:dyDescent="0.2">
      <c r="A340" s="13"/>
      <c r="B340" s="13"/>
      <c r="C340" s="13"/>
      <c r="D340" s="13"/>
      <c r="E340" s="14"/>
      <c r="F340" s="14"/>
      <c r="G340" s="13"/>
      <c r="H340" s="13"/>
      <c r="I340" s="13"/>
      <c r="J340" s="13"/>
      <c r="K340" s="13"/>
      <c r="L340" s="13"/>
      <c r="M340" s="14"/>
      <c r="N340" s="14"/>
      <c r="O340" s="13"/>
      <c r="P340" s="13"/>
      <c r="Q340" s="13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5.75" customHeight="1" x14ac:dyDescent="0.2">
      <c r="A341" s="13"/>
      <c r="B341" s="13"/>
      <c r="C341" s="13"/>
      <c r="D341" s="13"/>
      <c r="E341" s="14"/>
      <c r="F341" s="14"/>
      <c r="G341" s="13"/>
      <c r="H341" s="13"/>
      <c r="I341" s="13"/>
      <c r="J341" s="13"/>
      <c r="K341" s="13"/>
      <c r="L341" s="13"/>
      <c r="M341" s="14"/>
      <c r="N341" s="14"/>
      <c r="O341" s="13"/>
      <c r="P341" s="13"/>
      <c r="Q341" s="13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5.75" customHeight="1" x14ac:dyDescent="0.2">
      <c r="A342" s="13"/>
      <c r="B342" s="13"/>
      <c r="C342" s="13"/>
      <c r="D342" s="13"/>
      <c r="E342" s="14"/>
      <c r="F342" s="14"/>
      <c r="G342" s="13"/>
      <c r="H342" s="13"/>
      <c r="I342" s="13"/>
      <c r="J342" s="13"/>
      <c r="K342" s="13"/>
      <c r="L342" s="13"/>
      <c r="M342" s="14"/>
      <c r="N342" s="14"/>
      <c r="O342" s="13"/>
      <c r="P342" s="13"/>
      <c r="Q342" s="13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5.75" customHeight="1" x14ac:dyDescent="0.2">
      <c r="A343" s="13"/>
      <c r="B343" s="13"/>
      <c r="C343" s="13"/>
      <c r="D343" s="13"/>
      <c r="E343" s="14"/>
      <c r="F343" s="14"/>
      <c r="G343" s="13"/>
      <c r="H343" s="13"/>
      <c r="I343" s="13"/>
      <c r="J343" s="13"/>
      <c r="K343" s="13"/>
      <c r="L343" s="13"/>
      <c r="M343" s="14"/>
      <c r="N343" s="14"/>
      <c r="O343" s="13"/>
      <c r="P343" s="13"/>
      <c r="Q343" s="13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5.75" customHeight="1" x14ac:dyDescent="0.2">
      <c r="A344" s="13"/>
      <c r="B344" s="13"/>
      <c r="C344" s="13"/>
      <c r="D344" s="13"/>
      <c r="E344" s="14"/>
      <c r="F344" s="14"/>
      <c r="G344" s="13"/>
      <c r="H344" s="13"/>
      <c r="I344" s="13"/>
      <c r="J344" s="13"/>
      <c r="K344" s="13"/>
      <c r="L344" s="13"/>
      <c r="M344" s="14"/>
      <c r="N344" s="14"/>
      <c r="O344" s="13"/>
      <c r="P344" s="13"/>
      <c r="Q344" s="13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5.75" customHeight="1" x14ac:dyDescent="0.2">
      <c r="A345" s="13"/>
      <c r="B345" s="13"/>
      <c r="C345" s="13"/>
      <c r="D345" s="13"/>
      <c r="E345" s="14"/>
      <c r="F345" s="14"/>
      <c r="G345" s="13"/>
      <c r="H345" s="13"/>
      <c r="I345" s="13"/>
      <c r="J345" s="13"/>
      <c r="K345" s="13"/>
      <c r="L345" s="13"/>
      <c r="M345" s="14"/>
      <c r="N345" s="14"/>
      <c r="O345" s="13"/>
      <c r="P345" s="13"/>
      <c r="Q345" s="13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5.75" customHeight="1" x14ac:dyDescent="0.2">
      <c r="A346" s="13"/>
      <c r="B346" s="13"/>
      <c r="C346" s="13"/>
      <c r="D346" s="13"/>
      <c r="E346" s="14"/>
      <c r="F346" s="14"/>
      <c r="G346" s="13"/>
      <c r="H346" s="13"/>
      <c r="I346" s="13"/>
      <c r="J346" s="13"/>
      <c r="K346" s="13"/>
      <c r="L346" s="13"/>
      <c r="M346" s="14"/>
      <c r="N346" s="14"/>
      <c r="O346" s="13"/>
      <c r="P346" s="13"/>
      <c r="Q346" s="13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5.75" customHeight="1" x14ac:dyDescent="0.2">
      <c r="A347" s="13"/>
      <c r="B347" s="13"/>
      <c r="C347" s="13"/>
      <c r="D347" s="13"/>
      <c r="E347" s="14"/>
      <c r="F347" s="14"/>
      <c r="G347" s="13"/>
      <c r="H347" s="13"/>
      <c r="I347" s="13"/>
      <c r="J347" s="13"/>
      <c r="K347" s="13"/>
      <c r="L347" s="13"/>
      <c r="M347" s="14"/>
      <c r="N347" s="14"/>
      <c r="O347" s="13"/>
      <c r="P347" s="13"/>
      <c r="Q347" s="13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5.75" customHeight="1" x14ac:dyDescent="0.2">
      <c r="A348" s="13"/>
      <c r="B348" s="13"/>
      <c r="C348" s="13"/>
      <c r="D348" s="13"/>
      <c r="E348" s="14"/>
      <c r="F348" s="14"/>
      <c r="G348" s="13"/>
      <c r="H348" s="13"/>
      <c r="I348" s="13"/>
      <c r="J348" s="13"/>
      <c r="K348" s="13"/>
      <c r="L348" s="13"/>
      <c r="M348" s="14"/>
      <c r="N348" s="14"/>
      <c r="O348" s="13"/>
      <c r="P348" s="13"/>
      <c r="Q348" s="13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5.75" customHeight="1" x14ac:dyDescent="0.2">
      <c r="A349" s="13"/>
      <c r="B349" s="13"/>
      <c r="C349" s="13"/>
      <c r="D349" s="13"/>
      <c r="E349" s="14"/>
      <c r="F349" s="14"/>
      <c r="G349" s="13"/>
      <c r="H349" s="13"/>
      <c r="I349" s="13"/>
      <c r="J349" s="13"/>
      <c r="K349" s="13"/>
      <c r="L349" s="13"/>
      <c r="M349" s="14"/>
      <c r="N349" s="14"/>
      <c r="O349" s="13"/>
      <c r="P349" s="13"/>
      <c r="Q349" s="13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5.75" customHeight="1" x14ac:dyDescent="0.2">
      <c r="A350" s="13"/>
      <c r="B350" s="13"/>
      <c r="C350" s="13"/>
      <c r="D350" s="13"/>
      <c r="E350" s="14"/>
      <c r="F350" s="14"/>
      <c r="G350" s="13"/>
      <c r="H350" s="13"/>
      <c r="I350" s="13"/>
      <c r="J350" s="13"/>
      <c r="K350" s="13"/>
      <c r="L350" s="13"/>
      <c r="M350" s="14"/>
      <c r="N350" s="14"/>
      <c r="O350" s="13"/>
      <c r="P350" s="13"/>
      <c r="Q350" s="13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5.75" customHeight="1" x14ac:dyDescent="0.2">
      <c r="A351" s="13"/>
      <c r="B351" s="13"/>
      <c r="C351" s="13"/>
      <c r="D351" s="13"/>
      <c r="E351" s="14"/>
      <c r="F351" s="14"/>
      <c r="G351" s="13"/>
      <c r="H351" s="13"/>
      <c r="I351" s="13"/>
      <c r="J351" s="13"/>
      <c r="K351" s="13"/>
      <c r="L351" s="13"/>
      <c r="M351" s="14"/>
      <c r="N351" s="14"/>
      <c r="O351" s="13"/>
      <c r="P351" s="13"/>
      <c r="Q351" s="13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5.75" customHeight="1" x14ac:dyDescent="0.2">
      <c r="A352" s="13"/>
      <c r="B352" s="13"/>
      <c r="C352" s="13"/>
      <c r="D352" s="13"/>
      <c r="E352" s="14"/>
      <c r="F352" s="14"/>
      <c r="G352" s="13"/>
      <c r="H352" s="13"/>
      <c r="I352" s="13"/>
      <c r="J352" s="13"/>
      <c r="K352" s="13"/>
      <c r="L352" s="13"/>
      <c r="M352" s="14"/>
      <c r="N352" s="14"/>
      <c r="O352" s="13"/>
      <c r="P352" s="13"/>
      <c r="Q352" s="13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5.75" customHeight="1" x14ac:dyDescent="0.2">
      <c r="A353" s="13"/>
      <c r="B353" s="13"/>
      <c r="C353" s="13"/>
      <c r="D353" s="13"/>
      <c r="E353" s="14"/>
      <c r="F353" s="14"/>
      <c r="G353" s="13"/>
      <c r="H353" s="13"/>
      <c r="I353" s="13"/>
      <c r="J353" s="13"/>
      <c r="K353" s="13"/>
      <c r="L353" s="13"/>
      <c r="M353" s="14"/>
      <c r="N353" s="14"/>
      <c r="O353" s="13"/>
      <c r="P353" s="13"/>
      <c r="Q353" s="13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5.75" customHeight="1" x14ac:dyDescent="0.2">
      <c r="A354" s="13"/>
      <c r="B354" s="13"/>
      <c r="C354" s="13"/>
      <c r="D354" s="13"/>
      <c r="E354" s="14"/>
      <c r="F354" s="14"/>
      <c r="G354" s="13"/>
      <c r="H354" s="13"/>
      <c r="I354" s="13"/>
      <c r="J354" s="13"/>
      <c r="K354" s="13"/>
      <c r="L354" s="13"/>
      <c r="M354" s="14"/>
      <c r="N354" s="14"/>
      <c r="O354" s="13"/>
      <c r="P354" s="13"/>
      <c r="Q354" s="13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5.75" customHeight="1" x14ac:dyDescent="0.2">
      <c r="A355" s="13"/>
      <c r="B355" s="13"/>
      <c r="C355" s="13"/>
      <c r="D355" s="13"/>
      <c r="E355" s="14"/>
      <c r="F355" s="14"/>
      <c r="G355" s="13"/>
      <c r="H355" s="13"/>
      <c r="I355" s="13"/>
      <c r="J355" s="13"/>
      <c r="K355" s="13"/>
      <c r="L355" s="13"/>
      <c r="M355" s="14"/>
      <c r="N355" s="14"/>
      <c r="O355" s="13"/>
      <c r="P355" s="13"/>
      <c r="Q355" s="13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5.75" customHeight="1" x14ac:dyDescent="0.2">
      <c r="A356" s="13"/>
      <c r="B356" s="13"/>
      <c r="C356" s="13"/>
      <c r="D356" s="13"/>
      <c r="E356" s="14"/>
      <c r="F356" s="14"/>
      <c r="G356" s="13"/>
      <c r="H356" s="13"/>
      <c r="I356" s="13"/>
      <c r="J356" s="13"/>
      <c r="K356" s="13"/>
      <c r="L356" s="13"/>
      <c r="M356" s="14"/>
      <c r="N356" s="14"/>
      <c r="O356" s="13"/>
      <c r="P356" s="13"/>
      <c r="Q356" s="13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5.75" customHeight="1" x14ac:dyDescent="0.2">
      <c r="A357" s="13"/>
      <c r="B357" s="13"/>
      <c r="C357" s="13"/>
      <c r="D357" s="13"/>
      <c r="E357" s="14"/>
      <c r="F357" s="14"/>
      <c r="G357" s="13"/>
      <c r="H357" s="13"/>
      <c r="I357" s="13"/>
      <c r="J357" s="13"/>
      <c r="K357" s="13"/>
      <c r="L357" s="13"/>
      <c r="M357" s="14"/>
      <c r="N357" s="14"/>
      <c r="O357" s="13"/>
      <c r="P357" s="13"/>
      <c r="Q357" s="13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5.75" customHeight="1" x14ac:dyDescent="0.2">
      <c r="A358" s="13"/>
      <c r="B358" s="13"/>
      <c r="C358" s="13"/>
      <c r="D358" s="13"/>
      <c r="E358" s="14"/>
      <c r="F358" s="14"/>
      <c r="G358" s="13"/>
      <c r="H358" s="13"/>
      <c r="I358" s="13"/>
      <c r="J358" s="13"/>
      <c r="K358" s="13"/>
      <c r="L358" s="13"/>
      <c r="M358" s="14"/>
      <c r="N358" s="14"/>
      <c r="O358" s="13"/>
      <c r="P358" s="13"/>
      <c r="Q358" s="13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5.75" customHeight="1" x14ac:dyDescent="0.2">
      <c r="A359" s="13"/>
      <c r="B359" s="13"/>
      <c r="C359" s="13"/>
      <c r="D359" s="13"/>
      <c r="E359" s="14"/>
      <c r="F359" s="14"/>
      <c r="G359" s="13"/>
      <c r="H359" s="13"/>
      <c r="I359" s="13"/>
      <c r="J359" s="13"/>
      <c r="K359" s="13"/>
      <c r="L359" s="13"/>
      <c r="M359" s="14"/>
      <c r="N359" s="14"/>
      <c r="O359" s="13"/>
      <c r="P359" s="13"/>
      <c r="Q359" s="13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5.75" customHeight="1" x14ac:dyDescent="0.2">
      <c r="A360" s="13"/>
      <c r="B360" s="13"/>
      <c r="C360" s="13"/>
      <c r="D360" s="13"/>
      <c r="E360" s="14"/>
      <c r="F360" s="14"/>
      <c r="G360" s="13"/>
      <c r="H360" s="13"/>
      <c r="I360" s="13"/>
      <c r="J360" s="13"/>
      <c r="K360" s="13"/>
      <c r="L360" s="13"/>
      <c r="M360" s="14"/>
      <c r="N360" s="14"/>
      <c r="O360" s="13"/>
      <c r="P360" s="13"/>
      <c r="Q360" s="13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5.75" customHeight="1" x14ac:dyDescent="0.2">
      <c r="A361" s="13"/>
      <c r="B361" s="13"/>
      <c r="C361" s="13"/>
      <c r="D361" s="13"/>
      <c r="E361" s="14"/>
      <c r="F361" s="14"/>
      <c r="G361" s="13"/>
      <c r="H361" s="13"/>
      <c r="I361" s="13"/>
      <c r="J361" s="13"/>
      <c r="K361" s="13"/>
      <c r="L361" s="13"/>
      <c r="M361" s="14"/>
      <c r="N361" s="14"/>
      <c r="O361" s="13"/>
      <c r="P361" s="13"/>
      <c r="Q361" s="13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5.75" customHeight="1" x14ac:dyDescent="0.2">
      <c r="A362" s="13"/>
      <c r="B362" s="13"/>
      <c r="C362" s="13"/>
      <c r="D362" s="13"/>
      <c r="E362" s="14"/>
      <c r="F362" s="14"/>
      <c r="G362" s="13"/>
      <c r="H362" s="13"/>
      <c r="I362" s="13"/>
      <c r="J362" s="13"/>
      <c r="K362" s="13"/>
      <c r="L362" s="13"/>
      <c r="M362" s="14"/>
      <c r="N362" s="14"/>
      <c r="O362" s="13"/>
      <c r="P362" s="13"/>
      <c r="Q362" s="13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5.75" customHeight="1" x14ac:dyDescent="0.2">
      <c r="A363" s="13"/>
      <c r="B363" s="13"/>
      <c r="C363" s="13"/>
      <c r="D363" s="13"/>
      <c r="E363" s="14"/>
      <c r="F363" s="14"/>
      <c r="G363" s="13"/>
      <c r="H363" s="13"/>
      <c r="I363" s="13"/>
      <c r="J363" s="13"/>
      <c r="K363" s="13"/>
      <c r="L363" s="13"/>
      <c r="M363" s="14"/>
      <c r="N363" s="14"/>
      <c r="O363" s="13"/>
      <c r="P363" s="13"/>
      <c r="Q363" s="13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5.75" customHeight="1" x14ac:dyDescent="0.2">
      <c r="A364" s="13"/>
      <c r="B364" s="13"/>
      <c r="C364" s="13"/>
      <c r="D364" s="13"/>
      <c r="E364" s="14"/>
      <c r="F364" s="14"/>
      <c r="G364" s="13"/>
      <c r="H364" s="13"/>
      <c r="I364" s="13"/>
      <c r="J364" s="13"/>
      <c r="K364" s="13"/>
      <c r="L364" s="13"/>
      <c r="M364" s="14"/>
      <c r="N364" s="14"/>
      <c r="O364" s="13"/>
      <c r="P364" s="13"/>
      <c r="Q364" s="13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5.75" customHeight="1" x14ac:dyDescent="0.2">
      <c r="A365" s="13"/>
      <c r="B365" s="13"/>
      <c r="C365" s="13"/>
      <c r="D365" s="13"/>
      <c r="E365" s="14"/>
      <c r="F365" s="14"/>
      <c r="G365" s="13"/>
      <c r="H365" s="13"/>
      <c r="I365" s="13"/>
      <c r="J365" s="13"/>
      <c r="K365" s="13"/>
      <c r="L365" s="13"/>
      <c r="M365" s="14"/>
      <c r="N365" s="14"/>
      <c r="O365" s="13"/>
      <c r="P365" s="13"/>
      <c r="Q365" s="13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5.75" customHeight="1" x14ac:dyDescent="0.2">
      <c r="A366" s="13"/>
      <c r="B366" s="13"/>
      <c r="C366" s="13"/>
      <c r="D366" s="13"/>
      <c r="E366" s="14"/>
      <c r="F366" s="14"/>
      <c r="G366" s="13"/>
      <c r="H366" s="13"/>
      <c r="I366" s="13"/>
      <c r="J366" s="13"/>
      <c r="K366" s="13"/>
      <c r="L366" s="13"/>
      <c r="M366" s="14"/>
      <c r="N366" s="14"/>
      <c r="O366" s="13"/>
      <c r="P366" s="13"/>
      <c r="Q366" s="13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5.75" customHeight="1" x14ac:dyDescent="0.2">
      <c r="A367" s="13"/>
      <c r="B367" s="13"/>
      <c r="C367" s="13"/>
      <c r="D367" s="13"/>
      <c r="E367" s="14"/>
      <c r="F367" s="14"/>
      <c r="G367" s="13"/>
      <c r="H367" s="13"/>
      <c r="I367" s="13"/>
      <c r="J367" s="13"/>
      <c r="K367" s="13"/>
      <c r="L367" s="13"/>
      <c r="M367" s="14"/>
      <c r="N367" s="14"/>
      <c r="O367" s="13"/>
      <c r="P367" s="13"/>
      <c r="Q367" s="13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5.75" customHeight="1" x14ac:dyDescent="0.2">
      <c r="A368" s="13"/>
      <c r="B368" s="13"/>
      <c r="C368" s="13"/>
      <c r="D368" s="13"/>
      <c r="E368" s="14"/>
      <c r="F368" s="14"/>
      <c r="G368" s="13"/>
      <c r="H368" s="13"/>
      <c r="I368" s="13"/>
      <c r="J368" s="13"/>
      <c r="K368" s="13"/>
      <c r="L368" s="13"/>
      <c r="M368" s="14"/>
      <c r="N368" s="14"/>
      <c r="O368" s="13"/>
      <c r="P368" s="13"/>
      <c r="Q368" s="13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5.75" customHeight="1" x14ac:dyDescent="0.2">
      <c r="A369" s="13"/>
      <c r="B369" s="13"/>
      <c r="C369" s="13"/>
      <c r="D369" s="13"/>
      <c r="E369" s="14"/>
      <c r="F369" s="14"/>
      <c r="G369" s="13"/>
      <c r="H369" s="13"/>
      <c r="I369" s="13"/>
      <c r="J369" s="13"/>
      <c r="K369" s="13"/>
      <c r="L369" s="13"/>
      <c r="M369" s="14"/>
      <c r="N369" s="14"/>
      <c r="O369" s="13"/>
      <c r="P369" s="13"/>
      <c r="Q369" s="13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5.75" customHeight="1" x14ac:dyDescent="0.2">
      <c r="A370" s="13"/>
      <c r="B370" s="13"/>
      <c r="C370" s="13"/>
      <c r="D370" s="13"/>
      <c r="E370" s="14"/>
      <c r="F370" s="14"/>
      <c r="G370" s="13"/>
      <c r="H370" s="13"/>
      <c r="I370" s="13"/>
      <c r="J370" s="13"/>
      <c r="K370" s="13"/>
      <c r="L370" s="13"/>
      <c r="M370" s="14"/>
      <c r="N370" s="14"/>
      <c r="O370" s="13"/>
      <c r="P370" s="13"/>
      <c r="Q370" s="13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5.75" customHeight="1" x14ac:dyDescent="0.2">
      <c r="A371" s="13"/>
      <c r="B371" s="13"/>
      <c r="C371" s="13"/>
      <c r="D371" s="13"/>
      <c r="E371" s="14"/>
      <c r="F371" s="14"/>
      <c r="G371" s="13"/>
      <c r="H371" s="13"/>
      <c r="I371" s="13"/>
      <c r="J371" s="13"/>
      <c r="K371" s="13"/>
      <c r="L371" s="13"/>
      <c r="M371" s="14"/>
      <c r="N371" s="14"/>
      <c r="O371" s="13"/>
      <c r="P371" s="13"/>
      <c r="Q371" s="13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5.75" customHeight="1" x14ac:dyDescent="0.2">
      <c r="A372" s="13"/>
      <c r="B372" s="13"/>
      <c r="C372" s="13"/>
      <c r="D372" s="13"/>
      <c r="E372" s="14"/>
      <c r="F372" s="14"/>
      <c r="G372" s="13"/>
      <c r="H372" s="13"/>
      <c r="I372" s="13"/>
      <c r="J372" s="13"/>
      <c r="K372" s="13"/>
      <c r="L372" s="13"/>
      <c r="M372" s="14"/>
      <c r="N372" s="14"/>
      <c r="O372" s="13"/>
      <c r="P372" s="13"/>
      <c r="Q372" s="13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5.75" customHeight="1" x14ac:dyDescent="0.2">
      <c r="A373" s="13"/>
      <c r="B373" s="13"/>
      <c r="C373" s="13"/>
      <c r="D373" s="13"/>
      <c r="E373" s="14"/>
      <c r="F373" s="14"/>
      <c r="G373" s="13"/>
      <c r="H373" s="13"/>
      <c r="I373" s="13"/>
      <c r="J373" s="13"/>
      <c r="K373" s="13"/>
      <c r="L373" s="13"/>
      <c r="M373" s="14"/>
      <c r="N373" s="14"/>
      <c r="O373" s="13"/>
      <c r="P373" s="13"/>
      <c r="Q373" s="13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5.75" customHeight="1" x14ac:dyDescent="0.2">
      <c r="A374" s="13"/>
      <c r="B374" s="13"/>
      <c r="C374" s="13"/>
      <c r="D374" s="13"/>
      <c r="E374" s="14"/>
      <c r="F374" s="14"/>
      <c r="G374" s="13"/>
      <c r="H374" s="13"/>
      <c r="I374" s="13"/>
      <c r="J374" s="13"/>
      <c r="K374" s="13"/>
      <c r="L374" s="13"/>
      <c r="M374" s="14"/>
      <c r="N374" s="14"/>
      <c r="O374" s="13"/>
      <c r="P374" s="13"/>
      <c r="Q374" s="13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5.75" customHeight="1" x14ac:dyDescent="0.2">
      <c r="A375" s="13"/>
      <c r="B375" s="13"/>
      <c r="C375" s="13"/>
      <c r="D375" s="13"/>
      <c r="E375" s="14"/>
      <c r="F375" s="14"/>
      <c r="G375" s="13"/>
      <c r="H375" s="13"/>
      <c r="I375" s="13"/>
      <c r="J375" s="13"/>
      <c r="K375" s="13"/>
      <c r="L375" s="13"/>
      <c r="M375" s="14"/>
      <c r="N375" s="14"/>
      <c r="O375" s="13"/>
      <c r="P375" s="13"/>
      <c r="Q375" s="13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5.75" customHeight="1" x14ac:dyDescent="0.2">
      <c r="A376" s="13"/>
      <c r="B376" s="13"/>
      <c r="C376" s="13"/>
      <c r="D376" s="13"/>
      <c r="E376" s="14"/>
      <c r="F376" s="14"/>
      <c r="G376" s="13"/>
      <c r="H376" s="13"/>
      <c r="I376" s="13"/>
      <c r="J376" s="13"/>
      <c r="K376" s="13"/>
      <c r="L376" s="13"/>
      <c r="M376" s="14"/>
      <c r="N376" s="14"/>
      <c r="O376" s="13"/>
      <c r="P376" s="13"/>
      <c r="Q376" s="13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5.75" customHeight="1" x14ac:dyDescent="0.2">
      <c r="A377" s="13"/>
      <c r="B377" s="13"/>
      <c r="C377" s="13"/>
      <c r="D377" s="13"/>
      <c r="E377" s="14"/>
      <c r="F377" s="14"/>
      <c r="G377" s="13"/>
      <c r="H377" s="13"/>
      <c r="I377" s="13"/>
      <c r="J377" s="13"/>
      <c r="K377" s="13"/>
      <c r="L377" s="13"/>
      <c r="M377" s="14"/>
      <c r="N377" s="14"/>
      <c r="O377" s="13"/>
      <c r="P377" s="13"/>
      <c r="Q377" s="13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5.75" customHeight="1" x14ac:dyDescent="0.2">
      <c r="A378" s="13"/>
      <c r="B378" s="13"/>
      <c r="C378" s="13"/>
      <c r="D378" s="13"/>
      <c r="E378" s="14"/>
      <c r="F378" s="14"/>
      <c r="G378" s="13"/>
      <c r="H378" s="13"/>
      <c r="I378" s="13"/>
      <c r="J378" s="13"/>
      <c r="K378" s="13"/>
      <c r="L378" s="13"/>
      <c r="M378" s="14"/>
      <c r="N378" s="14"/>
      <c r="O378" s="13"/>
      <c r="P378" s="13"/>
      <c r="Q378" s="13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5.75" customHeight="1" x14ac:dyDescent="0.2">
      <c r="A379" s="13"/>
      <c r="B379" s="13"/>
      <c r="C379" s="13"/>
      <c r="D379" s="13"/>
      <c r="E379" s="14"/>
      <c r="F379" s="14"/>
      <c r="G379" s="13"/>
      <c r="H379" s="13"/>
      <c r="I379" s="13"/>
      <c r="J379" s="13"/>
      <c r="K379" s="13"/>
      <c r="L379" s="13"/>
      <c r="M379" s="14"/>
      <c r="N379" s="14"/>
      <c r="O379" s="13"/>
      <c r="P379" s="13"/>
      <c r="Q379" s="13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5.75" customHeight="1" x14ac:dyDescent="0.2">
      <c r="A380" s="13"/>
      <c r="B380" s="13"/>
      <c r="C380" s="13"/>
      <c r="D380" s="13"/>
      <c r="E380" s="14"/>
      <c r="F380" s="14"/>
      <c r="G380" s="13"/>
      <c r="H380" s="13"/>
      <c r="I380" s="13"/>
      <c r="J380" s="13"/>
      <c r="K380" s="13"/>
      <c r="L380" s="13"/>
      <c r="M380" s="14"/>
      <c r="N380" s="14"/>
      <c r="O380" s="13"/>
      <c r="P380" s="13"/>
      <c r="Q380" s="13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5.75" customHeight="1" x14ac:dyDescent="0.2">
      <c r="A381" s="13"/>
      <c r="B381" s="13"/>
      <c r="C381" s="13"/>
      <c r="D381" s="13"/>
      <c r="E381" s="14"/>
      <c r="F381" s="14"/>
      <c r="G381" s="13"/>
      <c r="H381" s="13"/>
      <c r="I381" s="13"/>
      <c r="J381" s="13"/>
      <c r="K381" s="13"/>
      <c r="L381" s="13"/>
      <c r="M381" s="14"/>
      <c r="N381" s="14"/>
      <c r="O381" s="13"/>
      <c r="P381" s="13"/>
      <c r="Q381" s="13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5.75" customHeight="1" x14ac:dyDescent="0.2">
      <c r="A382" s="13"/>
      <c r="B382" s="13"/>
      <c r="C382" s="13"/>
      <c r="D382" s="13"/>
      <c r="E382" s="14"/>
      <c r="F382" s="14"/>
      <c r="G382" s="13"/>
      <c r="H382" s="13"/>
      <c r="I382" s="13"/>
      <c r="J382" s="13"/>
      <c r="K382" s="13"/>
      <c r="L382" s="13"/>
      <c r="M382" s="14"/>
      <c r="N382" s="14"/>
      <c r="O382" s="13"/>
      <c r="P382" s="13"/>
      <c r="Q382" s="13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5.75" customHeight="1" x14ac:dyDescent="0.2">
      <c r="A383" s="13"/>
      <c r="B383" s="13"/>
      <c r="C383" s="13"/>
      <c r="D383" s="13"/>
      <c r="E383" s="14"/>
      <c r="F383" s="14"/>
      <c r="G383" s="13"/>
      <c r="H383" s="13"/>
      <c r="I383" s="13"/>
      <c r="J383" s="13"/>
      <c r="K383" s="13"/>
      <c r="L383" s="13"/>
      <c r="M383" s="14"/>
      <c r="N383" s="14"/>
      <c r="O383" s="13"/>
      <c r="P383" s="13"/>
      <c r="Q383" s="13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5.75" customHeight="1" x14ac:dyDescent="0.2">
      <c r="A384" s="13"/>
      <c r="B384" s="13"/>
      <c r="C384" s="13"/>
      <c r="D384" s="13"/>
      <c r="E384" s="14"/>
      <c r="F384" s="14"/>
      <c r="G384" s="13"/>
      <c r="H384" s="13"/>
      <c r="I384" s="13"/>
      <c r="J384" s="13"/>
      <c r="K384" s="13"/>
      <c r="L384" s="13"/>
      <c r="M384" s="14"/>
      <c r="N384" s="14"/>
      <c r="O384" s="13"/>
      <c r="P384" s="13"/>
      <c r="Q384" s="13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5.75" customHeight="1" x14ac:dyDescent="0.2">
      <c r="A385" s="13"/>
      <c r="B385" s="13"/>
      <c r="C385" s="13"/>
      <c r="D385" s="13"/>
      <c r="E385" s="14"/>
      <c r="F385" s="14"/>
      <c r="G385" s="13"/>
      <c r="H385" s="13"/>
      <c r="I385" s="13"/>
      <c r="J385" s="13"/>
      <c r="K385" s="13"/>
      <c r="L385" s="13"/>
      <c r="M385" s="14"/>
      <c r="N385" s="14"/>
      <c r="O385" s="13"/>
      <c r="P385" s="13"/>
      <c r="Q385" s="13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5.75" customHeight="1" x14ac:dyDescent="0.2">
      <c r="A386" s="13"/>
      <c r="B386" s="13"/>
      <c r="C386" s="13"/>
      <c r="D386" s="13"/>
      <c r="E386" s="14"/>
      <c r="F386" s="14"/>
      <c r="G386" s="13"/>
      <c r="H386" s="13"/>
      <c r="I386" s="13"/>
      <c r="J386" s="13"/>
      <c r="K386" s="13"/>
      <c r="L386" s="13"/>
      <c r="M386" s="14"/>
      <c r="N386" s="14"/>
      <c r="O386" s="13"/>
      <c r="P386" s="13"/>
      <c r="Q386" s="13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5.75" customHeight="1" x14ac:dyDescent="0.2">
      <c r="A387" s="13"/>
      <c r="B387" s="13"/>
      <c r="C387" s="13"/>
      <c r="D387" s="13"/>
      <c r="E387" s="14"/>
      <c r="F387" s="14"/>
      <c r="G387" s="13"/>
      <c r="H387" s="13"/>
      <c r="I387" s="13"/>
      <c r="J387" s="13"/>
      <c r="K387" s="13"/>
      <c r="L387" s="13"/>
      <c r="M387" s="14"/>
      <c r="N387" s="14"/>
      <c r="O387" s="13"/>
      <c r="P387" s="13"/>
      <c r="Q387" s="13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5.75" customHeight="1" x14ac:dyDescent="0.2">
      <c r="A388" s="13"/>
      <c r="B388" s="13"/>
      <c r="C388" s="13"/>
      <c r="D388" s="13"/>
      <c r="E388" s="14"/>
      <c r="F388" s="14"/>
      <c r="G388" s="13"/>
      <c r="H388" s="13"/>
      <c r="I388" s="13"/>
      <c r="J388" s="13"/>
      <c r="K388" s="13"/>
      <c r="L388" s="13"/>
      <c r="M388" s="14"/>
      <c r="N388" s="14"/>
      <c r="O388" s="13"/>
      <c r="P388" s="13"/>
      <c r="Q388" s="13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5.75" customHeight="1" x14ac:dyDescent="0.2">
      <c r="A389" s="13"/>
      <c r="B389" s="13"/>
      <c r="C389" s="13"/>
      <c r="D389" s="13"/>
      <c r="E389" s="14"/>
      <c r="F389" s="14"/>
      <c r="G389" s="13"/>
      <c r="H389" s="13"/>
      <c r="I389" s="13"/>
      <c r="J389" s="13"/>
      <c r="K389" s="13"/>
      <c r="L389" s="13"/>
      <c r="M389" s="14"/>
      <c r="N389" s="14"/>
      <c r="O389" s="13"/>
      <c r="P389" s="13"/>
      <c r="Q389" s="13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5.75" customHeight="1" x14ac:dyDescent="0.2">
      <c r="A390" s="13"/>
      <c r="B390" s="13"/>
      <c r="C390" s="13"/>
      <c r="D390" s="13"/>
      <c r="E390" s="14"/>
      <c r="F390" s="14"/>
      <c r="G390" s="13"/>
      <c r="H390" s="13"/>
      <c r="I390" s="13"/>
      <c r="J390" s="13"/>
      <c r="K390" s="13"/>
      <c r="L390" s="13"/>
      <c r="M390" s="14"/>
      <c r="N390" s="14"/>
      <c r="O390" s="13"/>
      <c r="P390" s="13"/>
      <c r="Q390" s="13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5.75" customHeight="1" x14ac:dyDescent="0.2">
      <c r="A391" s="13"/>
      <c r="B391" s="13"/>
      <c r="C391" s="13"/>
      <c r="D391" s="13"/>
      <c r="E391" s="14"/>
      <c r="F391" s="14"/>
      <c r="G391" s="13"/>
      <c r="H391" s="13"/>
      <c r="I391" s="13"/>
      <c r="J391" s="13"/>
      <c r="K391" s="13"/>
      <c r="L391" s="13"/>
      <c r="M391" s="14"/>
      <c r="N391" s="14"/>
      <c r="O391" s="13"/>
      <c r="P391" s="13"/>
      <c r="Q391" s="13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5.75" customHeight="1" x14ac:dyDescent="0.2">
      <c r="A392" s="13"/>
      <c r="B392" s="13"/>
      <c r="C392" s="13"/>
      <c r="D392" s="13"/>
      <c r="E392" s="14"/>
      <c r="F392" s="14"/>
      <c r="G392" s="13"/>
      <c r="H392" s="13"/>
      <c r="I392" s="13"/>
      <c r="J392" s="13"/>
      <c r="K392" s="13"/>
      <c r="L392" s="13"/>
      <c r="M392" s="14"/>
      <c r="N392" s="14"/>
      <c r="O392" s="13"/>
      <c r="P392" s="13"/>
      <c r="Q392" s="13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5.75" customHeight="1" x14ac:dyDescent="0.2">
      <c r="A393" s="13"/>
      <c r="B393" s="13"/>
      <c r="C393" s="13"/>
      <c r="D393" s="13"/>
      <c r="E393" s="14"/>
      <c r="F393" s="14"/>
      <c r="G393" s="13"/>
      <c r="H393" s="13"/>
      <c r="I393" s="13"/>
      <c r="J393" s="13"/>
      <c r="K393" s="13"/>
      <c r="L393" s="13"/>
      <c r="M393" s="14"/>
      <c r="N393" s="14"/>
      <c r="O393" s="13"/>
      <c r="P393" s="13"/>
      <c r="Q393" s="13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5.75" customHeight="1" x14ac:dyDescent="0.2">
      <c r="A394" s="13"/>
      <c r="B394" s="13"/>
      <c r="C394" s="13"/>
      <c r="D394" s="13"/>
      <c r="E394" s="14"/>
      <c r="F394" s="14"/>
      <c r="G394" s="13"/>
      <c r="H394" s="13"/>
      <c r="I394" s="13"/>
      <c r="J394" s="13"/>
      <c r="K394" s="13"/>
      <c r="L394" s="13"/>
      <c r="M394" s="14"/>
      <c r="N394" s="14"/>
      <c r="O394" s="13"/>
      <c r="P394" s="13"/>
      <c r="Q394" s="13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5.75" customHeight="1" x14ac:dyDescent="0.2">
      <c r="A395" s="13"/>
      <c r="B395" s="13"/>
      <c r="C395" s="13"/>
      <c r="D395" s="13"/>
      <c r="E395" s="14"/>
      <c r="F395" s="14"/>
      <c r="G395" s="13"/>
      <c r="H395" s="13"/>
      <c r="I395" s="13"/>
      <c r="J395" s="13"/>
      <c r="K395" s="13"/>
      <c r="L395" s="13"/>
      <c r="M395" s="14"/>
      <c r="N395" s="14"/>
      <c r="O395" s="13"/>
      <c r="P395" s="13"/>
      <c r="Q395" s="13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5.75" customHeight="1" x14ac:dyDescent="0.2">
      <c r="A396" s="13"/>
      <c r="B396" s="13"/>
      <c r="C396" s="13"/>
      <c r="D396" s="13"/>
      <c r="E396" s="14"/>
      <c r="F396" s="14"/>
      <c r="G396" s="13"/>
      <c r="H396" s="13"/>
      <c r="I396" s="13"/>
      <c r="J396" s="13"/>
      <c r="K396" s="13"/>
      <c r="L396" s="13"/>
      <c r="M396" s="14"/>
      <c r="N396" s="14"/>
      <c r="O396" s="13"/>
      <c r="P396" s="13"/>
      <c r="Q396" s="13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5.75" customHeight="1" x14ac:dyDescent="0.2">
      <c r="A397" s="13"/>
      <c r="B397" s="13"/>
      <c r="C397" s="13"/>
      <c r="D397" s="13"/>
      <c r="E397" s="14"/>
      <c r="F397" s="14"/>
      <c r="G397" s="13"/>
      <c r="H397" s="13"/>
      <c r="I397" s="13"/>
      <c r="J397" s="13"/>
      <c r="K397" s="13"/>
      <c r="L397" s="13"/>
      <c r="M397" s="14"/>
      <c r="N397" s="14"/>
      <c r="O397" s="13"/>
      <c r="P397" s="13"/>
      <c r="Q397" s="13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5.75" customHeight="1" x14ac:dyDescent="0.2">
      <c r="A398" s="13"/>
      <c r="B398" s="13"/>
      <c r="C398" s="13"/>
      <c r="D398" s="13"/>
      <c r="E398" s="14"/>
      <c r="F398" s="14"/>
      <c r="G398" s="13"/>
      <c r="H398" s="13"/>
      <c r="I398" s="13"/>
      <c r="J398" s="13"/>
      <c r="K398" s="13"/>
      <c r="L398" s="13"/>
      <c r="M398" s="14"/>
      <c r="N398" s="14"/>
      <c r="O398" s="13"/>
      <c r="P398" s="13"/>
      <c r="Q398" s="13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5.75" customHeight="1" x14ac:dyDescent="0.2">
      <c r="A399" s="13"/>
      <c r="B399" s="13"/>
      <c r="C399" s="13"/>
      <c r="D399" s="13"/>
      <c r="E399" s="14"/>
      <c r="F399" s="14"/>
      <c r="G399" s="13"/>
      <c r="H399" s="13"/>
      <c r="I399" s="13"/>
      <c r="J399" s="13"/>
      <c r="K399" s="13"/>
      <c r="L399" s="13"/>
      <c r="M399" s="14"/>
      <c r="N399" s="14"/>
      <c r="O399" s="13"/>
      <c r="P399" s="13"/>
      <c r="Q399" s="13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5.75" customHeight="1" x14ac:dyDescent="0.2">
      <c r="A400" s="13"/>
      <c r="B400" s="13"/>
      <c r="C400" s="13"/>
      <c r="D400" s="13"/>
      <c r="E400" s="14"/>
      <c r="F400" s="14"/>
      <c r="G400" s="13"/>
      <c r="H400" s="13"/>
      <c r="I400" s="13"/>
      <c r="J400" s="13"/>
      <c r="K400" s="13"/>
      <c r="L400" s="13"/>
      <c r="M400" s="14"/>
      <c r="N400" s="14"/>
      <c r="O400" s="13"/>
      <c r="P400" s="13"/>
      <c r="Q400" s="13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5.75" customHeight="1" x14ac:dyDescent="0.2">
      <c r="A401" s="13"/>
      <c r="B401" s="13"/>
      <c r="C401" s="13"/>
      <c r="D401" s="13"/>
      <c r="E401" s="14"/>
      <c r="F401" s="14"/>
      <c r="G401" s="13"/>
      <c r="H401" s="13"/>
      <c r="I401" s="13"/>
      <c r="J401" s="13"/>
      <c r="K401" s="13"/>
      <c r="L401" s="13"/>
      <c r="M401" s="14"/>
      <c r="N401" s="14"/>
      <c r="O401" s="13"/>
      <c r="P401" s="13"/>
      <c r="Q401" s="13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5.75" customHeight="1" x14ac:dyDescent="0.2">
      <c r="A402" s="13"/>
      <c r="B402" s="13"/>
      <c r="C402" s="13"/>
      <c r="D402" s="13"/>
      <c r="E402" s="14"/>
      <c r="F402" s="14"/>
      <c r="G402" s="13"/>
      <c r="H402" s="13"/>
      <c r="I402" s="13"/>
      <c r="J402" s="13"/>
      <c r="K402" s="13"/>
      <c r="L402" s="13"/>
      <c r="M402" s="14"/>
      <c r="N402" s="14"/>
      <c r="O402" s="13"/>
      <c r="P402" s="13"/>
      <c r="Q402" s="13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5.75" customHeight="1" x14ac:dyDescent="0.2">
      <c r="A403" s="13"/>
      <c r="B403" s="13"/>
      <c r="C403" s="13"/>
      <c r="D403" s="13"/>
      <c r="E403" s="14"/>
      <c r="F403" s="14"/>
      <c r="G403" s="13"/>
      <c r="H403" s="13"/>
      <c r="I403" s="13"/>
      <c r="J403" s="13"/>
      <c r="K403" s="13"/>
      <c r="L403" s="13"/>
      <c r="M403" s="14"/>
      <c r="N403" s="14"/>
      <c r="O403" s="13"/>
      <c r="P403" s="13"/>
      <c r="Q403" s="13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5.75" customHeight="1" x14ac:dyDescent="0.2">
      <c r="A404" s="13"/>
      <c r="B404" s="13"/>
      <c r="C404" s="13"/>
      <c r="D404" s="13"/>
      <c r="E404" s="14"/>
      <c r="F404" s="14"/>
      <c r="G404" s="13"/>
      <c r="H404" s="13"/>
      <c r="I404" s="13"/>
      <c r="J404" s="13"/>
      <c r="K404" s="13"/>
      <c r="L404" s="13"/>
      <c r="M404" s="14"/>
      <c r="N404" s="14"/>
      <c r="O404" s="13"/>
      <c r="P404" s="13"/>
      <c r="Q404" s="13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5.75" customHeight="1" x14ac:dyDescent="0.2">
      <c r="A405" s="13"/>
      <c r="B405" s="13"/>
      <c r="C405" s="13"/>
      <c r="D405" s="13"/>
      <c r="E405" s="14"/>
      <c r="F405" s="14"/>
      <c r="G405" s="13"/>
      <c r="H405" s="13"/>
      <c r="I405" s="13"/>
      <c r="J405" s="13"/>
      <c r="K405" s="13"/>
      <c r="L405" s="13"/>
      <c r="M405" s="14"/>
      <c r="N405" s="14"/>
      <c r="O405" s="13"/>
      <c r="P405" s="13"/>
      <c r="Q405" s="13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5.75" customHeight="1" x14ac:dyDescent="0.2">
      <c r="A406" s="13"/>
      <c r="B406" s="13"/>
      <c r="C406" s="13"/>
      <c r="D406" s="13"/>
      <c r="E406" s="14"/>
      <c r="F406" s="14"/>
      <c r="G406" s="13"/>
      <c r="H406" s="13"/>
      <c r="I406" s="13"/>
      <c r="J406" s="13"/>
      <c r="K406" s="13"/>
      <c r="L406" s="13"/>
      <c r="M406" s="14"/>
      <c r="N406" s="14"/>
      <c r="O406" s="13"/>
      <c r="P406" s="13"/>
      <c r="Q406" s="13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5.75" customHeight="1" x14ac:dyDescent="0.2">
      <c r="A407" s="13"/>
      <c r="B407" s="13"/>
      <c r="C407" s="13"/>
      <c r="D407" s="13"/>
      <c r="E407" s="14"/>
      <c r="F407" s="14"/>
      <c r="G407" s="13"/>
      <c r="H407" s="13"/>
      <c r="I407" s="13"/>
      <c r="J407" s="13"/>
      <c r="K407" s="13"/>
      <c r="L407" s="13"/>
      <c r="M407" s="14"/>
      <c r="N407" s="14"/>
      <c r="O407" s="13"/>
      <c r="P407" s="13"/>
      <c r="Q407" s="13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5.75" customHeight="1" x14ac:dyDescent="0.2">
      <c r="A408" s="13"/>
      <c r="B408" s="13"/>
      <c r="C408" s="13"/>
      <c r="D408" s="13"/>
      <c r="E408" s="14"/>
      <c r="F408" s="14"/>
      <c r="G408" s="13"/>
      <c r="H408" s="13"/>
      <c r="I408" s="13"/>
      <c r="J408" s="13"/>
      <c r="K408" s="13"/>
      <c r="L408" s="13"/>
      <c r="M408" s="14"/>
      <c r="N408" s="14"/>
      <c r="O408" s="13"/>
      <c r="P408" s="13"/>
      <c r="Q408" s="13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5.75" customHeight="1" x14ac:dyDescent="0.2">
      <c r="A409" s="13"/>
      <c r="B409" s="13"/>
      <c r="C409" s="13"/>
      <c r="D409" s="13"/>
      <c r="E409" s="14"/>
      <c r="F409" s="14"/>
      <c r="G409" s="13"/>
      <c r="H409" s="13"/>
      <c r="I409" s="13"/>
      <c r="J409" s="13"/>
      <c r="K409" s="13"/>
      <c r="L409" s="13"/>
      <c r="M409" s="14"/>
      <c r="N409" s="14"/>
      <c r="O409" s="13"/>
      <c r="P409" s="13"/>
      <c r="Q409" s="13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5.75" customHeight="1" x14ac:dyDescent="0.2">
      <c r="A410" s="13"/>
      <c r="B410" s="13"/>
      <c r="C410" s="13"/>
      <c r="D410" s="13"/>
      <c r="E410" s="14"/>
      <c r="F410" s="14"/>
      <c r="G410" s="13"/>
      <c r="H410" s="13"/>
      <c r="I410" s="13"/>
      <c r="J410" s="13"/>
      <c r="K410" s="13"/>
      <c r="L410" s="13"/>
      <c r="M410" s="14"/>
      <c r="N410" s="14"/>
      <c r="O410" s="13"/>
      <c r="P410" s="13"/>
      <c r="Q410" s="13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5.75" customHeight="1" x14ac:dyDescent="0.2">
      <c r="A411" s="13"/>
      <c r="B411" s="13"/>
      <c r="C411" s="13"/>
      <c r="D411" s="13"/>
      <c r="E411" s="14"/>
      <c r="F411" s="14"/>
      <c r="G411" s="13"/>
      <c r="H411" s="13"/>
      <c r="I411" s="13"/>
      <c r="J411" s="13"/>
      <c r="K411" s="13"/>
      <c r="L411" s="13"/>
      <c r="M411" s="14"/>
      <c r="N411" s="14"/>
      <c r="O411" s="13"/>
      <c r="P411" s="13"/>
      <c r="Q411" s="13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5.75" customHeight="1" x14ac:dyDescent="0.2">
      <c r="A412" s="13"/>
      <c r="B412" s="13"/>
      <c r="C412" s="13"/>
      <c r="D412" s="13"/>
      <c r="E412" s="14"/>
      <c r="F412" s="14"/>
      <c r="G412" s="13"/>
      <c r="H412" s="13"/>
      <c r="I412" s="13"/>
      <c r="J412" s="13"/>
      <c r="K412" s="13"/>
      <c r="L412" s="13"/>
      <c r="M412" s="14"/>
      <c r="N412" s="14"/>
      <c r="O412" s="13"/>
      <c r="P412" s="13"/>
      <c r="Q412" s="13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5.75" customHeight="1" x14ac:dyDescent="0.2">
      <c r="A413" s="13"/>
      <c r="B413" s="13"/>
      <c r="C413" s="13"/>
      <c r="D413" s="13"/>
      <c r="E413" s="14"/>
      <c r="F413" s="14"/>
      <c r="G413" s="13"/>
      <c r="H413" s="13"/>
      <c r="I413" s="13"/>
      <c r="J413" s="13"/>
      <c r="K413" s="13"/>
      <c r="L413" s="13"/>
      <c r="M413" s="14"/>
      <c r="N413" s="14"/>
      <c r="O413" s="13"/>
      <c r="P413" s="13"/>
      <c r="Q413" s="13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5.75" customHeight="1" x14ac:dyDescent="0.2">
      <c r="A414" s="13"/>
      <c r="B414" s="13"/>
      <c r="C414" s="13"/>
      <c r="D414" s="13"/>
      <c r="E414" s="14"/>
      <c r="F414" s="14"/>
      <c r="G414" s="13"/>
      <c r="H414" s="13"/>
      <c r="I414" s="13"/>
      <c r="J414" s="13"/>
      <c r="K414" s="13"/>
      <c r="L414" s="13"/>
      <c r="M414" s="14"/>
      <c r="N414" s="14"/>
      <c r="O414" s="13"/>
      <c r="P414" s="13"/>
      <c r="Q414" s="13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5.75" customHeight="1" x14ac:dyDescent="0.2">
      <c r="A415" s="13"/>
      <c r="B415" s="13"/>
      <c r="C415" s="13"/>
      <c r="D415" s="13"/>
      <c r="E415" s="14"/>
      <c r="F415" s="14"/>
      <c r="G415" s="13"/>
      <c r="H415" s="13"/>
      <c r="I415" s="13"/>
      <c r="J415" s="13"/>
      <c r="K415" s="13"/>
      <c r="L415" s="13"/>
      <c r="M415" s="14"/>
      <c r="N415" s="14"/>
      <c r="O415" s="13"/>
      <c r="P415" s="13"/>
      <c r="Q415" s="13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5.75" customHeight="1" x14ac:dyDescent="0.2">
      <c r="A416" s="13"/>
      <c r="B416" s="13"/>
      <c r="C416" s="13"/>
      <c r="D416" s="13"/>
      <c r="E416" s="14"/>
      <c r="F416" s="14"/>
      <c r="G416" s="13"/>
      <c r="H416" s="13"/>
      <c r="I416" s="13"/>
      <c r="J416" s="13"/>
      <c r="K416" s="13"/>
      <c r="L416" s="13"/>
      <c r="M416" s="14"/>
      <c r="N416" s="14"/>
      <c r="O416" s="13"/>
      <c r="P416" s="13"/>
      <c r="Q416" s="13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5.75" customHeight="1" x14ac:dyDescent="0.2">
      <c r="A417" s="13"/>
      <c r="B417" s="13"/>
      <c r="C417" s="13"/>
      <c r="D417" s="13"/>
      <c r="E417" s="14"/>
      <c r="F417" s="14"/>
      <c r="G417" s="13"/>
      <c r="H417" s="13"/>
      <c r="I417" s="13"/>
      <c r="J417" s="13"/>
      <c r="K417" s="13"/>
      <c r="L417" s="13"/>
      <c r="M417" s="14"/>
      <c r="N417" s="14"/>
      <c r="O417" s="13"/>
      <c r="P417" s="13"/>
      <c r="Q417" s="13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5.75" customHeight="1" x14ac:dyDescent="0.2">
      <c r="A418" s="13"/>
      <c r="B418" s="13"/>
      <c r="C418" s="13"/>
      <c r="D418" s="13"/>
      <c r="E418" s="14"/>
      <c r="F418" s="14"/>
      <c r="G418" s="13"/>
      <c r="H418" s="13"/>
      <c r="I418" s="13"/>
      <c r="J418" s="13"/>
      <c r="K418" s="13"/>
      <c r="L418" s="13"/>
      <c r="M418" s="14"/>
      <c r="N418" s="14"/>
      <c r="O418" s="13"/>
      <c r="P418" s="13"/>
      <c r="Q418" s="13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5.75" customHeight="1" x14ac:dyDescent="0.2">
      <c r="A419" s="13"/>
      <c r="B419" s="13"/>
      <c r="C419" s="13"/>
      <c r="D419" s="13"/>
      <c r="E419" s="14"/>
      <c r="F419" s="14"/>
      <c r="G419" s="13"/>
      <c r="H419" s="13"/>
      <c r="I419" s="13"/>
      <c r="J419" s="13"/>
      <c r="K419" s="13"/>
      <c r="L419" s="13"/>
      <c r="M419" s="14"/>
      <c r="N419" s="14"/>
      <c r="O419" s="13"/>
      <c r="P419" s="13"/>
      <c r="Q419" s="13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5.75" customHeight="1" x14ac:dyDescent="0.2">
      <c r="A420" s="13"/>
      <c r="B420" s="13"/>
      <c r="C420" s="13"/>
      <c r="D420" s="13"/>
      <c r="E420" s="14"/>
      <c r="F420" s="14"/>
      <c r="G420" s="13"/>
      <c r="H420" s="13"/>
      <c r="I420" s="13"/>
      <c r="J420" s="13"/>
      <c r="K420" s="13"/>
      <c r="L420" s="13"/>
      <c r="M420" s="14"/>
      <c r="N420" s="14"/>
      <c r="O420" s="13"/>
      <c r="P420" s="13"/>
      <c r="Q420" s="13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5.75" customHeight="1" x14ac:dyDescent="0.2">
      <c r="A421" s="13"/>
      <c r="B421" s="13"/>
      <c r="C421" s="13"/>
      <c r="D421" s="13"/>
      <c r="E421" s="14"/>
      <c r="F421" s="14"/>
      <c r="G421" s="13"/>
      <c r="H421" s="13"/>
      <c r="I421" s="13"/>
      <c r="J421" s="13"/>
      <c r="K421" s="13"/>
      <c r="L421" s="13"/>
      <c r="M421" s="14"/>
      <c r="N421" s="14"/>
      <c r="O421" s="13"/>
      <c r="P421" s="13"/>
      <c r="Q421" s="13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5.75" customHeight="1" x14ac:dyDescent="0.2">
      <c r="A422" s="13"/>
      <c r="B422" s="13"/>
      <c r="C422" s="13"/>
      <c r="D422" s="13"/>
      <c r="E422" s="14"/>
      <c r="F422" s="14"/>
      <c r="G422" s="13"/>
      <c r="H422" s="13"/>
      <c r="I422" s="13"/>
      <c r="J422" s="13"/>
      <c r="K422" s="13"/>
      <c r="L422" s="13"/>
      <c r="M422" s="14"/>
      <c r="N422" s="14"/>
      <c r="O422" s="13"/>
      <c r="P422" s="13"/>
      <c r="Q422" s="13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5.75" customHeight="1" x14ac:dyDescent="0.2">
      <c r="A423" s="13"/>
      <c r="B423" s="13"/>
      <c r="C423" s="13"/>
      <c r="D423" s="13"/>
      <c r="E423" s="14"/>
      <c r="F423" s="14"/>
      <c r="G423" s="13"/>
      <c r="H423" s="13"/>
      <c r="I423" s="13"/>
      <c r="J423" s="13"/>
      <c r="K423" s="13"/>
      <c r="L423" s="13"/>
      <c r="M423" s="14"/>
      <c r="N423" s="14"/>
      <c r="O423" s="13"/>
      <c r="P423" s="13"/>
      <c r="Q423" s="13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5.75" customHeight="1" x14ac:dyDescent="0.2">
      <c r="A424" s="13"/>
      <c r="B424" s="13"/>
      <c r="C424" s="13"/>
      <c r="D424" s="13"/>
      <c r="E424" s="14"/>
      <c r="F424" s="14"/>
      <c r="G424" s="13"/>
      <c r="H424" s="13"/>
      <c r="I424" s="13"/>
      <c r="J424" s="13"/>
      <c r="K424" s="13"/>
      <c r="L424" s="13"/>
      <c r="M424" s="14"/>
      <c r="N424" s="14"/>
      <c r="O424" s="13"/>
      <c r="P424" s="13"/>
      <c r="Q424" s="13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5.75" customHeight="1" x14ac:dyDescent="0.2">
      <c r="A425" s="13"/>
      <c r="B425" s="13"/>
      <c r="C425" s="13"/>
      <c r="D425" s="13"/>
      <c r="E425" s="14"/>
      <c r="F425" s="14"/>
      <c r="G425" s="13"/>
      <c r="H425" s="13"/>
      <c r="I425" s="13"/>
      <c r="J425" s="13"/>
      <c r="K425" s="13"/>
      <c r="L425" s="13"/>
      <c r="M425" s="14"/>
      <c r="N425" s="14"/>
      <c r="O425" s="13"/>
      <c r="P425" s="13"/>
      <c r="Q425" s="13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5.75" customHeight="1" x14ac:dyDescent="0.2">
      <c r="A426" s="13"/>
      <c r="B426" s="13"/>
      <c r="C426" s="13"/>
      <c r="D426" s="13"/>
      <c r="E426" s="14"/>
      <c r="F426" s="14"/>
      <c r="G426" s="13"/>
      <c r="H426" s="13"/>
      <c r="I426" s="13"/>
      <c r="J426" s="13"/>
      <c r="K426" s="13"/>
      <c r="L426" s="13"/>
      <c r="M426" s="14"/>
      <c r="N426" s="14"/>
      <c r="O426" s="13"/>
      <c r="P426" s="13"/>
      <c r="Q426" s="13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5.75" customHeight="1" x14ac:dyDescent="0.2">
      <c r="A427" s="13"/>
      <c r="B427" s="13"/>
      <c r="C427" s="13"/>
      <c r="D427" s="13"/>
      <c r="E427" s="14"/>
      <c r="F427" s="14"/>
      <c r="G427" s="13"/>
      <c r="H427" s="13"/>
      <c r="I427" s="13"/>
      <c r="J427" s="13"/>
      <c r="K427" s="13"/>
      <c r="L427" s="13"/>
      <c r="M427" s="14"/>
      <c r="N427" s="14"/>
      <c r="O427" s="13"/>
      <c r="P427" s="13"/>
      <c r="Q427" s="13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5.75" customHeight="1" x14ac:dyDescent="0.2">
      <c r="A428" s="13"/>
      <c r="B428" s="13"/>
      <c r="C428" s="13"/>
      <c r="D428" s="13"/>
      <c r="E428" s="14"/>
      <c r="F428" s="14"/>
      <c r="G428" s="13"/>
      <c r="H428" s="13"/>
      <c r="I428" s="13"/>
      <c r="J428" s="13"/>
      <c r="K428" s="13"/>
      <c r="L428" s="13"/>
      <c r="M428" s="14"/>
      <c r="N428" s="14"/>
      <c r="O428" s="13"/>
      <c r="P428" s="13"/>
      <c r="Q428" s="13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5.75" customHeight="1" x14ac:dyDescent="0.2">
      <c r="A429" s="13"/>
      <c r="B429" s="13"/>
      <c r="C429" s="13"/>
      <c r="D429" s="13"/>
      <c r="E429" s="14"/>
      <c r="F429" s="14"/>
      <c r="G429" s="13"/>
      <c r="H429" s="13"/>
      <c r="I429" s="13"/>
      <c r="J429" s="13"/>
      <c r="K429" s="13"/>
      <c r="L429" s="13"/>
      <c r="M429" s="14"/>
      <c r="N429" s="14"/>
      <c r="O429" s="13"/>
      <c r="P429" s="13"/>
      <c r="Q429" s="13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5.75" customHeight="1" x14ac:dyDescent="0.2">
      <c r="A430" s="13"/>
      <c r="B430" s="13"/>
      <c r="C430" s="13"/>
      <c r="D430" s="13"/>
      <c r="E430" s="14"/>
      <c r="F430" s="14"/>
      <c r="G430" s="13"/>
      <c r="H430" s="13"/>
      <c r="I430" s="13"/>
      <c r="J430" s="13"/>
      <c r="K430" s="13"/>
      <c r="L430" s="13"/>
      <c r="M430" s="14"/>
      <c r="N430" s="14"/>
      <c r="O430" s="13"/>
      <c r="P430" s="13"/>
      <c r="Q430" s="13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5.75" customHeight="1" x14ac:dyDescent="0.2">
      <c r="A431" s="13"/>
      <c r="B431" s="13"/>
      <c r="C431" s="13"/>
      <c r="D431" s="13"/>
      <c r="E431" s="14"/>
      <c r="F431" s="14"/>
      <c r="G431" s="13"/>
      <c r="H431" s="13"/>
      <c r="I431" s="13"/>
      <c r="J431" s="13"/>
      <c r="K431" s="13"/>
      <c r="L431" s="13"/>
      <c r="M431" s="14"/>
      <c r="N431" s="14"/>
      <c r="O431" s="13"/>
      <c r="P431" s="13"/>
      <c r="Q431" s="13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5.75" customHeight="1" x14ac:dyDescent="0.2">
      <c r="A432" s="13"/>
      <c r="B432" s="13"/>
      <c r="C432" s="13"/>
      <c r="D432" s="13"/>
      <c r="E432" s="14"/>
      <c r="F432" s="14"/>
      <c r="G432" s="13"/>
      <c r="H432" s="13"/>
      <c r="I432" s="13"/>
      <c r="J432" s="13"/>
      <c r="K432" s="13"/>
      <c r="L432" s="13"/>
      <c r="M432" s="14"/>
      <c r="N432" s="14"/>
      <c r="O432" s="13"/>
      <c r="P432" s="13"/>
      <c r="Q432" s="13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5.75" customHeight="1" x14ac:dyDescent="0.2">
      <c r="A433" s="13"/>
      <c r="B433" s="13"/>
      <c r="C433" s="13"/>
      <c r="D433" s="13"/>
      <c r="E433" s="14"/>
      <c r="F433" s="14"/>
      <c r="G433" s="13"/>
      <c r="H433" s="13"/>
      <c r="I433" s="13"/>
      <c r="J433" s="13"/>
      <c r="K433" s="13"/>
      <c r="L433" s="13"/>
      <c r="M433" s="14"/>
      <c r="N433" s="14"/>
      <c r="O433" s="13"/>
      <c r="P433" s="13"/>
      <c r="Q433" s="13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5.75" customHeight="1" x14ac:dyDescent="0.2">
      <c r="A434" s="13"/>
      <c r="B434" s="13"/>
      <c r="C434" s="13"/>
      <c r="D434" s="13"/>
      <c r="E434" s="14"/>
      <c r="F434" s="14"/>
      <c r="G434" s="13"/>
      <c r="H434" s="13"/>
      <c r="I434" s="13"/>
      <c r="J434" s="13"/>
      <c r="K434" s="13"/>
      <c r="L434" s="13"/>
      <c r="M434" s="14"/>
      <c r="N434" s="14"/>
      <c r="O434" s="13"/>
      <c r="P434" s="13"/>
      <c r="Q434" s="13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5.75" customHeight="1" x14ac:dyDescent="0.2">
      <c r="A435" s="13"/>
      <c r="B435" s="13"/>
      <c r="C435" s="13"/>
      <c r="D435" s="13"/>
      <c r="E435" s="14"/>
      <c r="F435" s="14"/>
      <c r="G435" s="13"/>
      <c r="H435" s="13"/>
      <c r="I435" s="13"/>
      <c r="J435" s="13"/>
      <c r="K435" s="13"/>
      <c r="L435" s="13"/>
      <c r="M435" s="14"/>
      <c r="N435" s="14"/>
      <c r="O435" s="13"/>
      <c r="P435" s="13"/>
      <c r="Q435" s="13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5.75" customHeight="1" x14ac:dyDescent="0.2">
      <c r="A436" s="13"/>
      <c r="B436" s="13"/>
      <c r="C436" s="13"/>
      <c r="D436" s="13"/>
      <c r="E436" s="14"/>
      <c r="F436" s="14"/>
      <c r="G436" s="13"/>
      <c r="H436" s="13"/>
      <c r="I436" s="13"/>
      <c r="J436" s="13"/>
      <c r="K436" s="13"/>
      <c r="L436" s="13"/>
      <c r="M436" s="14"/>
      <c r="N436" s="14"/>
      <c r="O436" s="13"/>
      <c r="P436" s="13"/>
      <c r="Q436" s="13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5.75" customHeight="1" x14ac:dyDescent="0.2">
      <c r="A437" s="13"/>
      <c r="B437" s="13"/>
      <c r="C437" s="13"/>
      <c r="D437" s="13"/>
      <c r="E437" s="14"/>
      <c r="F437" s="14"/>
      <c r="G437" s="13"/>
      <c r="H437" s="13"/>
      <c r="I437" s="13"/>
      <c r="J437" s="13"/>
      <c r="K437" s="13"/>
      <c r="L437" s="13"/>
      <c r="M437" s="14"/>
      <c r="N437" s="14"/>
      <c r="O437" s="13"/>
      <c r="P437" s="13"/>
      <c r="Q437" s="13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5.75" customHeight="1" x14ac:dyDescent="0.2">
      <c r="A438" s="13"/>
      <c r="B438" s="13"/>
      <c r="C438" s="13"/>
      <c r="D438" s="13"/>
      <c r="E438" s="14"/>
      <c r="F438" s="14"/>
      <c r="G438" s="13"/>
      <c r="H438" s="13"/>
      <c r="I438" s="13"/>
      <c r="J438" s="13"/>
      <c r="K438" s="13"/>
      <c r="L438" s="13"/>
      <c r="M438" s="14"/>
      <c r="N438" s="14"/>
      <c r="O438" s="13"/>
      <c r="P438" s="13"/>
      <c r="Q438" s="13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5.75" customHeight="1" x14ac:dyDescent="0.2">
      <c r="A439" s="13"/>
      <c r="B439" s="13"/>
      <c r="C439" s="13"/>
      <c r="D439" s="13"/>
      <c r="E439" s="14"/>
      <c r="F439" s="14"/>
      <c r="G439" s="13"/>
      <c r="H439" s="13"/>
      <c r="I439" s="13"/>
      <c r="J439" s="13"/>
      <c r="K439" s="13"/>
      <c r="L439" s="13"/>
      <c r="M439" s="14"/>
      <c r="N439" s="14"/>
      <c r="O439" s="13"/>
      <c r="P439" s="13"/>
      <c r="Q439" s="13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5.75" customHeight="1" x14ac:dyDescent="0.2">
      <c r="A440" s="13"/>
      <c r="B440" s="13"/>
      <c r="C440" s="13"/>
      <c r="D440" s="13"/>
      <c r="E440" s="14"/>
      <c r="F440" s="14"/>
      <c r="G440" s="13"/>
      <c r="H440" s="13"/>
      <c r="I440" s="13"/>
      <c r="J440" s="13"/>
      <c r="K440" s="13"/>
      <c r="L440" s="13"/>
      <c r="M440" s="14"/>
      <c r="N440" s="14"/>
      <c r="O440" s="13"/>
      <c r="P440" s="13"/>
      <c r="Q440" s="13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5.75" customHeight="1" x14ac:dyDescent="0.2">
      <c r="A441" s="13"/>
      <c r="B441" s="13"/>
      <c r="C441" s="13"/>
      <c r="D441" s="13"/>
      <c r="E441" s="14"/>
      <c r="F441" s="14"/>
      <c r="G441" s="13"/>
      <c r="H441" s="13"/>
      <c r="I441" s="13"/>
      <c r="J441" s="13"/>
      <c r="K441" s="13"/>
      <c r="L441" s="13"/>
      <c r="M441" s="14"/>
      <c r="N441" s="14"/>
      <c r="O441" s="13"/>
      <c r="P441" s="13"/>
      <c r="Q441" s="13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5.75" customHeight="1" x14ac:dyDescent="0.2">
      <c r="A442" s="13"/>
      <c r="B442" s="13"/>
      <c r="C442" s="13"/>
      <c r="D442" s="13"/>
      <c r="E442" s="14"/>
      <c r="F442" s="14"/>
      <c r="G442" s="13"/>
      <c r="H442" s="13"/>
      <c r="I442" s="13"/>
      <c r="J442" s="13"/>
      <c r="K442" s="13"/>
      <c r="L442" s="13"/>
      <c r="M442" s="14"/>
      <c r="N442" s="14"/>
      <c r="O442" s="13"/>
      <c r="P442" s="13"/>
      <c r="Q442" s="13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5.75" customHeight="1" x14ac:dyDescent="0.2">
      <c r="A443" s="13"/>
      <c r="B443" s="13"/>
      <c r="C443" s="13"/>
      <c r="D443" s="13"/>
      <c r="E443" s="14"/>
      <c r="F443" s="14"/>
      <c r="G443" s="13"/>
      <c r="H443" s="13"/>
      <c r="I443" s="13"/>
      <c r="J443" s="13"/>
      <c r="K443" s="13"/>
      <c r="L443" s="13"/>
      <c r="M443" s="14"/>
      <c r="N443" s="14"/>
      <c r="O443" s="13"/>
      <c r="P443" s="13"/>
      <c r="Q443" s="13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5.75" customHeight="1" x14ac:dyDescent="0.2">
      <c r="A444" s="13"/>
      <c r="B444" s="13"/>
      <c r="C444" s="13"/>
      <c r="D444" s="13"/>
      <c r="E444" s="14"/>
      <c r="F444" s="14"/>
      <c r="G444" s="13"/>
      <c r="H444" s="13"/>
      <c r="I444" s="13"/>
      <c r="J444" s="13"/>
      <c r="K444" s="13"/>
      <c r="L444" s="13"/>
      <c r="M444" s="14"/>
      <c r="N444" s="14"/>
      <c r="O444" s="13"/>
      <c r="P444" s="13"/>
      <c r="Q444" s="13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5.75" customHeight="1" x14ac:dyDescent="0.2">
      <c r="A445" s="13"/>
      <c r="B445" s="13"/>
      <c r="C445" s="13"/>
      <c r="D445" s="13"/>
      <c r="E445" s="14"/>
      <c r="F445" s="14"/>
      <c r="G445" s="13"/>
      <c r="H445" s="13"/>
      <c r="I445" s="13"/>
      <c r="J445" s="13"/>
      <c r="K445" s="13"/>
      <c r="L445" s="13"/>
      <c r="M445" s="14"/>
      <c r="N445" s="14"/>
      <c r="O445" s="13"/>
      <c r="P445" s="13"/>
      <c r="Q445" s="13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5.75" customHeight="1" x14ac:dyDescent="0.2">
      <c r="A446" s="13"/>
      <c r="B446" s="13"/>
      <c r="C446" s="13"/>
      <c r="D446" s="13"/>
      <c r="E446" s="14"/>
      <c r="F446" s="14"/>
      <c r="G446" s="13"/>
      <c r="H446" s="13"/>
      <c r="I446" s="13"/>
      <c r="J446" s="13"/>
      <c r="K446" s="13"/>
      <c r="L446" s="13"/>
      <c r="M446" s="14"/>
      <c r="N446" s="14"/>
      <c r="O446" s="13"/>
      <c r="P446" s="13"/>
      <c r="Q446" s="13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5.75" customHeight="1" x14ac:dyDescent="0.2">
      <c r="A447" s="13"/>
      <c r="B447" s="13"/>
      <c r="C447" s="13"/>
      <c r="D447" s="13"/>
      <c r="E447" s="14"/>
      <c r="F447" s="14"/>
      <c r="G447" s="13"/>
      <c r="H447" s="13"/>
      <c r="I447" s="13"/>
      <c r="J447" s="13"/>
      <c r="K447" s="13"/>
      <c r="L447" s="13"/>
      <c r="M447" s="14"/>
      <c r="N447" s="14"/>
      <c r="O447" s="13"/>
      <c r="P447" s="13"/>
      <c r="Q447" s="13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5.75" customHeight="1" x14ac:dyDescent="0.2">
      <c r="A448" s="13"/>
      <c r="B448" s="13"/>
      <c r="C448" s="13"/>
      <c r="D448" s="13"/>
      <c r="E448" s="14"/>
      <c r="F448" s="14"/>
      <c r="G448" s="13"/>
      <c r="H448" s="13"/>
      <c r="I448" s="13"/>
      <c r="J448" s="13"/>
      <c r="K448" s="13"/>
      <c r="L448" s="13"/>
      <c r="M448" s="14"/>
      <c r="N448" s="14"/>
      <c r="O448" s="13"/>
      <c r="P448" s="13"/>
      <c r="Q448" s="13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5.75" customHeight="1" x14ac:dyDescent="0.2">
      <c r="A449" s="13"/>
      <c r="B449" s="13"/>
      <c r="C449" s="13"/>
      <c r="D449" s="13"/>
      <c r="E449" s="14"/>
      <c r="F449" s="14"/>
      <c r="G449" s="13"/>
      <c r="H449" s="13"/>
      <c r="I449" s="13"/>
      <c r="J449" s="13"/>
      <c r="K449" s="13"/>
      <c r="L449" s="13"/>
      <c r="M449" s="14"/>
      <c r="N449" s="14"/>
      <c r="O449" s="13"/>
      <c r="P449" s="13"/>
      <c r="Q449" s="13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5.75" customHeight="1" x14ac:dyDescent="0.2">
      <c r="A450" s="13"/>
      <c r="B450" s="13"/>
      <c r="C450" s="13"/>
      <c r="D450" s="13"/>
      <c r="E450" s="14"/>
      <c r="F450" s="14"/>
      <c r="G450" s="13"/>
      <c r="H450" s="13"/>
      <c r="I450" s="13"/>
      <c r="J450" s="13"/>
      <c r="K450" s="13"/>
      <c r="L450" s="13"/>
      <c r="M450" s="14"/>
      <c r="N450" s="14"/>
      <c r="O450" s="13"/>
      <c r="P450" s="13"/>
      <c r="Q450" s="13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5.75" customHeight="1" x14ac:dyDescent="0.2">
      <c r="A451" s="13"/>
      <c r="B451" s="13"/>
      <c r="C451" s="13"/>
      <c r="D451" s="13"/>
      <c r="E451" s="14"/>
      <c r="F451" s="14"/>
      <c r="G451" s="13"/>
      <c r="H451" s="13"/>
      <c r="I451" s="13"/>
      <c r="J451" s="13"/>
      <c r="K451" s="13"/>
      <c r="L451" s="13"/>
      <c r="M451" s="14"/>
      <c r="N451" s="14"/>
      <c r="O451" s="13"/>
      <c r="P451" s="13"/>
      <c r="Q451" s="13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5.75" customHeight="1" x14ac:dyDescent="0.2">
      <c r="A452" s="13"/>
      <c r="B452" s="13"/>
      <c r="C452" s="13"/>
      <c r="D452" s="13"/>
      <c r="E452" s="14"/>
      <c r="F452" s="14"/>
      <c r="G452" s="13"/>
      <c r="H452" s="13"/>
      <c r="I452" s="13"/>
      <c r="J452" s="13"/>
      <c r="K452" s="13"/>
      <c r="L452" s="13"/>
      <c r="M452" s="14"/>
      <c r="N452" s="14"/>
      <c r="O452" s="13"/>
      <c r="P452" s="13"/>
      <c r="Q452" s="13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5.75" customHeight="1" x14ac:dyDescent="0.2">
      <c r="A453" s="13"/>
      <c r="B453" s="13"/>
      <c r="C453" s="13"/>
      <c r="D453" s="13"/>
      <c r="E453" s="14"/>
      <c r="F453" s="14"/>
      <c r="G453" s="13"/>
      <c r="H453" s="13"/>
      <c r="I453" s="13"/>
      <c r="J453" s="13"/>
      <c r="K453" s="13"/>
      <c r="L453" s="13"/>
      <c r="M453" s="14"/>
      <c r="N453" s="14"/>
      <c r="O453" s="13"/>
      <c r="P453" s="13"/>
      <c r="Q453" s="13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5.75" customHeight="1" x14ac:dyDescent="0.2">
      <c r="A454" s="13"/>
      <c r="B454" s="13"/>
      <c r="C454" s="13"/>
      <c r="D454" s="13"/>
      <c r="E454" s="14"/>
      <c r="F454" s="14"/>
      <c r="G454" s="13"/>
      <c r="H454" s="13"/>
      <c r="I454" s="13"/>
      <c r="J454" s="13"/>
      <c r="K454" s="13"/>
      <c r="L454" s="13"/>
      <c r="M454" s="14"/>
      <c r="N454" s="14"/>
      <c r="O454" s="13"/>
      <c r="P454" s="13"/>
      <c r="Q454" s="13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5.75" customHeight="1" x14ac:dyDescent="0.2">
      <c r="A455" s="13"/>
      <c r="B455" s="13"/>
      <c r="C455" s="13"/>
      <c r="D455" s="13"/>
      <c r="E455" s="14"/>
      <c r="F455" s="14"/>
      <c r="G455" s="13"/>
      <c r="H455" s="13"/>
      <c r="I455" s="13"/>
      <c r="J455" s="13"/>
      <c r="K455" s="13"/>
      <c r="L455" s="13"/>
      <c r="M455" s="14"/>
      <c r="N455" s="14"/>
      <c r="O455" s="13"/>
      <c r="P455" s="13"/>
      <c r="Q455" s="13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5.75" customHeight="1" x14ac:dyDescent="0.2">
      <c r="A456" s="13"/>
      <c r="B456" s="13"/>
      <c r="C456" s="13"/>
      <c r="D456" s="13"/>
      <c r="E456" s="14"/>
      <c r="F456" s="14"/>
      <c r="G456" s="13"/>
      <c r="H456" s="13"/>
      <c r="I456" s="13"/>
      <c r="J456" s="13"/>
      <c r="K456" s="13"/>
      <c r="L456" s="13"/>
      <c r="M456" s="14"/>
      <c r="N456" s="14"/>
      <c r="O456" s="13"/>
      <c r="P456" s="13"/>
      <c r="Q456" s="13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5.75" customHeight="1" x14ac:dyDescent="0.2">
      <c r="A457" s="13"/>
      <c r="B457" s="13"/>
      <c r="C457" s="13"/>
      <c r="D457" s="13"/>
      <c r="E457" s="14"/>
      <c r="F457" s="14"/>
      <c r="G457" s="13"/>
      <c r="H457" s="13"/>
      <c r="I457" s="13"/>
      <c r="J457" s="13"/>
      <c r="K457" s="13"/>
      <c r="L457" s="13"/>
      <c r="M457" s="14"/>
      <c r="N457" s="14"/>
      <c r="O457" s="13"/>
      <c r="P457" s="13"/>
      <c r="Q457" s="13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5.75" customHeight="1" x14ac:dyDescent="0.2">
      <c r="A458" s="13"/>
      <c r="B458" s="13"/>
      <c r="C458" s="13"/>
      <c r="D458" s="13"/>
      <c r="E458" s="14"/>
      <c r="F458" s="14"/>
      <c r="G458" s="13"/>
      <c r="H458" s="13"/>
      <c r="I458" s="13"/>
      <c r="J458" s="13"/>
      <c r="K458" s="13"/>
      <c r="L458" s="13"/>
      <c r="M458" s="14"/>
      <c r="N458" s="14"/>
      <c r="O458" s="13"/>
      <c r="P458" s="13"/>
      <c r="Q458" s="13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5.75" customHeight="1" x14ac:dyDescent="0.2">
      <c r="A459" s="13"/>
      <c r="B459" s="13"/>
      <c r="C459" s="13"/>
      <c r="D459" s="13"/>
      <c r="E459" s="14"/>
      <c r="F459" s="14"/>
      <c r="G459" s="13"/>
      <c r="H459" s="13"/>
      <c r="I459" s="13"/>
      <c r="J459" s="13"/>
      <c r="K459" s="13"/>
      <c r="L459" s="13"/>
      <c r="M459" s="14"/>
      <c r="N459" s="14"/>
      <c r="O459" s="13"/>
      <c r="P459" s="13"/>
      <c r="Q459" s="13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5.75" customHeight="1" x14ac:dyDescent="0.2">
      <c r="A460" s="13"/>
      <c r="B460" s="13"/>
      <c r="C460" s="13"/>
      <c r="D460" s="13"/>
      <c r="E460" s="14"/>
      <c r="F460" s="14"/>
      <c r="G460" s="13"/>
      <c r="H460" s="13"/>
      <c r="I460" s="13"/>
      <c r="J460" s="13"/>
      <c r="K460" s="13"/>
      <c r="L460" s="13"/>
      <c r="M460" s="14"/>
      <c r="N460" s="14"/>
      <c r="O460" s="13"/>
      <c r="P460" s="13"/>
      <c r="Q460" s="13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5.75" customHeight="1" x14ac:dyDescent="0.2">
      <c r="A461" s="13"/>
      <c r="B461" s="13"/>
      <c r="C461" s="13"/>
      <c r="D461" s="13"/>
      <c r="E461" s="14"/>
      <c r="F461" s="14"/>
      <c r="G461" s="13"/>
      <c r="H461" s="13"/>
      <c r="I461" s="13"/>
      <c r="J461" s="13"/>
      <c r="K461" s="13"/>
      <c r="L461" s="13"/>
      <c r="M461" s="14"/>
      <c r="N461" s="14"/>
      <c r="O461" s="13"/>
      <c r="P461" s="13"/>
      <c r="Q461" s="13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5.75" customHeight="1" x14ac:dyDescent="0.2">
      <c r="A462" s="13"/>
      <c r="B462" s="13"/>
      <c r="C462" s="13"/>
      <c r="D462" s="13"/>
      <c r="E462" s="14"/>
      <c r="F462" s="14"/>
      <c r="G462" s="13"/>
      <c r="H462" s="13"/>
      <c r="I462" s="13"/>
      <c r="J462" s="13"/>
      <c r="K462" s="13"/>
      <c r="L462" s="13"/>
      <c r="M462" s="14"/>
      <c r="N462" s="14"/>
      <c r="O462" s="13"/>
      <c r="P462" s="13"/>
      <c r="Q462" s="13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5.75" customHeight="1" x14ac:dyDescent="0.2">
      <c r="A463" s="13"/>
      <c r="B463" s="13"/>
      <c r="C463" s="13"/>
      <c r="D463" s="13"/>
      <c r="E463" s="14"/>
      <c r="F463" s="14"/>
      <c r="G463" s="13"/>
      <c r="H463" s="13"/>
      <c r="I463" s="13"/>
      <c r="J463" s="13"/>
      <c r="K463" s="13"/>
      <c r="L463" s="13"/>
      <c r="M463" s="14"/>
      <c r="N463" s="14"/>
      <c r="O463" s="13"/>
      <c r="P463" s="13"/>
      <c r="Q463" s="13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5.75" customHeight="1" x14ac:dyDescent="0.2">
      <c r="A464" s="13"/>
      <c r="B464" s="13"/>
      <c r="C464" s="13"/>
      <c r="D464" s="13"/>
      <c r="E464" s="14"/>
      <c r="F464" s="14"/>
      <c r="G464" s="13"/>
      <c r="H464" s="13"/>
      <c r="I464" s="13"/>
      <c r="J464" s="13"/>
      <c r="K464" s="13"/>
      <c r="L464" s="13"/>
      <c r="M464" s="14"/>
      <c r="N464" s="14"/>
      <c r="O464" s="13"/>
      <c r="P464" s="13"/>
      <c r="Q464" s="13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5.75" customHeight="1" x14ac:dyDescent="0.2">
      <c r="A465" s="13"/>
      <c r="B465" s="13"/>
      <c r="C465" s="13"/>
      <c r="D465" s="13"/>
      <c r="E465" s="14"/>
      <c r="F465" s="14"/>
      <c r="G465" s="13"/>
      <c r="H465" s="13"/>
      <c r="I465" s="13"/>
      <c r="J465" s="13"/>
      <c r="K465" s="13"/>
      <c r="L465" s="13"/>
      <c r="M465" s="14"/>
      <c r="N465" s="14"/>
      <c r="O465" s="13"/>
      <c r="P465" s="13"/>
      <c r="Q465" s="13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5.75" customHeight="1" x14ac:dyDescent="0.2">
      <c r="A466" s="13"/>
      <c r="B466" s="13"/>
      <c r="C466" s="13"/>
      <c r="D466" s="13"/>
      <c r="E466" s="14"/>
      <c r="F466" s="14"/>
      <c r="G466" s="13"/>
      <c r="H466" s="13"/>
      <c r="I466" s="13"/>
      <c r="J466" s="13"/>
      <c r="K466" s="13"/>
      <c r="L466" s="13"/>
      <c r="M466" s="14"/>
      <c r="N466" s="14"/>
      <c r="O466" s="13"/>
      <c r="P466" s="13"/>
      <c r="Q466" s="13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5.75" customHeight="1" x14ac:dyDescent="0.2">
      <c r="A467" s="13"/>
      <c r="B467" s="13"/>
      <c r="C467" s="13"/>
      <c r="D467" s="13"/>
      <c r="E467" s="14"/>
      <c r="F467" s="14"/>
      <c r="G467" s="13"/>
      <c r="H467" s="13"/>
      <c r="I467" s="13"/>
      <c r="J467" s="13"/>
      <c r="K467" s="13"/>
      <c r="L467" s="13"/>
      <c r="M467" s="14"/>
      <c r="N467" s="14"/>
      <c r="O467" s="13"/>
      <c r="P467" s="13"/>
      <c r="Q467" s="13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5.75" customHeight="1" x14ac:dyDescent="0.2">
      <c r="A468" s="13"/>
      <c r="B468" s="13"/>
      <c r="C468" s="13"/>
      <c r="D468" s="13"/>
      <c r="E468" s="14"/>
      <c r="F468" s="14"/>
      <c r="G468" s="13"/>
      <c r="H468" s="13"/>
      <c r="I468" s="13"/>
      <c r="J468" s="13"/>
      <c r="K468" s="13"/>
      <c r="L468" s="13"/>
      <c r="M468" s="14"/>
      <c r="N468" s="14"/>
      <c r="O468" s="13"/>
      <c r="P468" s="13"/>
      <c r="Q468" s="13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5.75" customHeight="1" x14ac:dyDescent="0.2">
      <c r="A469" s="13"/>
      <c r="B469" s="13"/>
      <c r="C469" s="13"/>
      <c r="D469" s="13"/>
      <c r="E469" s="14"/>
      <c r="F469" s="14"/>
      <c r="G469" s="13"/>
      <c r="H469" s="13"/>
      <c r="I469" s="13"/>
      <c r="J469" s="13"/>
      <c r="K469" s="13"/>
      <c r="L469" s="13"/>
      <c r="M469" s="14"/>
      <c r="N469" s="14"/>
      <c r="O469" s="13"/>
      <c r="P469" s="13"/>
      <c r="Q469" s="13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5.75" customHeight="1" x14ac:dyDescent="0.2">
      <c r="A470" s="13"/>
      <c r="B470" s="13"/>
      <c r="C470" s="13"/>
      <c r="D470" s="13"/>
      <c r="E470" s="14"/>
      <c r="F470" s="14"/>
      <c r="G470" s="13"/>
      <c r="H470" s="13"/>
      <c r="I470" s="13"/>
      <c r="J470" s="13"/>
      <c r="K470" s="13"/>
      <c r="L470" s="13"/>
      <c r="M470" s="14"/>
      <c r="N470" s="14"/>
      <c r="O470" s="13"/>
      <c r="P470" s="13"/>
      <c r="Q470" s="13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5.75" customHeight="1" x14ac:dyDescent="0.2">
      <c r="A471" s="13"/>
      <c r="B471" s="13"/>
      <c r="C471" s="13"/>
      <c r="D471" s="13"/>
      <c r="E471" s="14"/>
      <c r="F471" s="14"/>
      <c r="G471" s="13"/>
      <c r="H471" s="13"/>
      <c r="I471" s="13"/>
      <c r="J471" s="13"/>
      <c r="K471" s="13"/>
      <c r="L471" s="13"/>
      <c r="M471" s="14"/>
      <c r="N471" s="14"/>
      <c r="O471" s="13"/>
      <c r="P471" s="13"/>
      <c r="Q471" s="13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5.75" customHeight="1" x14ac:dyDescent="0.2">
      <c r="A472" s="13"/>
      <c r="B472" s="13"/>
      <c r="C472" s="13"/>
      <c r="D472" s="13"/>
      <c r="E472" s="14"/>
      <c r="F472" s="14"/>
      <c r="G472" s="13"/>
      <c r="H472" s="13"/>
      <c r="I472" s="13"/>
      <c r="J472" s="13"/>
      <c r="K472" s="13"/>
      <c r="L472" s="13"/>
      <c r="M472" s="14"/>
      <c r="N472" s="14"/>
      <c r="O472" s="13"/>
      <c r="P472" s="13"/>
      <c r="Q472" s="13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5.75" customHeight="1" x14ac:dyDescent="0.2">
      <c r="A473" s="13"/>
      <c r="B473" s="13"/>
      <c r="C473" s="13"/>
      <c r="D473" s="13"/>
      <c r="E473" s="14"/>
      <c r="F473" s="14"/>
      <c r="G473" s="13"/>
      <c r="H473" s="13"/>
      <c r="I473" s="13"/>
      <c r="J473" s="13"/>
      <c r="K473" s="13"/>
      <c r="L473" s="13"/>
      <c r="M473" s="14"/>
      <c r="N473" s="14"/>
      <c r="O473" s="13"/>
      <c r="P473" s="13"/>
      <c r="Q473" s="13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5.75" customHeight="1" x14ac:dyDescent="0.2">
      <c r="A474" s="13"/>
      <c r="B474" s="13"/>
      <c r="C474" s="13"/>
      <c r="D474" s="13"/>
      <c r="E474" s="14"/>
      <c r="F474" s="14"/>
      <c r="G474" s="13"/>
      <c r="H474" s="13"/>
      <c r="I474" s="13"/>
      <c r="J474" s="13"/>
      <c r="K474" s="13"/>
      <c r="L474" s="13"/>
      <c r="M474" s="14"/>
      <c r="N474" s="14"/>
      <c r="O474" s="13"/>
      <c r="P474" s="13"/>
      <c r="Q474" s="13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5.75" customHeight="1" x14ac:dyDescent="0.2">
      <c r="A475" s="13"/>
      <c r="B475" s="13"/>
      <c r="C475" s="13"/>
      <c r="D475" s="13"/>
      <c r="E475" s="14"/>
      <c r="F475" s="14"/>
      <c r="G475" s="13"/>
      <c r="H475" s="13"/>
      <c r="I475" s="13"/>
      <c r="J475" s="13"/>
      <c r="K475" s="13"/>
      <c r="L475" s="13"/>
      <c r="M475" s="14"/>
      <c r="N475" s="14"/>
      <c r="O475" s="13"/>
      <c r="P475" s="13"/>
      <c r="Q475" s="13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5.75" customHeight="1" x14ac:dyDescent="0.2">
      <c r="A476" s="13"/>
      <c r="B476" s="13"/>
      <c r="C476" s="13"/>
      <c r="D476" s="13"/>
      <c r="E476" s="14"/>
      <c r="F476" s="14"/>
      <c r="G476" s="13"/>
      <c r="H476" s="13"/>
      <c r="I476" s="13"/>
      <c r="J476" s="13"/>
      <c r="K476" s="13"/>
      <c r="L476" s="13"/>
      <c r="M476" s="14"/>
      <c r="N476" s="14"/>
      <c r="O476" s="13"/>
      <c r="P476" s="13"/>
      <c r="Q476" s="13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5.75" customHeight="1" x14ac:dyDescent="0.2">
      <c r="A477" s="13"/>
      <c r="B477" s="13"/>
      <c r="C477" s="13"/>
      <c r="D477" s="13"/>
      <c r="E477" s="14"/>
      <c r="F477" s="14"/>
      <c r="G477" s="13"/>
      <c r="H477" s="13"/>
      <c r="I477" s="13"/>
      <c r="J477" s="13"/>
      <c r="K477" s="13"/>
      <c r="L477" s="13"/>
      <c r="M477" s="14"/>
      <c r="N477" s="14"/>
      <c r="O477" s="13"/>
      <c r="P477" s="13"/>
      <c r="Q477" s="13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5.75" customHeight="1" x14ac:dyDescent="0.2">
      <c r="A478" s="13"/>
      <c r="B478" s="13"/>
      <c r="C478" s="13"/>
      <c r="D478" s="13"/>
      <c r="E478" s="14"/>
      <c r="F478" s="14"/>
      <c r="G478" s="13"/>
      <c r="H478" s="13"/>
      <c r="I478" s="13"/>
      <c r="J478" s="13"/>
      <c r="K478" s="13"/>
      <c r="L478" s="13"/>
      <c r="M478" s="14"/>
      <c r="N478" s="14"/>
      <c r="O478" s="13"/>
      <c r="P478" s="13"/>
      <c r="Q478" s="13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5.75" customHeight="1" x14ac:dyDescent="0.2">
      <c r="A479" s="13"/>
      <c r="B479" s="13"/>
      <c r="C479" s="13"/>
      <c r="D479" s="13"/>
      <c r="E479" s="14"/>
      <c r="F479" s="14"/>
      <c r="G479" s="13"/>
      <c r="H479" s="13"/>
      <c r="I479" s="13"/>
      <c r="J479" s="13"/>
      <c r="K479" s="13"/>
      <c r="L479" s="13"/>
      <c r="M479" s="14"/>
      <c r="N479" s="14"/>
      <c r="O479" s="13"/>
      <c r="P479" s="13"/>
      <c r="Q479" s="13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5.75" customHeight="1" x14ac:dyDescent="0.2">
      <c r="A480" s="13"/>
      <c r="B480" s="13"/>
      <c r="C480" s="13"/>
      <c r="D480" s="13"/>
      <c r="E480" s="14"/>
      <c r="F480" s="14"/>
      <c r="G480" s="13"/>
      <c r="H480" s="13"/>
      <c r="I480" s="13"/>
      <c r="J480" s="13"/>
      <c r="K480" s="13"/>
      <c r="L480" s="13"/>
      <c r="M480" s="14"/>
      <c r="N480" s="14"/>
      <c r="O480" s="13"/>
      <c r="P480" s="13"/>
      <c r="Q480" s="13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5.75" customHeight="1" x14ac:dyDescent="0.2">
      <c r="A481" s="13"/>
      <c r="B481" s="13"/>
      <c r="C481" s="13"/>
      <c r="D481" s="13"/>
      <c r="E481" s="14"/>
      <c r="F481" s="14"/>
      <c r="G481" s="13"/>
      <c r="H481" s="13"/>
      <c r="I481" s="13"/>
      <c r="J481" s="13"/>
      <c r="K481" s="13"/>
      <c r="L481" s="13"/>
      <c r="M481" s="14"/>
      <c r="N481" s="14"/>
      <c r="O481" s="13"/>
      <c r="P481" s="13"/>
      <c r="Q481" s="13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5.75" customHeight="1" x14ac:dyDescent="0.2">
      <c r="A482" s="13"/>
      <c r="B482" s="13"/>
      <c r="C482" s="13"/>
      <c r="D482" s="13"/>
      <c r="E482" s="14"/>
      <c r="F482" s="14"/>
      <c r="G482" s="13"/>
      <c r="H482" s="13"/>
      <c r="I482" s="13"/>
      <c r="J482" s="13"/>
      <c r="K482" s="13"/>
      <c r="L482" s="13"/>
      <c r="M482" s="14"/>
      <c r="N482" s="14"/>
      <c r="O482" s="13"/>
      <c r="P482" s="13"/>
      <c r="Q482" s="13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5.75" customHeight="1" x14ac:dyDescent="0.2">
      <c r="A483" s="13"/>
      <c r="B483" s="13"/>
      <c r="C483" s="13"/>
      <c r="D483" s="13"/>
      <c r="E483" s="14"/>
      <c r="F483" s="14"/>
      <c r="G483" s="13"/>
      <c r="H483" s="13"/>
      <c r="I483" s="13"/>
      <c r="J483" s="13"/>
      <c r="K483" s="13"/>
      <c r="L483" s="13"/>
      <c r="M483" s="14"/>
      <c r="N483" s="14"/>
      <c r="O483" s="13"/>
      <c r="P483" s="13"/>
      <c r="Q483" s="13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5.75" customHeight="1" x14ac:dyDescent="0.2">
      <c r="A484" s="13"/>
      <c r="B484" s="13"/>
      <c r="C484" s="13"/>
      <c r="D484" s="13"/>
      <c r="E484" s="14"/>
      <c r="F484" s="14"/>
      <c r="G484" s="13"/>
      <c r="H484" s="13"/>
      <c r="I484" s="13"/>
      <c r="J484" s="13"/>
      <c r="K484" s="13"/>
      <c r="L484" s="13"/>
      <c r="M484" s="14"/>
      <c r="N484" s="14"/>
      <c r="O484" s="13"/>
      <c r="P484" s="13"/>
      <c r="Q484" s="13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5.75" customHeight="1" x14ac:dyDescent="0.2">
      <c r="A485" s="13"/>
      <c r="B485" s="13"/>
      <c r="C485" s="13"/>
      <c r="D485" s="13"/>
      <c r="E485" s="14"/>
      <c r="F485" s="14"/>
      <c r="G485" s="13"/>
      <c r="H485" s="13"/>
      <c r="I485" s="13"/>
      <c r="J485" s="13"/>
      <c r="K485" s="13"/>
      <c r="L485" s="13"/>
      <c r="M485" s="14"/>
      <c r="N485" s="14"/>
      <c r="O485" s="13"/>
      <c r="P485" s="13"/>
      <c r="Q485" s="13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5.75" customHeight="1" x14ac:dyDescent="0.2">
      <c r="A486" s="13"/>
      <c r="B486" s="13"/>
      <c r="C486" s="13"/>
      <c r="D486" s="13"/>
      <c r="E486" s="14"/>
      <c r="F486" s="14"/>
      <c r="G486" s="13"/>
      <c r="H486" s="13"/>
      <c r="I486" s="13"/>
      <c r="J486" s="13"/>
      <c r="K486" s="13"/>
      <c r="L486" s="13"/>
      <c r="M486" s="14"/>
      <c r="N486" s="14"/>
      <c r="O486" s="13"/>
      <c r="P486" s="13"/>
      <c r="Q486" s="13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5.75" customHeight="1" x14ac:dyDescent="0.2">
      <c r="A487" s="13"/>
      <c r="B487" s="13"/>
      <c r="C487" s="13"/>
      <c r="D487" s="13"/>
      <c r="E487" s="14"/>
      <c r="F487" s="14"/>
      <c r="G487" s="13"/>
      <c r="H487" s="13"/>
      <c r="I487" s="13"/>
      <c r="J487" s="13"/>
      <c r="K487" s="13"/>
      <c r="L487" s="13"/>
      <c r="M487" s="14"/>
      <c r="N487" s="14"/>
      <c r="O487" s="13"/>
      <c r="P487" s="13"/>
      <c r="Q487" s="13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5.75" customHeight="1" x14ac:dyDescent="0.2">
      <c r="A488" s="13"/>
      <c r="B488" s="13"/>
      <c r="C488" s="13"/>
      <c r="D488" s="13"/>
      <c r="E488" s="14"/>
      <c r="F488" s="14"/>
      <c r="G488" s="13"/>
      <c r="H488" s="13"/>
      <c r="I488" s="13"/>
      <c r="J488" s="13"/>
      <c r="K488" s="13"/>
      <c r="L488" s="13"/>
      <c r="M488" s="14"/>
      <c r="N488" s="14"/>
      <c r="O488" s="13"/>
      <c r="P488" s="13"/>
      <c r="Q488" s="13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5.75" customHeight="1" x14ac:dyDescent="0.2">
      <c r="A489" s="13"/>
      <c r="B489" s="13"/>
      <c r="C489" s="13"/>
      <c r="D489" s="13"/>
      <c r="E489" s="14"/>
      <c r="F489" s="14"/>
      <c r="G489" s="13"/>
      <c r="H489" s="13"/>
      <c r="I489" s="13"/>
      <c r="J489" s="13"/>
      <c r="K489" s="13"/>
      <c r="L489" s="13"/>
      <c r="M489" s="14"/>
      <c r="N489" s="14"/>
      <c r="O489" s="13"/>
      <c r="P489" s="13"/>
      <c r="Q489" s="13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5.75" customHeight="1" x14ac:dyDescent="0.2">
      <c r="A490" s="13"/>
      <c r="B490" s="13"/>
      <c r="C490" s="13"/>
      <c r="D490" s="13"/>
      <c r="E490" s="14"/>
      <c r="F490" s="14"/>
      <c r="G490" s="13"/>
      <c r="H490" s="13"/>
      <c r="I490" s="13"/>
      <c r="J490" s="13"/>
      <c r="K490" s="13"/>
      <c r="L490" s="13"/>
      <c r="M490" s="14"/>
      <c r="N490" s="14"/>
      <c r="O490" s="13"/>
      <c r="P490" s="13"/>
      <c r="Q490" s="13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5.75" customHeight="1" x14ac:dyDescent="0.2">
      <c r="A491" s="13"/>
      <c r="B491" s="13"/>
      <c r="C491" s="13"/>
      <c r="D491" s="13"/>
      <c r="E491" s="14"/>
      <c r="F491" s="14"/>
      <c r="G491" s="13"/>
      <c r="H491" s="13"/>
      <c r="I491" s="13"/>
      <c r="J491" s="13"/>
      <c r="K491" s="13"/>
      <c r="L491" s="13"/>
      <c r="M491" s="14"/>
      <c r="N491" s="14"/>
      <c r="O491" s="13"/>
      <c r="P491" s="13"/>
      <c r="Q491" s="13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5.75" customHeight="1" x14ac:dyDescent="0.2">
      <c r="A492" s="13"/>
      <c r="B492" s="13"/>
      <c r="C492" s="13"/>
      <c r="D492" s="13"/>
      <c r="E492" s="14"/>
      <c r="F492" s="14"/>
      <c r="G492" s="13"/>
      <c r="H492" s="13"/>
      <c r="I492" s="13"/>
      <c r="J492" s="13"/>
      <c r="K492" s="13"/>
      <c r="L492" s="13"/>
      <c r="M492" s="14"/>
      <c r="N492" s="14"/>
      <c r="O492" s="13"/>
      <c r="P492" s="13"/>
      <c r="Q492" s="13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5.75" customHeight="1" x14ac:dyDescent="0.2">
      <c r="A493" s="13"/>
      <c r="B493" s="13"/>
      <c r="C493" s="13"/>
      <c r="D493" s="13"/>
      <c r="E493" s="14"/>
      <c r="F493" s="14"/>
      <c r="G493" s="13"/>
      <c r="H493" s="13"/>
      <c r="I493" s="13"/>
      <c r="J493" s="13"/>
      <c r="K493" s="13"/>
      <c r="L493" s="13"/>
      <c r="M493" s="14"/>
      <c r="N493" s="14"/>
      <c r="O493" s="13"/>
      <c r="P493" s="13"/>
      <c r="Q493" s="13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5.75" customHeight="1" x14ac:dyDescent="0.2">
      <c r="A494" s="13"/>
      <c r="B494" s="13"/>
      <c r="C494" s="13"/>
      <c r="D494" s="13"/>
      <c r="E494" s="14"/>
      <c r="F494" s="14"/>
      <c r="G494" s="13"/>
      <c r="H494" s="13"/>
      <c r="I494" s="13"/>
      <c r="J494" s="13"/>
      <c r="K494" s="13"/>
      <c r="L494" s="13"/>
      <c r="M494" s="14"/>
      <c r="N494" s="14"/>
      <c r="O494" s="13"/>
      <c r="P494" s="13"/>
      <c r="Q494" s="13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5.75" customHeight="1" x14ac:dyDescent="0.2">
      <c r="A495" s="13"/>
      <c r="B495" s="13"/>
      <c r="C495" s="13"/>
      <c r="D495" s="13"/>
      <c r="E495" s="14"/>
      <c r="F495" s="14"/>
      <c r="G495" s="13"/>
      <c r="H495" s="13"/>
      <c r="I495" s="13"/>
      <c r="J495" s="13"/>
      <c r="K495" s="13"/>
      <c r="L495" s="13"/>
      <c r="M495" s="14"/>
      <c r="N495" s="14"/>
      <c r="O495" s="13"/>
      <c r="P495" s="13"/>
      <c r="Q495" s="13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5.75" customHeight="1" x14ac:dyDescent="0.2">
      <c r="A496" s="13"/>
      <c r="B496" s="13"/>
      <c r="C496" s="13"/>
      <c r="D496" s="13"/>
      <c r="E496" s="14"/>
      <c r="F496" s="14"/>
      <c r="G496" s="13"/>
      <c r="H496" s="13"/>
      <c r="I496" s="13"/>
      <c r="J496" s="13"/>
      <c r="K496" s="13"/>
      <c r="L496" s="13"/>
      <c r="M496" s="14"/>
      <c r="N496" s="14"/>
      <c r="O496" s="13"/>
      <c r="P496" s="13"/>
      <c r="Q496" s="13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5.75" customHeight="1" x14ac:dyDescent="0.2">
      <c r="A497" s="13"/>
      <c r="B497" s="13"/>
      <c r="C497" s="13"/>
      <c r="D497" s="13"/>
      <c r="E497" s="14"/>
      <c r="F497" s="14"/>
      <c r="G497" s="13"/>
      <c r="H497" s="13"/>
      <c r="I497" s="13"/>
      <c r="J497" s="13"/>
      <c r="K497" s="13"/>
      <c r="L497" s="13"/>
      <c r="M497" s="14"/>
      <c r="N497" s="14"/>
      <c r="O497" s="13"/>
      <c r="P497" s="13"/>
      <c r="Q497" s="13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5.75" customHeight="1" x14ac:dyDescent="0.2">
      <c r="A498" s="13"/>
      <c r="B498" s="13"/>
      <c r="C498" s="13"/>
      <c r="D498" s="13"/>
      <c r="E498" s="14"/>
      <c r="F498" s="14"/>
      <c r="G498" s="13"/>
      <c r="H498" s="13"/>
      <c r="I498" s="13"/>
      <c r="J498" s="13"/>
      <c r="K498" s="13"/>
      <c r="L498" s="13"/>
      <c r="M498" s="14"/>
      <c r="N498" s="14"/>
      <c r="O498" s="13"/>
      <c r="P498" s="13"/>
      <c r="Q498" s="13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5.75" customHeight="1" x14ac:dyDescent="0.2">
      <c r="A499" s="13"/>
      <c r="B499" s="13"/>
      <c r="C499" s="13"/>
      <c r="D499" s="13"/>
      <c r="E499" s="14"/>
      <c r="F499" s="14"/>
      <c r="G499" s="13"/>
      <c r="H499" s="13"/>
      <c r="I499" s="13"/>
      <c r="J499" s="13"/>
      <c r="K499" s="13"/>
      <c r="L499" s="13"/>
      <c r="M499" s="14"/>
      <c r="N499" s="14"/>
      <c r="O499" s="13"/>
      <c r="P499" s="13"/>
      <c r="Q499" s="13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5.75" customHeight="1" x14ac:dyDescent="0.2">
      <c r="A500" s="13"/>
      <c r="B500" s="13"/>
      <c r="C500" s="13"/>
      <c r="D500" s="13"/>
      <c r="E500" s="14"/>
      <c r="F500" s="14"/>
      <c r="G500" s="13"/>
      <c r="H500" s="13"/>
      <c r="I500" s="13"/>
      <c r="J500" s="13"/>
      <c r="K500" s="13"/>
      <c r="L500" s="13"/>
      <c r="M500" s="14"/>
      <c r="N500" s="14"/>
      <c r="O500" s="13"/>
      <c r="P500" s="13"/>
      <c r="Q500" s="13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5.75" customHeight="1" x14ac:dyDescent="0.2">
      <c r="A501" s="13"/>
      <c r="B501" s="13"/>
      <c r="C501" s="13"/>
      <c r="D501" s="13"/>
      <c r="E501" s="14"/>
      <c r="F501" s="14"/>
      <c r="G501" s="13"/>
      <c r="H501" s="13"/>
      <c r="I501" s="13"/>
      <c r="J501" s="13"/>
      <c r="K501" s="13"/>
      <c r="L501" s="13"/>
      <c r="M501" s="14"/>
      <c r="N501" s="14"/>
      <c r="O501" s="13"/>
      <c r="P501" s="13"/>
      <c r="Q501" s="13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5.75" customHeight="1" x14ac:dyDescent="0.2">
      <c r="A502" s="13"/>
      <c r="B502" s="13"/>
      <c r="C502" s="13"/>
      <c r="D502" s="13"/>
      <c r="E502" s="14"/>
      <c r="F502" s="14"/>
      <c r="G502" s="13"/>
      <c r="H502" s="13"/>
      <c r="I502" s="13"/>
      <c r="J502" s="13"/>
      <c r="K502" s="13"/>
      <c r="L502" s="13"/>
      <c r="M502" s="14"/>
      <c r="N502" s="14"/>
      <c r="O502" s="13"/>
      <c r="P502" s="13"/>
      <c r="Q502" s="13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5.75" customHeight="1" x14ac:dyDescent="0.2">
      <c r="A503" s="13"/>
      <c r="B503" s="13"/>
      <c r="C503" s="13"/>
      <c r="D503" s="13"/>
      <c r="E503" s="14"/>
      <c r="F503" s="14"/>
      <c r="G503" s="13"/>
      <c r="H503" s="13"/>
      <c r="I503" s="13"/>
      <c r="J503" s="13"/>
      <c r="K503" s="13"/>
      <c r="L503" s="13"/>
      <c r="M503" s="14"/>
      <c r="N503" s="14"/>
      <c r="O503" s="13"/>
      <c r="P503" s="13"/>
      <c r="Q503" s="13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5.75" customHeight="1" x14ac:dyDescent="0.2">
      <c r="A504" s="13"/>
      <c r="B504" s="13"/>
      <c r="C504" s="13"/>
      <c r="D504" s="13"/>
      <c r="E504" s="14"/>
      <c r="F504" s="14"/>
      <c r="G504" s="13"/>
      <c r="H504" s="13"/>
      <c r="I504" s="13"/>
      <c r="J504" s="13"/>
      <c r="K504" s="13"/>
      <c r="L504" s="13"/>
      <c r="M504" s="14"/>
      <c r="N504" s="14"/>
      <c r="O504" s="13"/>
      <c r="P504" s="13"/>
      <c r="Q504" s="13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5.75" customHeight="1" x14ac:dyDescent="0.2">
      <c r="A505" s="13"/>
      <c r="B505" s="13"/>
      <c r="C505" s="13"/>
      <c r="D505" s="13"/>
      <c r="E505" s="14"/>
      <c r="F505" s="14"/>
      <c r="G505" s="13"/>
      <c r="H505" s="13"/>
      <c r="I505" s="13"/>
      <c r="J505" s="13"/>
      <c r="K505" s="13"/>
      <c r="L505" s="13"/>
      <c r="M505" s="14"/>
      <c r="N505" s="14"/>
      <c r="O505" s="13"/>
      <c r="P505" s="13"/>
      <c r="Q505" s="13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5.75" customHeight="1" x14ac:dyDescent="0.2">
      <c r="A506" s="13"/>
      <c r="B506" s="13"/>
      <c r="C506" s="13"/>
      <c r="D506" s="13"/>
      <c r="E506" s="14"/>
      <c r="F506" s="14"/>
      <c r="G506" s="13"/>
      <c r="H506" s="13"/>
      <c r="I506" s="13"/>
      <c r="J506" s="13"/>
      <c r="K506" s="13"/>
      <c r="L506" s="13"/>
      <c r="M506" s="14"/>
      <c r="N506" s="14"/>
      <c r="O506" s="13"/>
      <c r="P506" s="13"/>
      <c r="Q506" s="13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5.75" customHeight="1" x14ac:dyDescent="0.2">
      <c r="A507" s="13"/>
      <c r="B507" s="13"/>
      <c r="C507" s="13"/>
      <c r="D507" s="13"/>
      <c r="E507" s="14"/>
      <c r="F507" s="14"/>
      <c r="G507" s="13"/>
      <c r="H507" s="13"/>
      <c r="I507" s="13"/>
      <c r="J507" s="13"/>
      <c r="K507" s="13"/>
      <c r="L507" s="13"/>
      <c r="M507" s="14"/>
      <c r="N507" s="14"/>
      <c r="O507" s="13"/>
      <c r="P507" s="13"/>
      <c r="Q507" s="13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5.75" customHeight="1" x14ac:dyDescent="0.2">
      <c r="A508" s="13"/>
      <c r="B508" s="13"/>
      <c r="C508" s="13"/>
      <c r="D508" s="13"/>
      <c r="E508" s="14"/>
      <c r="F508" s="14"/>
      <c r="G508" s="13"/>
      <c r="H508" s="13"/>
      <c r="I508" s="13"/>
      <c r="J508" s="13"/>
      <c r="K508" s="13"/>
      <c r="L508" s="13"/>
      <c r="M508" s="14"/>
      <c r="N508" s="14"/>
      <c r="O508" s="13"/>
      <c r="P508" s="13"/>
      <c r="Q508" s="13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5.75" customHeight="1" x14ac:dyDescent="0.2">
      <c r="A509" s="13"/>
      <c r="B509" s="13"/>
      <c r="C509" s="13"/>
      <c r="D509" s="13"/>
      <c r="E509" s="14"/>
      <c r="F509" s="14"/>
      <c r="G509" s="13"/>
      <c r="H509" s="13"/>
      <c r="I509" s="13"/>
      <c r="J509" s="13"/>
      <c r="K509" s="13"/>
      <c r="L509" s="13"/>
      <c r="M509" s="14"/>
      <c r="N509" s="14"/>
      <c r="O509" s="13"/>
      <c r="P509" s="13"/>
      <c r="Q509" s="13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5.75" customHeight="1" x14ac:dyDescent="0.2">
      <c r="A510" s="13"/>
      <c r="B510" s="13"/>
      <c r="C510" s="13"/>
      <c r="D510" s="13"/>
      <c r="E510" s="14"/>
      <c r="F510" s="14"/>
      <c r="G510" s="13"/>
      <c r="H510" s="13"/>
      <c r="I510" s="13"/>
      <c r="J510" s="13"/>
      <c r="K510" s="13"/>
      <c r="L510" s="13"/>
      <c r="M510" s="14"/>
      <c r="N510" s="14"/>
      <c r="O510" s="13"/>
      <c r="P510" s="13"/>
      <c r="Q510" s="13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5.75" customHeight="1" x14ac:dyDescent="0.2">
      <c r="A511" s="13"/>
      <c r="B511" s="13"/>
      <c r="C511" s="13"/>
      <c r="D511" s="13"/>
      <c r="E511" s="14"/>
      <c r="F511" s="14"/>
      <c r="G511" s="13"/>
      <c r="H511" s="13"/>
      <c r="I511" s="13"/>
      <c r="J511" s="13"/>
      <c r="K511" s="13"/>
      <c r="L511" s="13"/>
      <c r="M511" s="14"/>
      <c r="N511" s="14"/>
      <c r="O511" s="13"/>
      <c r="P511" s="13"/>
      <c r="Q511" s="13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5.75" customHeight="1" x14ac:dyDescent="0.2">
      <c r="A512" s="13"/>
      <c r="B512" s="13"/>
      <c r="C512" s="13"/>
      <c r="D512" s="13"/>
      <c r="E512" s="14"/>
      <c r="F512" s="14"/>
      <c r="G512" s="13"/>
      <c r="H512" s="13"/>
      <c r="I512" s="13"/>
      <c r="J512" s="13"/>
      <c r="K512" s="13"/>
      <c r="L512" s="13"/>
      <c r="M512" s="14"/>
      <c r="N512" s="14"/>
      <c r="O512" s="13"/>
      <c r="P512" s="13"/>
      <c r="Q512" s="13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5.75" customHeight="1" x14ac:dyDescent="0.2">
      <c r="A513" s="13"/>
      <c r="B513" s="13"/>
      <c r="C513" s="13"/>
      <c r="D513" s="13"/>
      <c r="E513" s="14"/>
      <c r="F513" s="14"/>
      <c r="G513" s="13"/>
      <c r="H513" s="13"/>
      <c r="I513" s="13"/>
      <c r="J513" s="13"/>
      <c r="K513" s="13"/>
      <c r="L513" s="13"/>
      <c r="M513" s="14"/>
      <c r="N513" s="14"/>
      <c r="O513" s="13"/>
      <c r="P513" s="13"/>
      <c r="Q513" s="13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5.75" customHeight="1" x14ac:dyDescent="0.2">
      <c r="A514" s="13"/>
      <c r="B514" s="13"/>
      <c r="C514" s="13"/>
      <c r="D514" s="13"/>
      <c r="E514" s="14"/>
      <c r="F514" s="14"/>
      <c r="G514" s="13"/>
      <c r="H514" s="13"/>
      <c r="I514" s="13"/>
      <c r="J514" s="13"/>
      <c r="K514" s="13"/>
      <c r="L514" s="13"/>
      <c r="M514" s="14"/>
      <c r="N514" s="14"/>
      <c r="O514" s="13"/>
      <c r="P514" s="13"/>
      <c r="Q514" s="13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5.75" customHeight="1" x14ac:dyDescent="0.2">
      <c r="A515" s="13"/>
      <c r="B515" s="13"/>
      <c r="C515" s="13"/>
      <c r="D515" s="13"/>
      <c r="E515" s="14"/>
      <c r="F515" s="14"/>
      <c r="G515" s="13"/>
      <c r="H515" s="13"/>
      <c r="I515" s="13"/>
      <c r="J515" s="13"/>
      <c r="K515" s="13"/>
      <c r="L515" s="13"/>
      <c r="M515" s="14"/>
      <c r="N515" s="14"/>
      <c r="O515" s="13"/>
      <c r="P515" s="13"/>
      <c r="Q515" s="13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5.75" customHeight="1" x14ac:dyDescent="0.2">
      <c r="A516" s="13"/>
      <c r="B516" s="13"/>
      <c r="C516" s="13"/>
      <c r="D516" s="13"/>
      <c r="E516" s="14"/>
      <c r="F516" s="14"/>
      <c r="G516" s="13"/>
      <c r="H516" s="13"/>
      <c r="I516" s="13"/>
      <c r="J516" s="13"/>
      <c r="K516" s="13"/>
      <c r="L516" s="13"/>
      <c r="M516" s="14"/>
      <c r="N516" s="14"/>
      <c r="O516" s="13"/>
      <c r="P516" s="13"/>
      <c r="Q516" s="13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5.75" customHeight="1" x14ac:dyDescent="0.2">
      <c r="A517" s="13"/>
      <c r="B517" s="13"/>
      <c r="C517" s="13"/>
      <c r="D517" s="13"/>
      <c r="E517" s="14"/>
      <c r="F517" s="14"/>
      <c r="G517" s="13"/>
      <c r="H517" s="13"/>
      <c r="I517" s="13"/>
      <c r="J517" s="13"/>
      <c r="K517" s="13"/>
      <c r="L517" s="13"/>
      <c r="M517" s="14"/>
      <c r="N517" s="14"/>
      <c r="O517" s="13"/>
      <c r="P517" s="13"/>
      <c r="Q517" s="13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5.75" customHeight="1" x14ac:dyDescent="0.2">
      <c r="A518" s="13"/>
      <c r="B518" s="13"/>
      <c r="C518" s="13"/>
      <c r="D518" s="13"/>
      <c r="E518" s="14"/>
      <c r="F518" s="14"/>
      <c r="G518" s="13"/>
      <c r="H518" s="13"/>
      <c r="I518" s="13"/>
      <c r="J518" s="13"/>
      <c r="K518" s="13"/>
      <c r="L518" s="13"/>
      <c r="M518" s="14"/>
      <c r="N518" s="14"/>
      <c r="O518" s="13"/>
      <c r="P518" s="13"/>
      <c r="Q518" s="13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5.75" customHeight="1" x14ac:dyDescent="0.2">
      <c r="A519" s="13"/>
      <c r="B519" s="13"/>
      <c r="C519" s="13"/>
      <c r="D519" s="13"/>
      <c r="E519" s="14"/>
      <c r="F519" s="14"/>
      <c r="G519" s="13"/>
      <c r="H519" s="13"/>
      <c r="I519" s="13"/>
      <c r="J519" s="13"/>
      <c r="K519" s="13"/>
      <c r="L519" s="13"/>
      <c r="M519" s="14"/>
      <c r="N519" s="14"/>
      <c r="O519" s="13"/>
      <c r="P519" s="13"/>
      <c r="Q519" s="13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5.75" customHeight="1" x14ac:dyDescent="0.2">
      <c r="A520" s="13"/>
      <c r="B520" s="13"/>
      <c r="C520" s="13"/>
      <c r="D520" s="13"/>
      <c r="E520" s="14"/>
      <c r="F520" s="14"/>
      <c r="G520" s="13"/>
      <c r="H520" s="13"/>
      <c r="I520" s="13"/>
      <c r="J520" s="13"/>
      <c r="K520" s="13"/>
      <c r="L520" s="13"/>
      <c r="M520" s="14"/>
      <c r="N520" s="14"/>
      <c r="O520" s="13"/>
      <c r="P520" s="13"/>
      <c r="Q520" s="13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5.75" customHeight="1" x14ac:dyDescent="0.2">
      <c r="A521" s="13"/>
      <c r="B521" s="13"/>
      <c r="C521" s="13"/>
      <c r="D521" s="13"/>
      <c r="E521" s="14"/>
      <c r="F521" s="14"/>
      <c r="G521" s="13"/>
      <c r="H521" s="13"/>
      <c r="I521" s="13"/>
      <c r="J521" s="13"/>
      <c r="K521" s="13"/>
      <c r="L521" s="13"/>
      <c r="M521" s="14"/>
      <c r="N521" s="14"/>
      <c r="O521" s="13"/>
      <c r="P521" s="13"/>
      <c r="Q521" s="13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5.75" customHeight="1" x14ac:dyDescent="0.2">
      <c r="A522" s="13"/>
      <c r="B522" s="13"/>
      <c r="C522" s="13"/>
      <c r="D522" s="13"/>
      <c r="E522" s="14"/>
      <c r="F522" s="14"/>
      <c r="G522" s="13"/>
      <c r="H522" s="13"/>
      <c r="I522" s="13"/>
      <c r="J522" s="13"/>
      <c r="K522" s="13"/>
      <c r="L522" s="13"/>
      <c r="M522" s="14"/>
      <c r="N522" s="14"/>
      <c r="O522" s="13"/>
      <c r="P522" s="13"/>
      <c r="Q522" s="13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5.75" customHeight="1" x14ac:dyDescent="0.2">
      <c r="A523" s="13"/>
      <c r="B523" s="13"/>
      <c r="C523" s="13"/>
      <c r="D523" s="13"/>
      <c r="E523" s="14"/>
      <c r="F523" s="14"/>
      <c r="G523" s="13"/>
      <c r="H523" s="13"/>
      <c r="I523" s="13"/>
      <c r="J523" s="13"/>
      <c r="K523" s="13"/>
      <c r="L523" s="13"/>
      <c r="M523" s="14"/>
      <c r="N523" s="14"/>
      <c r="O523" s="13"/>
      <c r="P523" s="13"/>
      <c r="Q523" s="13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5.75" customHeight="1" x14ac:dyDescent="0.2">
      <c r="A524" s="13"/>
      <c r="B524" s="13"/>
      <c r="C524" s="13"/>
      <c r="D524" s="13"/>
      <c r="E524" s="14"/>
      <c r="F524" s="14"/>
      <c r="G524" s="13"/>
      <c r="H524" s="13"/>
      <c r="I524" s="13"/>
      <c r="J524" s="13"/>
      <c r="K524" s="13"/>
      <c r="L524" s="13"/>
      <c r="M524" s="14"/>
      <c r="N524" s="14"/>
      <c r="O524" s="13"/>
      <c r="P524" s="13"/>
      <c r="Q524" s="13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5.75" customHeight="1" x14ac:dyDescent="0.2">
      <c r="A525" s="13"/>
      <c r="B525" s="13"/>
      <c r="C525" s="13"/>
      <c r="D525" s="13"/>
      <c r="E525" s="14"/>
      <c r="F525" s="14"/>
      <c r="G525" s="13"/>
      <c r="H525" s="13"/>
      <c r="I525" s="13"/>
      <c r="J525" s="13"/>
      <c r="K525" s="13"/>
      <c r="L525" s="13"/>
      <c r="M525" s="14"/>
      <c r="N525" s="14"/>
      <c r="O525" s="13"/>
      <c r="P525" s="13"/>
      <c r="Q525" s="13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5.75" customHeight="1" x14ac:dyDescent="0.2">
      <c r="A526" s="13"/>
      <c r="B526" s="13"/>
      <c r="C526" s="13"/>
      <c r="D526" s="13"/>
      <c r="E526" s="14"/>
      <c r="F526" s="14"/>
      <c r="G526" s="13"/>
      <c r="H526" s="13"/>
      <c r="I526" s="13"/>
      <c r="J526" s="13"/>
      <c r="K526" s="13"/>
      <c r="L526" s="13"/>
      <c r="M526" s="14"/>
      <c r="N526" s="14"/>
      <c r="O526" s="13"/>
      <c r="P526" s="13"/>
      <c r="Q526" s="13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5.75" customHeight="1" x14ac:dyDescent="0.2">
      <c r="A527" s="13"/>
      <c r="B527" s="13"/>
      <c r="C527" s="13"/>
      <c r="D527" s="13"/>
      <c r="E527" s="14"/>
      <c r="F527" s="14"/>
      <c r="G527" s="13"/>
      <c r="H527" s="13"/>
      <c r="I527" s="13"/>
      <c r="J527" s="13"/>
      <c r="K527" s="13"/>
      <c r="L527" s="13"/>
      <c r="M527" s="14"/>
      <c r="N527" s="14"/>
      <c r="O527" s="13"/>
      <c r="P527" s="13"/>
      <c r="Q527" s="13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5.75" customHeight="1" x14ac:dyDescent="0.2">
      <c r="A528" s="13"/>
      <c r="B528" s="13"/>
      <c r="C528" s="13"/>
      <c r="D528" s="13"/>
      <c r="E528" s="14"/>
      <c r="F528" s="14"/>
      <c r="G528" s="13"/>
      <c r="H528" s="13"/>
      <c r="I528" s="13"/>
      <c r="J528" s="13"/>
      <c r="K528" s="13"/>
      <c r="L528" s="13"/>
      <c r="M528" s="14"/>
      <c r="N528" s="14"/>
      <c r="O528" s="13"/>
      <c r="P528" s="13"/>
      <c r="Q528" s="13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5.75" customHeight="1" x14ac:dyDescent="0.2">
      <c r="A529" s="13"/>
      <c r="B529" s="13"/>
      <c r="C529" s="13"/>
      <c r="D529" s="13"/>
      <c r="E529" s="14"/>
      <c r="F529" s="14"/>
      <c r="G529" s="13"/>
      <c r="H529" s="13"/>
      <c r="I529" s="13"/>
      <c r="J529" s="13"/>
      <c r="K529" s="13"/>
      <c r="L529" s="13"/>
      <c r="M529" s="14"/>
      <c r="N529" s="14"/>
      <c r="O529" s="13"/>
      <c r="P529" s="13"/>
      <c r="Q529" s="13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5.75" customHeight="1" x14ac:dyDescent="0.2">
      <c r="A530" s="13"/>
      <c r="B530" s="13"/>
      <c r="C530" s="13"/>
      <c r="D530" s="13"/>
      <c r="E530" s="14"/>
      <c r="F530" s="14"/>
      <c r="G530" s="13"/>
      <c r="H530" s="13"/>
      <c r="I530" s="13"/>
      <c r="J530" s="13"/>
      <c r="K530" s="13"/>
      <c r="L530" s="13"/>
      <c r="M530" s="14"/>
      <c r="N530" s="14"/>
      <c r="O530" s="13"/>
      <c r="P530" s="13"/>
      <c r="Q530" s="13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5.75" customHeight="1" x14ac:dyDescent="0.2">
      <c r="A531" s="13"/>
      <c r="B531" s="13"/>
      <c r="C531" s="13"/>
      <c r="D531" s="13"/>
      <c r="E531" s="14"/>
      <c r="F531" s="14"/>
      <c r="G531" s="13"/>
      <c r="H531" s="13"/>
      <c r="I531" s="13"/>
      <c r="J531" s="13"/>
      <c r="K531" s="13"/>
      <c r="L531" s="13"/>
      <c r="M531" s="14"/>
      <c r="N531" s="14"/>
      <c r="O531" s="13"/>
      <c r="P531" s="13"/>
      <c r="Q531" s="13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5.75" customHeight="1" x14ac:dyDescent="0.2">
      <c r="A532" s="13"/>
      <c r="B532" s="13"/>
      <c r="C532" s="13"/>
      <c r="D532" s="13"/>
      <c r="E532" s="14"/>
      <c r="F532" s="14"/>
      <c r="G532" s="13"/>
      <c r="H532" s="13"/>
      <c r="I532" s="13"/>
      <c r="J532" s="13"/>
      <c r="K532" s="13"/>
      <c r="L532" s="13"/>
      <c r="M532" s="14"/>
      <c r="N532" s="14"/>
      <c r="O532" s="13"/>
      <c r="P532" s="13"/>
      <c r="Q532" s="13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5.75" customHeight="1" x14ac:dyDescent="0.2">
      <c r="A533" s="13"/>
      <c r="B533" s="13"/>
      <c r="C533" s="13"/>
      <c r="D533" s="13"/>
      <c r="E533" s="14"/>
      <c r="F533" s="14"/>
      <c r="G533" s="13"/>
      <c r="H533" s="13"/>
      <c r="I533" s="13"/>
      <c r="J533" s="13"/>
      <c r="K533" s="13"/>
      <c r="L533" s="13"/>
      <c r="M533" s="14"/>
      <c r="N533" s="14"/>
      <c r="O533" s="13"/>
      <c r="P533" s="13"/>
      <c r="Q533" s="13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5.75" customHeight="1" x14ac:dyDescent="0.2">
      <c r="A534" s="13"/>
      <c r="B534" s="13"/>
      <c r="C534" s="13"/>
      <c r="D534" s="13"/>
      <c r="E534" s="14"/>
      <c r="F534" s="14"/>
      <c r="G534" s="13"/>
      <c r="H534" s="13"/>
      <c r="I534" s="13"/>
      <c r="J534" s="13"/>
      <c r="K534" s="13"/>
      <c r="L534" s="13"/>
      <c r="M534" s="14"/>
      <c r="N534" s="14"/>
      <c r="O534" s="13"/>
      <c r="P534" s="13"/>
      <c r="Q534" s="13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5.75" customHeight="1" x14ac:dyDescent="0.2">
      <c r="A535" s="13"/>
      <c r="B535" s="13"/>
      <c r="C535" s="13"/>
      <c r="D535" s="13"/>
      <c r="E535" s="14"/>
      <c r="F535" s="14"/>
      <c r="G535" s="13"/>
      <c r="H535" s="13"/>
      <c r="I535" s="13"/>
      <c r="J535" s="13"/>
      <c r="K535" s="13"/>
      <c r="L535" s="13"/>
      <c r="M535" s="14"/>
      <c r="N535" s="14"/>
      <c r="O535" s="13"/>
      <c r="P535" s="13"/>
      <c r="Q535" s="13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5.75" customHeight="1" x14ac:dyDescent="0.2">
      <c r="A536" s="13"/>
      <c r="B536" s="13"/>
      <c r="C536" s="13"/>
      <c r="D536" s="13"/>
      <c r="E536" s="14"/>
      <c r="F536" s="14"/>
      <c r="G536" s="13"/>
      <c r="H536" s="13"/>
      <c r="I536" s="13"/>
      <c r="J536" s="13"/>
      <c r="K536" s="13"/>
      <c r="L536" s="13"/>
      <c r="M536" s="14"/>
      <c r="N536" s="14"/>
      <c r="O536" s="13"/>
      <c r="P536" s="13"/>
      <c r="Q536" s="13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5.75" customHeight="1" x14ac:dyDescent="0.2">
      <c r="A537" s="13"/>
      <c r="B537" s="13"/>
      <c r="C537" s="13"/>
      <c r="D537" s="13"/>
      <c r="E537" s="14"/>
      <c r="F537" s="14"/>
      <c r="G537" s="13"/>
      <c r="H537" s="13"/>
      <c r="I537" s="13"/>
      <c r="J537" s="13"/>
      <c r="K537" s="13"/>
      <c r="L537" s="13"/>
      <c r="M537" s="14"/>
      <c r="N537" s="14"/>
      <c r="O537" s="13"/>
      <c r="P537" s="13"/>
      <c r="Q537" s="13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5.75" customHeight="1" x14ac:dyDescent="0.2">
      <c r="A538" s="13"/>
      <c r="B538" s="13"/>
      <c r="C538" s="13"/>
      <c r="D538" s="13"/>
      <c r="E538" s="14"/>
      <c r="F538" s="14"/>
      <c r="G538" s="13"/>
      <c r="H538" s="13"/>
      <c r="I538" s="13"/>
      <c r="J538" s="13"/>
      <c r="K538" s="13"/>
      <c r="L538" s="13"/>
      <c r="M538" s="14"/>
      <c r="N538" s="14"/>
      <c r="O538" s="13"/>
      <c r="P538" s="13"/>
      <c r="Q538" s="13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5.75" customHeight="1" x14ac:dyDescent="0.2">
      <c r="A539" s="13"/>
      <c r="B539" s="13"/>
      <c r="C539" s="13"/>
      <c r="D539" s="13"/>
      <c r="E539" s="14"/>
      <c r="F539" s="14"/>
      <c r="G539" s="13"/>
      <c r="H539" s="13"/>
      <c r="I539" s="13"/>
      <c r="J539" s="13"/>
      <c r="K539" s="13"/>
      <c r="L539" s="13"/>
      <c r="M539" s="14"/>
      <c r="N539" s="14"/>
      <c r="O539" s="13"/>
      <c r="P539" s="13"/>
      <c r="Q539" s="13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5.75" customHeight="1" x14ac:dyDescent="0.2">
      <c r="A540" s="13"/>
      <c r="B540" s="13"/>
      <c r="C540" s="13"/>
      <c r="D540" s="13"/>
      <c r="E540" s="14"/>
      <c r="F540" s="14"/>
      <c r="G540" s="13"/>
      <c r="H540" s="13"/>
      <c r="I540" s="13"/>
      <c r="J540" s="13"/>
      <c r="K540" s="13"/>
      <c r="L540" s="13"/>
      <c r="M540" s="14"/>
      <c r="N540" s="14"/>
      <c r="O540" s="13"/>
      <c r="P540" s="13"/>
      <c r="Q540" s="13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5.75" customHeight="1" x14ac:dyDescent="0.2">
      <c r="A541" s="13"/>
      <c r="B541" s="13"/>
      <c r="C541" s="13"/>
      <c r="D541" s="13"/>
      <c r="E541" s="14"/>
      <c r="F541" s="14"/>
      <c r="G541" s="13"/>
      <c r="H541" s="13"/>
      <c r="I541" s="13"/>
      <c r="J541" s="13"/>
      <c r="K541" s="13"/>
      <c r="L541" s="13"/>
      <c r="M541" s="14"/>
      <c r="N541" s="14"/>
      <c r="O541" s="13"/>
      <c r="P541" s="13"/>
      <c r="Q541" s="13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5.75" customHeight="1" x14ac:dyDescent="0.2">
      <c r="A542" s="13"/>
      <c r="B542" s="13"/>
      <c r="C542" s="13"/>
      <c r="D542" s="13"/>
      <c r="E542" s="14"/>
      <c r="F542" s="14"/>
      <c r="G542" s="13"/>
      <c r="H542" s="13"/>
      <c r="I542" s="13"/>
      <c r="J542" s="13"/>
      <c r="K542" s="13"/>
      <c r="L542" s="13"/>
      <c r="M542" s="14"/>
      <c r="N542" s="14"/>
      <c r="O542" s="13"/>
      <c r="P542" s="13"/>
      <c r="Q542" s="13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5.75" customHeight="1" x14ac:dyDescent="0.2">
      <c r="A543" s="13"/>
      <c r="B543" s="13"/>
      <c r="C543" s="13"/>
      <c r="D543" s="13"/>
      <c r="E543" s="14"/>
      <c r="F543" s="14"/>
      <c r="G543" s="13"/>
      <c r="H543" s="13"/>
      <c r="I543" s="13"/>
      <c r="J543" s="13"/>
      <c r="K543" s="13"/>
      <c r="L543" s="13"/>
      <c r="M543" s="14"/>
      <c r="N543" s="14"/>
      <c r="O543" s="13"/>
      <c r="P543" s="13"/>
      <c r="Q543" s="13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5.75" customHeight="1" x14ac:dyDescent="0.2">
      <c r="A544" s="13"/>
      <c r="B544" s="13"/>
      <c r="C544" s="13"/>
      <c r="D544" s="13"/>
      <c r="E544" s="14"/>
      <c r="F544" s="14"/>
      <c r="G544" s="13"/>
      <c r="H544" s="13"/>
      <c r="I544" s="13"/>
      <c r="J544" s="13"/>
      <c r="K544" s="13"/>
      <c r="L544" s="13"/>
      <c r="M544" s="14"/>
      <c r="N544" s="14"/>
      <c r="O544" s="13"/>
      <c r="P544" s="13"/>
      <c r="Q544" s="13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5.75" customHeight="1" x14ac:dyDescent="0.2">
      <c r="A545" s="13"/>
      <c r="B545" s="13"/>
      <c r="C545" s="13"/>
      <c r="D545" s="13"/>
      <c r="E545" s="14"/>
      <c r="F545" s="14"/>
      <c r="G545" s="13"/>
      <c r="H545" s="13"/>
      <c r="I545" s="13"/>
      <c r="J545" s="13"/>
      <c r="K545" s="13"/>
      <c r="L545" s="13"/>
      <c r="M545" s="14"/>
      <c r="N545" s="14"/>
      <c r="O545" s="13"/>
      <c r="P545" s="13"/>
      <c r="Q545" s="13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5.75" customHeight="1" x14ac:dyDescent="0.2">
      <c r="A546" s="13"/>
      <c r="B546" s="13"/>
      <c r="C546" s="13"/>
      <c r="D546" s="13"/>
      <c r="E546" s="14"/>
      <c r="F546" s="14"/>
      <c r="G546" s="13"/>
      <c r="H546" s="13"/>
      <c r="I546" s="13"/>
      <c r="J546" s="13"/>
      <c r="K546" s="13"/>
      <c r="L546" s="13"/>
      <c r="M546" s="14"/>
      <c r="N546" s="14"/>
      <c r="O546" s="13"/>
      <c r="P546" s="13"/>
      <c r="Q546" s="13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5.75" customHeight="1" x14ac:dyDescent="0.2">
      <c r="A547" s="13"/>
      <c r="B547" s="13"/>
      <c r="C547" s="13"/>
      <c r="D547" s="13"/>
      <c r="E547" s="14"/>
      <c r="F547" s="14"/>
      <c r="G547" s="13"/>
      <c r="H547" s="13"/>
      <c r="I547" s="13"/>
      <c r="J547" s="13"/>
      <c r="K547" s="13"/>
      <c r="L547" s="13"/>
      <c r="M547" s="14"/>
      <c r="N547" s="14"/>
      <c r="O547" s="13"/>
      <c r="P547" s="13"/>
      <c r="Q547" s="13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5.75" customHeight="1" x14ac:dyDescent="0.2">
      <c r="A548" s="13"/>
      <c r="B548" s="13"/>
      <c r="C548" s="13"/>
      <c r="D548" s="13"/>
      <c r="E548" s="14"/>
      <c r="F548" s="14"/>
      <c r="G548" s="13"/>
      <c r="H548" s="13"/>
      <c r="I548" s="13"/>
      <c r="J548" s="13"/>
      <c r="K548" s="13"/>
      <c r="L548" s="13"/>
      <c r="M548" s="14"/>
      <c r="N548" s="14"/>
      <c r="O548" s="13"/>
      <c r="P548" s="13"/>
      <c r="Q548" s="13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5.75" customHeight="1" x14ac:dyDescent="0.2">
      <c r="A549" s="13"/>
      <c r="B549" s="13"/>
      <c r="C549" s="13"/>
      <c r="D549" s="13"/>
      <c r="E549" s="14"/>
      <c r="F549" s="14"/>
      <c r="G549" s="13"/>
      <c r="H549" s="13"/>
      <c r="I549" s="13"/>
      <c r="J549" s="13"/>
      <c r="K549" s="13"/>
      <c r="L549" s="13"/>
      <c r="M549" s="14"/>
      <c r="N549" s="14"/>
      <c r="O549" s="13"/>
      <c r="P549" s="13"/>
      <c r="Q549" s="13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5.75" customHeight="1" x14ac:dyDescent="0.2">
      <c r="A550" s="13"/>
      <c r="B550" s="13"/>
      <c r="C550" s="13"/>
      <c r="D550" s="13"/>
      <c r="E550" s="14"/>
      <c r="F550" s="14"/>
      <c r="G550" s="13"/>
      <c r="H550" s="13"/>
      <c r="I550" s="13"/>
      <c r="J550" s="13"/>
      <c r="K550" s="13"/>
      <c r="L550" s="13"/>
      <c r="M550" s="14"/>
      <c r="N550" s="14"/>
      <c r="O550" s="13"/>
      <c r="P550" s="13"/>
      <c r="Q550" s="13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5.75" customHeight="1" x14ac:dyDescent="0.2">
      <c r="A551" s="13"/>
      <c r="B551" s="13"/>
      <c r="C551" s="13"/>
      <c r="D551" s="13"/>
      <c r="E551" s="14"/>
      <c r="F551" s="14"/>
      <c r="G551" s="13"/>
      <c r="H551" s="13"/>
      <c r="I551" s="13"/>
      <c r="J551" s="13"/>
      <c r="K551" s="13"/>
      <c r="L551" s="13"/>
      <c r="M551" s="14"/>
      <c r="N551" s="14"/>
      <c r="O551" s="13"/>
      <c r="P551" s="13"/>
      <c r="Q551" s="13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5.75" customHeight="1" x14ac:dyDescent="0.2">
      <c r="A552" s="13"/>
      <c r="B552" s="13"/>
      <c r="C552" s="13"/>
      <c r="D552" s="13"/>
      <c r="E552" s="14"/>
      <c r="F552" s="14"/>
      <c r="G552" s="13"/>
      <c r="H552" s="13"/>
      <c r="I552" s="13"/>
      <c r="J552" s="13"/>
      <c r="K552" s="13"/>
      <c r="L552" s="13"/>
      <c r="M552" s="14"/>
      <c r="N552" s="14"/>
      <c r="O552" s="13"/>
      <c r="P552" s="13"/>
      <c r="Q552" s="13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5.75" customHeight="1" x14ac:dyDescent="0.2">
      <c r="A553" s="13"/>
      <c r="B553" s="13"/>
      <c r="C553" s="13"/>
      <c r="D553" s="13"/>
      <c r="E553" s="14"/>
      <c r="F553" s="14"/>
      <c r="G553" s="13"/>
      <c r="H553" s="13"/>
      <c r="I553" s="13"/>
      <c r="J553" s="13"/>
      <c r="K553" s="13"/>
      <c r="L553" s="13"/>
      <c r="M553" s="14"/>
      <c r="N553" s="14"/>
      <c r="O553" s="13"/>
      <c r="P553" s="13"/>
      <c r="Q553" s="13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5.75" customHeight="1" x14ac:dyDescent="0.2">
      <c r="A554" s="13"/>
      <c r="B554" s="13"/>
      <c r="C554" s="13"/>
      <c r="D554" s="13"/>
      <c r="E554" s="14"/>
      <c r="F554" s="14"/>
      <c r="G554" s="13"/>
      <c r="H554" s="13"/>
      <c r="I554" s="13"/>
      <c r="J554" s="13"/>
      <c r="K554" s="13"/>
      <c r="L554" s="13"/>
      <c r="M554" s="14"/>
      <c r="N554" s="14"/>
      <c r="O554" s="13"/>
      <c r="P554" s="13"/>
      <c r="Q554" s="13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5.75" customHeight="1" x14ac:dyDescent="0.2">
      <c r="A555" s="13"/>
      <c r="B555" s="13"/>
      <c r="C555" s="13"/>
      <c r="D555" s="13"/>
      <c r="E555" s="14"/>
      <c r="F555" s="14"/>
      <c r="G555" s="13"/>
      <c r="H555" s="13"/>
      <c r="I555" s="13"/>
      <c r="J555" s="13"/>
      <c r="K555" s="13"/>
      <c r="L555" s="13"/>
      <c r="M555" s="14"/>
      <c r="N555" s="14"/>
      <c r="O555" s="13"/>
      <c r="P555" s="13"/>
      <c r="Q555" s="13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5.75" customHeight="1" x14ac:dyDescent="0.2">
      <c r="A556" s="13"/>
      <c r="B556" s="13"/>
      <c r="C556" s="13"/>
      <c r="D556" s="13"/>
      <c r="E556" s="14"/>
      <c r="F556" s="14"/>
      <c r="G556" s="13"/>
      <c r="H556" s="13"/>
      <c r="I556" s="13"/>
      <c r="J556" s="13"/>
      <c r="K556" s="13"/>
      <c r="L556" s="13"/>
      <c r="M556" s="14"/>
      <c r="N556" s="14"/>
      <c r="O556" s="13"/>
      <c r="P556" s="13"/>
      <c r="Q556" s="13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5.75" customHeight="1" x14ac:dyDescent="0.2">
      <c r="A557" s="13"/>
      <c r="B557" s="13"/>
      <c r="C557" s="13"/>
      <c r="D557" s="13"/>
      <c r="E557" s="14"/>
      <c r="F557" s="14"/>
      <c r="G557" s="13"/>
      <c r="H557" s="13"/>
      <c r="I557" s="13"/>
      <c r="J557" s="13"/>
      <c r="K557" s="13"/>
      <c r="L557" s="13"/>
      <c r="M557" s="14"/>
      <c r="N557" s="14"/>
      <c r="O557" s="13"/>
      <c r="P557" s="13"/>
      <c r="Q557" s="13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5.75" customHeight="1" x14ac:dyDescent="0.2">
      <c r="A558" s="13"/>
      <c r="B558" s="13"/>
      <c r="C558" s="13"/>
      <c r="D558" s="13"/>
      <c r="E558" s="14"/>
      <c r="F558" s="14"/>
      <c r="G558" s="13"/>
      <c r="H558" s="13"/>
      <c r="I558" s="13"/>
      <c r="J558" s="13"/>
      <c r="K558" s="13"/>
      <c r="L558" s="13"/>
      <c r="M558" s="14"/>
      <c r="N558" s="14"/>
      <c r="O558" s="13"/>
      <c r="P558" s="13"/>
      <c r="Q558" s="13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5.75" customHeight="1" x14ac:dyDescent="0.2">
      <c r="A559" s="13"/>
      <c r="B559" s="13"/>
      <c r="C559" s="13"/>
      <c r="D559" s="13"/>
      <c r="E559" s="14"/>
      <c r="F559" s="14"/>
      <c r="G559" s="13"/>
      <c r="H559" s="13"/>
      <c r="I559" s="13"/>
      <c r="J559" s="13"/>
      <c r="K559" s="13"/>
      <c r="L559" s="13"/>
      <c r="M559" s="14"/>
      <c r="N559" s="14"/>
      <c r="O559" s="13"/>
      <c r="P559" s="13"/>
      <c r="Q559" s="13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5.75" customHeight="1" x14ac:dyDescent="0.2">
      <c r="A560" s="13"/>
      <c r="B560" s="13"/>
      <c r="C560" s="13"/>
      <c r="D560" s="13"/>
      <c r="E560" s="14"/>
      <c r="F560" s="14"/>
      <c r="G560" s="13"/>
      <c r="H560" s="13"/>
      <c r="I560" s="13"/>
      <c r="J560" s="13"/>
      <c r="K560" s="13"/>
      <c r="L560" s="13"/>
      <c r="M560" s="14"/>
      <c r="N560" s="14"/>
      <c r="O560" s="13"/>
      <c r="P560" s="13"/>
      <c r="Q560" s="13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5.75" customHeight="1" x14ac:dyDescent="0.2">
      <c r="A561" s="13"/>
      <c r="B561" s="13"/>
      <c r="C561" s="13"/>
      <c r="D561" s="13"/>
      <c r="E561" s="14"/>
      <c r="F561" s="14"/>
      <c r="G561" s="13"/>
      <c r="H561" s="13"/>
      <c r="I561" s="13"/>
      <c r="J561" s="13"/>
      <c r="K561" s="13"/>
      <c r="L561" s="13"/>
      <c r="M561" s="14"/>
      <c r="N561" s="14"/>
      <c r="O561" s="13"/>
      <c r="P561" s="13"/>
      <c r="Q561" s="13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5.75" customHeight="1" x14ac:dyDescent="0.2">
      <c r="A562" s="13"/>
      <c r="B562" s="13"/>
      <c r="C562" s="13"/>
      <c r="D562" s="13"/>
      <c r="E562" s="14"/>
      <c r="F562" s="14"/>
      <c r="G562" s="13"/>
      <c r="H562" s="13"/>
      <c r="I562" s="13"/>
      <c r="J562" s="13"/>
      <c r="K562" s="13"/>
      <c r="L562" s="13"/>
      <c r="M562" s="14"/>
      <c r="N562" s="14"/>
      <c r="O562" s="13"/>
      <c r="P562" s="13"/>
      <c r="Q562" s="13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5.75" customHeight="1" x14ac:dyDescent="0.2">
      <c r="A563" s="13"/>
      <c r="B563" s="13"/>
      <c r="C563" s="13"/>
      <c r="D563" s="13"/>
      <c r="E563" s="14"/>
      <c r="F563" s="14"/>
      <c r="G563" s="13"/>
      <c r="H563" s="13"/>
      <c r="I563" s="13"/>
      <c r="J563" s="13"/>
      <c r="K563" s="13"/>
      <c r="L563" s="13"/>
      <c r="M563" s="14"/>
      <c r="N563" s="14"/>
      <c r="O563" s="13"/>
      <c r="P563" s="13"/>
      <c r="Q563" s="13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5.75" customHeight="1" x14ac:dyDescent="0.2">
      <c r="A564" s="13"/>
      <c r="B564" s="13"/>
      <c r="C564" s="13"/>
      <c r="D564" s="13"/>
      <c r="E564" s="14"/>
      <c r="F564" s="14"/>
      <c r="G564" s="13"/>
      <c r="H564" s="13"/>
      <c r="I564" s="13"/>
      <c r="J564" s="13"/>
      <c r="K564" s="13"/>
      <c r="L564" s="13"/>
      <c r="M564" s="14"/>
      <c r="N564" s="14"/>
      <c r="O564" s="13"/>
      <c r="P564" s="13"/>
      <c r="Q564" s="13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5.75" customHeight="1" x14ac:dyDescent="0.2">
      <c r="A565" s="13"/>
      <c r="B565" s="13"/>
      <c r="C565" s="13"/>
      <c r="D565" s="13"/>
      <c r="E565" s="14"/>
      <c r="F565" s="14"/>
      <c r="G565" s="13"/>
      <c r="H565" s="13"/>
      <c r="I565" s="13"/>
      <c r="J565" s="13"/>
      <c r="K565" s="13"/>
      <c r="L565" s="13"/>
      <c r="M565" s="14"/>
      <c r="N565" s="14"/>
      <c r="O565" s="13"/>
      <c r="P565" s="13"/>
      <c r="Q565" s="13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5.75" customHeight="1" x14ac:dyDescent="0.2">
      <c r="A566" s="13"/>
      <c r="B566" s="13"/>
      <c r="C566" s="13"/>
      <c r="D566" s="13"/>
      <c r="E566" s="14"/>
      <c r="F566" s="14"/>
      <c r="G566" s="13"/>
      <c r="H566" s="13"/>
      <c r="I566" s="13"/>
      <c r="J566" s="13"/>
      <c r="K566" s="13"/>
      <c r="L566" s="13"/>
      <c r="M566" s="14"/>
      <c r="N566" s="14"/>
      <c r="O566" s="13"/>
      <c r="P566" s="13"/>
      <c r="Q566" s="13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5.75" customHeight="1" x14ac:dyDescent="0.2">
      <c r="A567" s="13"/>
      <c r="B567" s="13"/>
      <c r="C567" s="13"/>
      <c r="D567" s="13"/>
      <c r="E567" s="14"/>
      <c r="F567" s="14"/>
      <c r="G567" s="13"/>
      <c r="H567" s="13"/>
      <c r="I567" s="13"/>
      <c r="J567" s="13"/>
      <c r="K567" s="13"/>
      <c r="L567" s="13"/>
      <c r="M567" s="14"/>
      <c r="N567" s="14"/>
      <c r="O567" s="13"/>
      <c r="P567" s="13"/>
      <c r="Q567" s="13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5.75" customHeight="1" x14ac:dyDescent="0.2">
      <c r="A568" s="13"/>
      <c r="B568" s="13"/>
      <c r="C568" s="13"/>
      <c r="D568" s="13"/>
      <c r="E568" s="14"/>
      <c r="F568" s="14"/>
      <c r="G568" s="13"/>
      <c r="H568" s="13"/>
      <c r="I568" s="13"/>
      <c r="J568" s="13"/>
      <c r="K568" s="13"/>
      <c r="L568" s="13"/>
      <c r="M568" s="14"/>
      <c r="N568" s="14"/>
      <c r="O568" s="13"/>
      <c r="P568" s="13"/>
      <c r="Q568" s="13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5.75" customHeight="1" x14ac:dyDescent="0.2">
      <c r="A569" s="13"/>
      <c r="B569" s="13"/>
      <c r="C569" s="13"/>
      <c r="D569" s="13"/>
      <c r="E569" s="14"/>
      <c r="F569" s="14"/>
      <c r="G569" s="13"/>
      <c r="H569" s="13"/>
      <c r="I569" s="13"/>
      <c r="J569" s="13"/>
      <c r="K569" s="13"/>
      <c r="L569" s="13"/>
      <c r="M569" s="14"/>
      <c r="N569" s="14"/>
      <c r="O569" s="13"/>
      <c r="P569" s="13"/>
      <c r="Q569" s="13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5.75" customHeight="1" x14ac:dyDescent="0.2">
      <c r="A570" s="13"/>
      <c r="B570" s="13"/>
      <c r="C570" s="13"/>
      <c r="D570" s="13"/>
      <c r="E570" s="14"/>
      <c r="F570" s="14"/>
      <c r="G570" s="13"/>
      <c r="H570" s="13"/>
      <c r="I570" s="13"/>
      <c r="J570" s="13"/>
      <c r="K570" s="13"/>
      <c r="L570" s="13"/>
      <c r="M570" s="14"/>
      <c r="N570" s="14"/>
      <c r="O570" s="13"/>
      <c r="P570" s="13"/>
      <c r="Q570" s="13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5.75" customHeight="1" x14ac:dyDescent="0.2">
      <c r="A571" s="13"/>
      <c r="B571" s="13"/>
      <c r="C571" s="13"/>
      <c r="D571" s="13"/>
      <c r="E571" s="14"/>
      <c r="F571" s="14"/>
      <c r="G571" s="13"/>
      <c r="H571" s="13"/>
      <c r="I571" s="13"/>
      <c r="J571" s="13"/>
      <c r="K571" s="13"/>
      <c r="L571" s="13"/>
      <c r="M571" s="14"/>
      <c r="N571" s="14"/>
      <c r="O571" s="13"/>
      <c r="P571" s="13"/>
      <c r="Q571" s="13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5.75" customHeight="1" x14ac:dyDescent="0.2">
      <c r="A572" s="13"/>
      <c r="B572" s="13"/>
      <c r="C572" s="13"/>
      <c r="D572" s="13"/>
      <c r="E572" s="14"/>
      <c r="F572" s="14"/>
      <c r="G572" s="13"/>
      <c r="H572" s="13"/>
      <c r="I572" s="13"/>
      <c r="J572" s="13"/>
      <c r="K572" s="13"/>
      <c r="L572" s="13"/>
      <c r="M572" s="14"/>
      <c r="N572" s="14"/>
      <c r="O572" s="13"/>
      <c r="P572" s="13"/>
      <c r="Q572" s="13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5.75" customHeight="1" x14ac:dyDescent="0.2">
      <c r="A573" s="13"/>
      <c r="B573" s="13"/>
      <c r="C573" s="13"/>
      <c r="D573" s="13"/>
      <c r="E573" s="14"/>
      <c r="F573" s="14"/>
      <c r="G573" s="13"/>
      <c r="H573" s="13"/>
      <c r="I573" s="13"/>
      <c r="J573" s="13"/>
      <c r="K573" s="13"/>
      <c r="L573" s="13"/>
      <c r="M573" s="14"/>
      <c r="N573" s="14"/>
      <c r="O573" s="13"/>
      <c r="P573" s="13"/>
      <c r="Q573" s="13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5.75" customHeight="1" x14ac:dyDescent="0.2">
      <c r="A574" s="13"/>
      <c r="B574" s="13"/>
      <c r="C574" s="13"/>
      <c r="D574" s="13"/>
      <c r="E574" s="14"/>
      <c r="F574" s="14"/>
      <c r="G574" s="13"/>
      <c r="H574" s="13"/>
      <c r="I574" s="13"/>
      <c r="J574" s="13"/>
      <c r="K574" s="13"/>
      <c r="L574" s="13"/>
      <c r="M574" s="14"/>
      <c r="N574" s="14"/>
      <c r="O574" s="13"/>
      <c r="P574" s="13"/>
      <c r="Q574" s="13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5.75" customHeight="1" x14ac:dyDescent="0.2">
      <c r="A575" s="13"/>
      <c r="B575" s="13"/>
      <c r="C575" s="13"/>
      <c r="D575" s="13"/>
      <c r="E575" s="14"/>
      <c r="F575" s="14"/>
      <c r="G575" s="13"/>
      <c r="H575" s="13"/>
      <c r="I575" s="13"/>
      <c r="J575" s="13"/>
      <c r="K575" s="13"/>
      <c r="L575" s="13"/>
      <c r="M575" s="14"/>
      <c r="N575" s="14"/>
      <c r="O575" s="13"/>
      <c r="P575" s="13"/>
      <c r="Q575" s="13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5.75" customHeight="1" x14ac:dyDescent="0.2">
      <c r="A576" s="13"/>
      <c r="B576" s="13"/>
      <c r="C576" s="13"/>
      <c r="D576" s="13"/>
      <c r="E576" s="14"/>
      <c r="F576" s="14"/>
      <c r="G576" s="13"/>
      <c r="H576" s="13"/>
      <c r="I576" s="13"/>
      <c r="J576" s="13"/>
      <c r="K576" s="13"/>
      <c r="L576" s="13"/>
      <c r="M576" s="14"/>
      <c r="N576" s="14"/>
      <c r="O576" s="13"/>
      <c r="P576" s="13"/>
      <c r="Q576" s="13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5.75" customHeight="1" x14ac:dyDescent="0.2">
      <c r="A577" s="13"/>
      <c r="B577" s="13"/>
      <c r="C577" s="13"/>
      <c r="D577" s="13"/>
      <c r="E577" s="14"/>
      <c r="F577" s="14"/>
      <c r="G577" s="13"/>
      <c r="H577" s="13"/>
      <c r="I577" s="13"/>
      <c r="J577" s="13"/>
      <c r="K577" s="13"/>
      <c r="L577" s="13"/>
      <c r="M577" s="14"/>
      <c r="N577" s="14"/>
      <c r="O577" s="13"/>
      <c r="P577" s="13"/>
      <c r="Q577" s="13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5.75" customHeight="1" x14ac:dyDescent="0.2">
      <c r="A578" s="13"/>
      <c r="B578" s="13"/>
      <c r="C578" s="13"/>
      <c r="D578" s="13"/>
      <c r="E578" s="14"/>
      <c r="F578" s="14"/>
      <c r="G578" s="13"/>
      <c r="H578" s="13"/>
      <c r="I578" s="13"/>
      <c r="J578" s="13"/>
      <c r="K578" s="13"/>
      <c r="L578" s="13"/>
      <c r="M578" s="14"/>
      <c r="N578" s="14"/>
      <c r="O578" s="13"/>
      <c r="P578" s="13"/>
      <c r="Q578" s="13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5.75" customHeight="1" x14ac:dyDescent="0.2">
      <c r="A579" s="13"/>
      <c r="B579" s="13"/>
      <c r="C579" s="13"/>
      <c r="D579" s="13"/>
      <c r="E579" s="14"/>
      <c r="F579" s="14"/>
      <c r="G579" s="13"/>
      <c r="H579" s="13"/>
      <c r="I579" s="13"/>
      <c r="J579" s="13"/>
      <c r="K579" s="13"/>
      <c r="L579" s="13"/>
      <c r="M579" s="14"/>
      <c r="N579" s="14"/>
      <c r="O579" s="13"/>
      <c r="P579" s="13"/>
      <c r="Q579" s="13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5.75" customHeight="1" x14ac:dyDescent="0.2">
      <c r="A580" s="13"/>
      <c r="B580" s="13"/>
      <c r="C580" s="13"/>
      <c r="D580" s="13"/>
      <c r="E580" s="14"/>
      <c r="F580" s="14"/>
      <c r="G580" s="13"/>
      <c r="H580" s="13"/>
      <c r="I580" s="13"/>
      <c r="J580" s="13"/>
      <c r="K580" s="13"/>
      <c r="L580" s="13"/>
      <c r="M580" s="14"/>
      <c r="N580" s="14"/>
      <c r="O580" s="13"/>
      <c r="P580" s="13"/>
      <c r="Q580" s="13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5.75" customHeight="1" x14ac:dyDescent="0.2">
      <c r="A581" s="13"/>
      <c r="B581" s="13"/>
      <c r="C581" s="13"/>
      <c r="D581" s="13"/>
      <c r="E581" s="14"/>
      <c r="F581" s="14"/>
      <c r="G581" s="13"/>
      <c r="H581" s="13"/>
      <c r="I581" s="13"/>
      <c r="J581" s="13"/>
      <c r="K581" s="13"/>
      <c r="L581" s="13"/>
      <c r="M581" s="14"/>
      <c r="N581" s="14"/>
      <c r="O581" s="13"/>
      <c r="P581" s="13"/>
      <c r="Q581" s="13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5.75" customHeight="1" x14ac:dyDescent="0.2">
      <c r="A582" s="13"/>
      <c r="B582" s="13"/>
      <c r="C582" s="13"/>
      <c r="D582" s="13"/>
      <c r="E582" s="14"/>
      <c r="F582" s="14"/>
      <c r="G582" s="13"/>
      <c r="H582" s="13"/>
      <c r="I582" s="13"/>
      <c r="J582" s="13"/>
      <c r="K582" s="13"/>
      <c r="L582" s="13"/>
      <c r="M582" s="14"/>
      <c r="N582" s="14"/>
      <c r="O582" s="13"/>
      <c r="P582" s="13"/>
      <c r="Q582" s="13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5.75" customHeight="1" x14ac:dyDescent="0.2">
      <c r="A583" s="13"/>
      <c r="B583" s="13"/>
      <c r="C583" s="13"/>
      <c r="D583" s="13"/>
      <c r="E583" s="14"/>
      <c r="F583" s="14"/>
      <c r="G583" s="13"/>
      <c r="H583" s="13"/>
      <c r="I583" s="13"/>
      <c r="J583" s="13"/>
      <c r="K583" s="13"/>
      <c r="L583" s="13"/>
      <c r="M583" s="14"/>
      <c r="N583" s="14"/>
      <c r="O583" s="13"/>
      <c r="P583" s="13"/>
      <c r="Q583" s="13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5.75" customHeight="1" x14ac:dyDescent="0.2">
      <c r="A584" s="13"/>
      <c r="B584" s="13"/>
      <c r="C584" s="13"/>
      <c r="D584" s="13"/>
      <c r="E584" s="14"/>
      <c r="F584" s="14"/>
      <c r="G584" s="13"/>
      <c r="H584" s="13"/>
      <c r="I584" s="13"/>
      <c r="J584" s="13"/>
      <c r="K584" s="13"/>
      <c r="L584" s="13"/>
      <c r="M584" s="14"/>
      <c r="N584" s="14"/>
      <c r="O584" s="13"/>
      <c r="P584" s="13"/>
      <c r="Q584" s="13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5.75" customHeight="1" x14ac:dyDescent="0.2">
      <c r="A585" s="13"/>
      <c r="B585" s="13"/>
      <c r="C585" s="13"/>
      <c r="D585" s="13"/>
      <c r="E585" s="14"/>
      <c r="F585" s="14"/>
      <c r="G585" s="13"/>
      <c r="H585" s="13"/>
      <c r="I585" s="13"/>
      <c r="J585" s="13"/>
      <c r="K585" s="13"/>
      <c r="L585" s="13"/>
      <c r="M585" s="14"/>
      <c r="N585" s="14"/>
      <c r="O585" s="13"/>
      <c r="P585" s="13"/>
      <c r="Q585" s="13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5.75" customHeight="1" x14ac:dyDescent="0.2">
      <c r="A586" s="13"/>
      <c r="B586" s="13"/>
      <c r="C586" s="13"/>
      <c r="D586" s="13"/>
      <c r="E586" s="14"/>
      <c r="F586" s="14"/>
      <c r="G586" s="13"/>
      <c r="H586" s="13"/>
      <c r="I586" s="13"/>
      <c r="J586" s="13"/>
      <c r="K586" s="13"/>
      <c r="L586" s="13"/>
      <c r="M586" s="14"/>
      <c r="N586" s="14"/>
      <c r="O586" s="13"/>
      <c r="P586" s="13"/>
      <c r="Q586" s="13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5.75" customHeight="1" x14ac:dyDescent="0.2">
      <c r="A587" s="13"/>
      <c r="B587" s="13"/>
      <c r="C587" s="13"/>
      <c r="D587" s="13"/>
      <c r="E587" s="14"/>
      <c r="F587" s="14"/>
      <c r="G587" s="13"/>
      <c r="H587" s="13"/>
      <c r="I587" s="13"/>
      <c r="J587" s="13"/>
      <c r="K587" s="13"/>
      <c r="L587" s="13"/>
      <c r="M587" s="14"/>
      <c r="N587" s="14"/>
      <c r="O587" s="13"/>
      <c r="P587" s="13"/>
      <c r="Q587" s="13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5.75" customHeight="1" x14ac:dyDescent="0.2">
      <c r="A588" s="13"/>
      <c r="B588" s="13"/>
      <c r="C588" s="13"/>
      <c r="D588" s="13"/>
      <c r="E588" s="14"/>
      <c r="F588" s="14"/>
      <c r="G588" s="13"/>
      <c r="H588" s="13"/>
      <c r="I588" s="13"/>
      <c r="J588" s="13"/>
      <c r="K588" s="13"/>
      <c r="L588" s="13"/>
      <c r="M588" s="14"/>
      <c r="N588" s="14"/>
      <c r="O588" s="13"/>
      <c r="P588" s="13"/>
      <c r="Q588" s="13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5.75" customHeight="1" x14ac:dyDescent="0.2">
      <c r="A589" s="13"/>
      <c r="B589" s="13"/>
      <c r="C589" s="13"/>
      <c r="D589" s="13"/>
      <c r="E589" s="14"/>
      <c r="F589" s="14"/>
      <c r="G589" s="13"/>
      <c r="H589" s="13"/>
      <c r="I589" s="13"/>
      <c r="J589" s="13"/>
      <c r="K589" s="13"/>
      <c r="L589" s="13"/>
      <c r="M589" s="14"/>
      <c r="N589" s="14"/>
      <c r="O589" s="13"/>
      <c r="P589" s="13"/>
      <c r="Q589" s="13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5.75" customHeight="1" x14ac:dyDescent="0.2">
      <c r="A590" s="13"/>
      <c r="B590" s="13"/>
      <c r="C590" s="13"/>
      <c r="D590" s="13"/>
      <c r="E590" s="14"/>
      <c r="F590" s="14"/>
      <c r="G590" s="13"/>
      <c r="H590" s="13"/>
      <c r="I590" s="13"/>
      <c r="J590" s="13"/>
      <c r="K590" s="13"/>
      <c r="L590" s="13"/>
      <c r="M590" s="14"/>
      <c r="N590" s="14"/>
      <c r="O590" s="13"/>
      <c r="P590" s="13"/>
      <c r="Q590" s="13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5.75" customHeight="1" x14ac:dyDescent="0.2">
      <c r="A591" s="13"/>
      <c r="B591" s="13"/>
      <c r="C591" s="13"/>
      <c r="D591" s="13"/>
      <c r="E591" s="14"/>
      <c r="F591" s="14"/>
      <c r="G591" s="13"/>
      <c r="H591" s="13"/>
      <c r="I591" s="13"/>
      <c r="J591" s="13"/>
      <c r="K591" s="13"/>
      <c r="L591" s="13"/>
      <c r="M591" s="14"/>
      <c r="N591" s="14"/>
      <c r="O591" s="13"/>
      <c r="P591" s="13"/>
      <c r="Q591" s="13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5.75" customHeight="1" x14ac:dyDescent="0.2">
      <c r="A592" s="13"/>
      <c r="B592" s="13"/>
      <c r="C592" s="13"/>
      <c r="D592" s="13"/>
      <c r="E592" s="14"/>
      <c r="F592" s="14"/>
      <c r="G592" s="13"/>
      <c r="H592" s="13"/>
      <c r="I592" s="13"/>
      <c r="J592" s="13"/>
      <c r="K592" s="13"/>
      <c r="L592" s="13"/>
      <c r="M592" s="14"/>
      <c r="N592" s="14"/>
      <c r="O592" s="13"/>
      <c r="P592" s="13"/>
      <c r="Q592" s="13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5.75" customHeight="1" x14ac:dyDescent="0.2">
      <c r="A593" s="13"/>
      <c r="B593" s="13"/>
      <c r="C593" s="13"/>
      <c r="D593" s="13"/>
      <c r="E593" s="14"/>
      <c r="F593" s="14"/>
      <c r="G593" s="13"/>
      <c r="H593" s="13"/>
      <c r="I593" s="13"/>
      <c r="J593" s="13"/>
      <c r="K593" s="13"/>
      <c r="L593" s="13"/>
      <c r="M593" s="14"/>
      <c r="N593" s="14"/>
      <c r="O593" s="13"/>
      <c r="P593" s="13"/>
      <c r="Q593" s="13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5.75" customHeight="1" x14ac:dyDescent="0.2">
      <c r="A594" s="13"/>
      <c r="B594" s="13"/>
      <c r="C594" s="13"/>
      <c r="D594" s="13"/>
      <c r="E594" s="14"/>
      <c r="F594" s="14"/>
      <c r="G594" s="13"/>
      <c r="H594" s="13"/>
      <c r="I594" s="13"/>
      <c r="J594" s="13"/>
      <c r="K594" s="13"/>
      <c r="L594" s="13"/>
      <c r="M594" s="14"/>
      <c r="N594" s="14"/>
      <c r="O594" s="13"/>
      <c r="P594" s="13"/>
      <c r="Q594" s="13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5.75" customHeight="1" x14ac:dyDescent="0.2">
      <c r="A595" s="13"/>
      <c r="B595" s="13"/>
      <c r="C595" s="13"/>
      <c r="D595" s="13"/>
      <c r="E595" s="14"/>
      <c r="F595" s="14"/>
      <c r="G595" s="13"/>
      <c r="H595" s="13"/>
      <c r="I595" s="13"/>
      <c r="J595" s="13"/>
      <c r="K595" s="13"/>
      <c r="L595" s="13"/>
      <c r="M595" s="14"/>
      <c r="N595" s="14"/>
      <c r="O595" s="13"/>
      <c r="P595" s="13"/>
      <c r="Q595" s="13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5.75" customHeight="1" x14ac:dyDescent="0.2">
      <c r="A596" s="13"/>
      <c r="B596" s="13"/>
      <c r="C596" s="13"/>
      <c r="D596" s="13"/>
      <c r="E596" s="14"/>
      <c r="F596" s="14"/>
      <c r="G596" s="13"/>
      <c r="H596" s="13"/>
      <c r="I596" s="13"/>
      <c r="J596" s="13"/>
      <c r="K596" s="13"/>
      <c r="L596" s="13"/>
      <c r="M596" s="14"/>
      <c r="N596" s="14"/>
      <c r="O596" s="13"/>
      <c r="P596" s="13"/>
      <c r="Q596" s="13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5.75" customHeight="1" x14ac:dyDescent="0.2">
      <c r="A597" s="13"/>
      <c r="B597" s="13"/>
      <c r="C597" s="13"/>
      <c r="D597" s="13"/>
      <c r="E597" s="14"/>
      <c r="F597" s="14"/>
      <c r="G597" s="13"/>
      <c r="H597" s="13"/>
      <c r="I597" s="13"/>
      <c r="J597" s="13"/>
      <c r="K597" s="13"/>
      <c r="L597" s="13"/>
      <c r="M597" s="14"/>
      <c r="N597" s="14"/>
      <c r="O597" s="13"/>
      <c r="P597" s="13"/>
      <c r="Q597" s="13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5.75" customHeight="1" x14ac:dyDescent="0.2">
      <c r="A598" s="13"/>
      <c r="B598" s="13"/>
      <c r="C598" s="13"/>
      <c r="D598" s="13"/>
      <c r="E598" s="14"/>
      <c r="F598" s="14"/>
      <c r="G598" s="13"/>
      <c r="H598" s="13"/>
      <c r="I598" s="13"/>
      <c r="J598" s="13"/>
      <c r="K598" s="13"/>
      <c r="L598" s="13"/>
      <c r="M598" s="14"/>
      <c r="N598" s="14"/>
      <c r="O598" s="13"/>
      <c r="P598" s="13"/>
      <c r="Q598" s="13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5.75" customHeight="1" x14ac:dyDescent="0.2">
      <c r="A599" s="13"/>
      <c r="B599" s="13"/>
      <c r="C599" s="13"/>
      <c r="D599" s="13"/>
      <c r="E599" s="14"/>
      <c r="F599" s="14"/>
      <c r="G599" s="13"/>
      <c r="H599" s="13"/>
      <c r="I599" s="13"/>
      <c r="J599" s="13"/>
      <c r="K599" s="13"/>
      <c r="L599" s="13"/>
      <c r="M599" s="14"/>
      <c r="N599" s="14"/>
      <c r="O599" s="13"/>
      <c r="P599" s="13"/>
      <c r="Q599" s="13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5.75" customHeight="1" x14ac:dyDescent="0.2">
      <c r="A600" s="13"/>
      <c r="B600" s="13"/>
      <c r="C600" s="13"/>
      <c r="D600" s="13"/>
      <c r="E600" s="14"/>
      <c r="F600" s="14"/>
      <c r="G600" s="13"/>
      <c r="H600" s="13"/>
      <c r="I600" s="13"/>
      <c r="J600" s="13"/>
      <c r="K600" s="13"/>
      <c r="L600" s="13"/>
      <c r="M600" s="14"/>
      <c r="N600" s="14"/>
      <c r="O600" s="13"/>
      <c r="P600" s="13"/>
      <c r="Q600" s="13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5.75" customHeight="1" x14ac:dyDescent="0.2">
      <c r="A601" s="13"/>
      <c r="B601" s="13"/>
      <c r="C601" s="13"/>
      <c r="D601" s="13"/>
      <c r="E601" s="14"/>
      <c r="F601" s="14"/>
      <c r="G601" s="13"/>
      <c r="H601" s="13"/>
      <c r="I601" s="13"/>
      <c r="J601" s="13"/>
      <c r="K601" s="13"/>
      <c r="L601" s="13"/>
      <c r="M601" s="14"/>
      <c r="N601" s="14"/>
      <c r="O601" s="13"/>
      <c r="P601" s="13"/>
      <c r="Q601" s="13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5.75" customHeight="1" x14ac:dyDescent="0.2">
      <c r="A602" s="13"/>
      <c r="B602" s="13"/>
      <c r="C602" s="13"/>
      <c r="D602" s="13"/>
      <c r="E602" s="14"/>
      <c r="F602" s="14"/>
      <c r="G602" s="13"/>
      <c r="H602" s="13"/>
      <c r="I602" s="13"/>
      <c r="J602" s="13"/>
      <c r="K602" s="13"/>
      <c r="L602" s="13"/>
      <c r="M602" s="14"/>
      <c r="N602" s="14"/>
      <c r="O602" s="13"/>
      <c r="P602" s="13"/>
      <c r="Q602" s="13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5.75" customHeight="1" x14ac:dyDescent="0.2">
      <c r="A603" s="13"/>
      <c r="B603" s="13"/>
      <c r="C603" s="13"/>
      <c r="D603" s="13"/>
      <c r="E603" s="14"/>
      <c r="F603" s="14"/>
      <c r="G603" s="13"/>
      <c r="H603" s="13"/>
      <c r="I603" s="13"/>
      <c r="J603" s="13"/>
      <c r="K603" s="13"/>
      <c r="L603" s="13"/>
      <c r="M603" s="14"/>
      <c r="N603" s="14"/>
      <c r="O603" s="13"/>
      <c r="P603" s="13"/>
      <c r="Q603" s="13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5.75" customHeight="1" x14ac:dyDescent="0.2">
      <c r="A604" s="13"/>
      <c r="B604" s="13"/>
      <c r="C604" s="13"/>
      <c r="D604" s="13"/>
      <c r="E604" s="14"/>
      <c r="F604" s="14"/>
      <c r="G604" s="13"/>
      <c r="H604" s="13"/>
      <c r="I604" s="13"/>
      <c r="J604" s="13"/>
      <c r="K604" s="13"/>
      <c r="L604" s="13"/>
      <c r="M604" s="14"/>
      <c r="N604" s="14"/>
      <c r="O604" s="13"/>
      <c r="P604" s="13"/>
      <c r="Q604" s="13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5.75" customHeight="1" x14ac:dyDescent="0.2">
      <c r="A605" s="13"/>
      <c r="B605" s="13"/>
      <c r="C605" s="13"/>
      <c r="D605" s="13"/>
      <c r="E605" s="14"/>
      <c r="F605" s="14"/>
      <c r="G605" s="13"/>
      <c r="H605" s="13"/>
      <c r="I605" s="13"/>
      <c r="J605" s="13"/>
      <c r="K605" s="13"/>
      <c r="L605" s="13"/>
      <c r="M605" s="14"/>
      <c r="N605" s="14"/>
      <c r="O605" s="13"/>
      <c r="P605" s="13"/>
      <c r="Q605" s="13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5.75" customHeight="1" x14ac:dyDescent="0.2">
      <c r="A606" s="13"/>
      <c r="B606" s="13"/>
      <c r="C606" s="13"/>
      <c r="D606" s="13"/>
      <c r="E606" s="14"/>
      <c r="F606" s="14"/>
      <c r="G606" s="13"/>
      <c r="H606" s="13"/>
      <c r="I606" s="13"/>
      <c r="J606" s="13"/>
      <c r="K606" s="13"/>
      <c r="L606" s="13"/>
      <c r="M606" s="14"/>
      <c r="N606" s="14"/>
      <c r="O606" s="13"/>
      <c r="P606" s="13"/>
      <c r="Q606" s="13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5.75" customHeight="1" x14ac:dyDescent="0.2">
      <c r="A607" s="13"/>
      <c r="B607" s="13"/>
      <c r="C607" s="13"/>
      <c r="D607" s="13"/>
      <c r="E607" s="14"/>
      <c r="F607" s="14"/>
      <c r="G607" s="13"/>
      <c r="H607" s="13"/>
      <c r="I607" s="13"/>
      <c r="J607" s="13"/>
      <c r="K607" s="13"/>
      <c r="L607" s="13"/>
      <c r="M607" s="14"/>
      <c r="N607" s="14"/>
      <c r="O607" s="13"/>
      <c r="P607" s="13"/>
      <c r="Q607" s="13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5.75" customHeight="1" x14ac:dyDescent="0.2">
      <c r="A608" s="13"/>
      <c r="B608" s="13"/>
      <c r="C608" s="13"/>
      <c r="D608" s="13"/>
      <c r="E608" s="14"/>
      <c r="F608" s="14"/>
      <c r="G608" s="13"/>
      <c r="H608" s="13"/>
      <c r="I608" s="13"/>
      <c r="J608" s="13"/>
      <c r="K608" s="13"/>
      <c r="L608" s="13"/>
      <c r="M608" s="14"/>
      <c r="N608" s="14"/>
      <c r="O608" s="13"/>
      <c r="P608" s="13"/>
      <c r="Q608" s="13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5.75" customHeight="1" x14ac:dyDescent="0.2">
      <c r="A609" s="13"/>
      <c r="B609" s="13"/>
      <c r="C609" s="13"/>
      <c r="D609" s="13"/>
      <c r="E609" s="14"/>
      <c r="F609" s="14"/>
      <c r="G609" s="13"/>
      <c r="H609" s="13"/>
      <c r="I609" s="13"/>
      <c r="J609" s="13"/>
      <c r="K609" s="13"/>
      <c r="L609" s="13"/>
      <c r="M609" s="14"/>
      <c r="N609" s="14"/>
      <c r="O609" s="13"/>
      <c r="P609" s="13"/>
      <c r="Q609" s="13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5.75" customHeight="1" x14ac:dyDescent="0.2">
      <c r="A610" s="13"/>
      <c r="B610" s="13"/>
      <c r="C610" s="13"/>
      <c r="D610" s="13"/>
      <c r="E610" s="14"/>
      <c r="F610" s="14"/>
      <c r="G610" s="13"/>
      <c r="H610" s="13"/>
      <c r="I610" s="13"/>
      <c r="J610" s="13"/>
      <c r="K610" s="13"/>
      <c r="L610" s="13"/>
      <c r="M610" s="14"/>
      <c r="N610" s="14"/>
      <c r="O610" s="13"/>
      <c r="P610" s="13"/>
      <c r="Q610" s="13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5.75" customHeight="1" x14ac:dyDescent="0.2">
      <c r="A611" s="13"/>
      <c r="B611" s="13"/>
      <c r="C611" s="13"/>
      <c r="D611" s="13"/>
      <c r="E611" s="14"/>
      <c r="F611" s="14"/>
      <c r="G611" s="13"/>
      <c r="H611" s="13"/>
      <c r="I611" s="13"/>
      <c r="J611" s="13"/>
      <c r="K611" s="13"/>
      <c r="L611" s="13"/>
      <c r="M611" s="14"/>
      <c r="N611" s="14"/>
      <c r="O611" s="13"/>
      <c r="P611" s="13"/>
      <c r="Q611" s="13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5.75" customHeight="1" x14ac:dyDescent="0.2">
      <c r="A612" s="13"/>
      <c r="B612" s="13"/>
      <c r="C612" s="13"/>
      <c r="D612" s="13"/>
      <c r="E612" s="14"/>
      <c r="F612" s="14"/>
      <c r="G612" s="13"/>
      <c r="H612" s="13"/>
      <c r="I612" s="13"/>
      <c r="J612" s="13"/>
      <c r="K612" s="13"/>
      <c r="L612" s="13"/>
      <c r="M612" s="14"/>
      <c r="N612" s="14"/>
      <c r="O612" s="13"/>
      <c r="P612" s="13"/>
      <c r="Q612" s="13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5.75" customHeight="1" x14ac:dyDescent="0.2">
      <c r="A613" s="13"/>
      <c r="B613" s="13"/>
      <c r="C613" s="13"/>
      <c r="D613" s="13"/>
      <c r="E613" s="14"/>
      <c r="F613" s="14"/>
      <c r="G613" s="13"/>
      <c r="H613" s="13"/>
      <c r="I613" s="13"/>
      <c r="J613" s="13"/>
      <c r="K613" s="13"/>
      <c r="L613" s="13"/>
      <c r="M613" s="14"/>
      <c r="N613" s="14"/>
      <c r="O613" s="13"/>
      <c r="P613" s="13"/>
      <c r="Q613" s="13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5.75" customHeight="1" x14ac:dyDescent="0.2">
      <c r="A614" s="13"/>
      <c r="B614" s="13"/>
      <c r="C614" s="13"/>
      <c r="D614" s="13"/>
      <c r="E614" s="14"/>
      <c r="F614" s="14"/>
      <c r="G614" s="13"/>
      <c r="H614" s="13"/>
      <c r="I614" s="13"/>
      <c r="J614" s="13"/>
      <c r="K614" s="13"/>
      <c r="L614" s="13"/>
      <c r="M614" s="14"/>
      <c r="N614" s="14"/>
      <c r="O614" s="13"/>
      <c r="P614" s="13"/>
      <c r="Q614" s="13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5.75" customHeight="1" x14ac:dyDescent="0.2">
      <c r="A615" s="13"/>
      <c r="B615" s="13"/>
      <c r="C615" s="13"/>
      <c r="D615" s="13"/>
      <c r="E615" s="14"/>
      <c r="F615" s="14"/>
      <c r="G615" s="13"/>
      <c r="H615" s="13"/>
      <c r="I615" s="13"/>
      <c r="J615" s="13"/>
      <c r="K615" s="13"/>
      <c r="L615" s="13"/>
      <c r="M615" s="14"/>
      <c r="N615" s="14"/>
      <c r="O615" s="13"/>
      <c r="P615" s="13"/>
      <c r="Q615" s="13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5.75" customHeight="1" x14ac:dyDescent="0.2">
      <c r="A616" s="13"/>
      <c r="B616" s="13"/>
      <c r="C616" s="13"/>
      <c r="D616" s="13"/>
      <c r="E616" s="14"/>
      <c r="F616" s="14"/>
      <c r="G616" s="13"/>
      <c r="H616" s="13"/>
      <c r="I616" s="13"/>
      <c r="J616" s="13"/>
      <c r="K616" s="13"/>
      <c r="L616" s="13"/>
      <c r="M616" s="14"/>
      <c r="N616" s="14"/>
      <c r="O616" s="13"/>
      <c r="P616" s="13"/>
      <c r="Q616" s="13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5.75" customHeight="1" x14ac:dyDescent="0.2">
      <c r="A617" s="13"/>
      <c r="B617" s="13"/>
      <c r="C617" s="13"/>
      <c r="D617" s="13"/>
      <c r="E617" s="14"/>
      <c r="F617" s="14"/>
      <c r="G617" s="13"/>
      <c r="H617" s="13"/>
      <c r="I617" s="13"/>
      <c r="J617" s="13"/>
      <c r="K617" s="13"/>
      <c r="L617" s="13"/>
      <c r="M617" s="14"/>
      <c r="N617" s="14"/>
      <c r="O617" s="13"/>
      <c r="P617" s="13"/>
      <c r="Q617" s="13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5.75" customHeight="1" x14ac:dyDescent="0.2">
      <c r="A618" s="13"/>
      <c r="B618" s="13"/>
      <c r="C618" s="13"/>
      <c r="D618" s="13"/>
      <c r="E618" s="14"/>
      <c r="F618" s="14"/>
      <c r="G618" s="13"/>
      <c r="H618" s="13"/>
      <c r="I618" s="13"/>
      <c r="J618" s="13"/>
      <c r="K618" s="13"/>
      <c r="L618" s="13"/>
      <c r="M618" s="14"/>
      <c r="N618" s="14"/>
      <c r="O618" s="13"/>
      <c r="P618" s="13"/>
      <c r="Q618" s="13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5.75" customHeight="1" x14ac:dyDescent="0.2">
      <c r="A619" s="13"/>
      <c r="B619" s="13"/>
      <c r="C619" s="13"/>
      <c r="D619" s="13"/>
      <c r="E619" s="14"/>
      <c r="F619" s="14"/>
      <c r="G619" s="13"/>
      <c r="H619" s="13"/>
      <c r="I619" s="13"/>
      <c r="J619" s="13"/>
      <c r="K619" s="13"/>
      <c r="L619" s="13"/>
      <c r="M619" s="14"/>
      <c r="N619" s="14"/>
      <c r="O619" s="13"/>
      <c r="P619" s="13"/>
      <c r="Q619" s="13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5.75" customHeight="1" x14ac:dyDescent="0.2">
      <c r="A620" s="13"/>
      <c r="B620" s="13"/>
      <c r="C620" s="13"/>
      <c r="D620" s="13"/>
      <c r="E620" s="14"/>
      <c r="F620" s="14"/>
      <c r="G620" s="13"/>
      <c r="H620" s="13"/>
      <c r="I620" s="13"/>
      <c r="J620" s="13"/>
      <c r="K620" s="13"/>
      <c r="L620" s="13"/>
      <c r="M620" s="14"/>
      <c r="N620" s="14"/>
      <c r="O620" s="13"/>
      <c r="P620" s="13"/>
      <c r="Q620" s="13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5.75" customHeight="1" x14ac:dyDescent="0.2">
      <c r="A621" s="13"/>
      <c r="B621" s="13"/>
      <c r="C621" s="13"/>
      <c r="D621" s="13"/>
      <c r="E621" s="14"/>
      <c r="F621" s="14"/>
      <c r="G621" s="13"/>
      <c r="H621" s="13"/>
      <c r="I621" s="13"/>
      <c r="J621" s="13"/>
      <c r="K621" s="13"/>
      <c r="L621" s="13"/>
      <c r="M621" s="14"/>
      <c r="N621" s="14"/>
      <c r="O621" s="13"/>
      <c r="P621" s="13"/>
      <c r="Q621" s="13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5.75" customHeight="1" x14ac:dyDescent="0.2">
      <c r="A622" s="13"/>
      <c r="B622" s="13"/>
      <c r="C622" s="13"/>
      <c r="D622" s="13"/>
      <c r="E622" s="14"/>
      <c r="F622" s="14"/>
      <c r="G622" s="13"/>
      <c r="H622" s="13"/>
      <c r="I622" s="13"/>
      <c r="J622" s="13"/>
      <c r="K622" s="13"/>
      <c r="L622" s="13"/>
      <c r="M622" s="14"/>
      <c r="N622" s="14"/>
      <c r="O622" s="13"/>
      <c r="P622" s="13"/>
      <c r="Q622" s="13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5.75" customHeight="1" x14ac:dyDescent="0.2">
      <c r="A623" s="13"/>
      <c r="B623" s="13"/>
      <c r="C623" s="13"/>
      <c r="D623" s="13"/>
      <c r="E623" s="14"/>
      <c r="F623" s="14"/>
      <c r="G623" s="13"/>
      <c r="H623" s="13"/>
      <c r="I623" s="13"/>
      <c r="J623" s="13"/>
      <c r="K623" s="13"/>
      <c r="L623" s="13"/>
      <c r="M623" s="14"/>
      <c r="N623" s="14"/>
      <c r="O623" s="13"/>
      <c r="P623" s="13"/>
      <c r="Q623" s="13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5.75" customHeight="1" x14ac:dyDescent="0.2">
      <c r="A624" s="13"/>
      <c r="B624" s="13"/>
      <c r="C624" s="13"/>
      <c r="D624" s="13"/>
      <c r="E624" s="14"/>
      <c r="F624" s="14"/>
      <c r="G624" s="13"/>
      <c r="H624" s="13"/>
      <c r="I624" s="13"/>
      <c r="J624" s="13"/>
      <c r="K624" s="13"/>
      <c r="L624" s="13"/>
      <c r="M624" s="14"/>
      <c r="N624" s="14"/>
      <c r="O624" s="13"/>
      <c r="P624" s="13"/>
      <c r="Q624" s="13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5.75" customHeight="1" x14ac:dyDescent="0.2">
      <c r="A625" s="13"/>
      <c r="B625" s="13"/>
      <c r="C625" s="13"/>
      <c r="D625" s="13"/>
      <c r="E625" s="14"/>
      <c r="F625" s="14"/>
      <c r="G625" s="13"/>
      <c r="H625" s="13"/>
      <c r="I625" s="13"/>
      <c r="J625" s="13"/>
      <c r="K625" s="13"/>
      <c r="L625" s="13"/>
      <c r="M625" s="14"/>
      <c r="N625" s="14"/>
      <c r="O625" s="13"/>
      <c r="P625" s="13"/>
      <c r="Q625" s="13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5.75" customHeight="1" x14ac:dyDescent="0.2">
      <c r="A626" s="13"/>
      <c r="B626" s="13"/>
      <c r="C626" s="13"/>
      <c r="D626" s="13"/>
      <c r="E626" s="14"/>
      <c r="F626" s="14"/>
      <c r="G626" s="13"/>
      <c r="H626" s="13"/>
      <c r="I626" s="13"/>
      <c r="J626" s="13"/>
      <c r="K626" s="13"/>
      <c r="L626" s="13"/>
      <c r="M626" s="14"/>
      <c r="N626" s="14"/>
      <c r="O626" s="13"/>
      <c r="P626" s="13"/>
      <c r="Q626" s="13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5.75" customHeight="1" x14ac:dyDescent="0.2">
      <c r="A627" s="13"/>
      <c r="B627" s="13"/>
      <c r="C627" s="13"/>
      <c r="D627" s="13"/>
      <c r="E627" s="14"/>
      <c r="F627" s="14"/>
      <c r="G627" s="13"/>
      <c r="H627" s="13"/>
      <c r="I627" s="13"/>
      <c r="J627" s="13"/>
      <c r="K627" s="13"/>
      <c r="L627" s="13"/>
      <c r="M627" s="14"/>
      <c r="N627" s="14"/>
      <c r="O627" s="13"/>
      <c r="P627" s="13"/>
      <c r="Q627" s="13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5.75" customHeight="1" x14ac:dyDescent="0.2">
      <c r="A628" s="13"/>
      <c r="B628" s="13"/>
      <c r="C628" s="13"/>
      <c r="D628" s="13"/>
      <c r="E628" s="14"/>
      <c r="F628" s="14"/>
      <c r="G628" s="13"/>
      <c r="H628" s="13"/>
      <c r="I628" s="13"/>
      <c r="J628" s="13"/>
      <c r="K628" s="13"/>
      <c r="L628" s="13"/>
      <c r="M628" s="14"/>
      <c r="N628" s="14"/>
      <c r="O628" s="13"/>
      <c r="P628" s="13"/>
      <c r="Q628" s="13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5.75" customHeight="1" x14ac:dyDescent="0.2">
      <c r="A629" s="13"/>
      <c r="B629" s="13"/>
      <c r="C629" s="13"/>
      <c r="D629" s="13"/>
      <c r="E629" s="14"/>
      <c r="F629" s="14"/>
      <c r="G629" s="13"/>
      <c r="H629" s="13"/>
      <c r="I629" s="13"/>
      <c r="J629" s="13"/>
      <c r="K629" s="13"/>
      <c r="L629" s="13"/>
      <c r="M629" s="14"/>
      <c r="N629" s="14"/>
      <c r="O629" s="13"/>
      <c r="P629" s="13"/>
      <c r="Q629" s="13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5.75" customHeight="1" x14ac:dyDescent="0.2">
      <c r="A630" s="13"/>
      <c r="B630" s="13"/>
      <c r="C630" s="13"/>
      <c r="D630" s="13"/>
      <c r="E630" s="14"/>
      <c r="F630" s="14"/>
      <c r="G630" s="13"/>
      <c r="H630" s="13"/>
      <c r="I630" s="13"/>
      <c r="J630" s="13"/>
      <c r="K630" s="13"/>
      <c r="L630" s="13"/>
      <c r="M630" s="14"/>
      <c r="N630" s="14"/>
      <c r="O630" s="13"/>
      <c r="P630" s="13"/>
      <c r="Q630" s="13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5.75" customHeight="1" x14ac:dyDescent="0.2">
      <c r="A631" s="13"/>
      <c r="B631" s="13"/>
      <c r="C631" s="13"/>
      <c r="D631" s="13"/>
      <c r="E631" s="14"/>
      <c r="F631" s="14"/>
      <c r="G631" s="13"/>
      <c r="H631" s="13"/>
      <c r="I631" s="13"/>
      <c r="J631" s="13"/>
      <c r="K631" s="13"/>
      <c r="L631" s="13"/>
      <c r="M631" s="14"/>
      <c r="N631" s="14"/>
      <c r="O631" s="13"/>
      <c r="P631" s="13"/>
      <c r="Q631" s="13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5.75" customHeight="1" x14ac:dyDescent="0.2">
      <c r="A632" s="13"/>
      <c r="B632" s="13"/>
      <c r="C632" s="13"/>
      <c r="D632" s="13"/>
      <c r="E632" s="14"/>
      <c r="F632" s="14"/>
      <c r="G632" s="13"/>
      <c r="H632" s="13"/>
      <c r="I632" s="13"/>
      <c r="J632" s="13"/>
      <c r="K632" s="13"/>
      <c r="L632" s="13"/>
      <c r="M632" s="14"/>
      <c r="N632" s="14"/>
      <c r="O632" s="13"/>
      <c r="P632" s="13"/>
      <c r="Q632" s="13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5.75" customHeight="1" x14ac:dyDescent="0.2">
      <c r="A633" s="13"/>
      <c r="B633" s="13"/>
      <c r="C633" s="13"/>
      <c r="D633" s="13"/>
      <c r="E633" s="14"/>
      <c r="F633" s="14"/>
      <c r="G633" s="13"/>
      <c r="H633" s="13"/>
      <c r="I633" s="13"/>
      <c r="J633" s="13"/>
      <c r="K633" s="13"/>
      <c r="L633" s="13"/>
      <c r="M633" s="14"/>
      <c r="N633" s="14"/>
      <c r="O633" s="13"/>
      <c r="P633" s="13"/>
      <c r="Q633" s="13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5.75" customHeight="1" x14ac:dyDescent="0.2">
      <c r="A634" s="13"/>
      <c r="B634" s="13"/>
      <c r="C634" s="13"/>
      <c r="D634" s="13"/>
      <c r="E634" s="14"/>
      <c r="F634" s="14"/>
      <c r="G634" s="13"/>
      <c r="H634" s="13"/>
      <c r="I634" s="13"/>
      <c r="J634" s="13"/>
      <c r="K634" s="13"/>
      <c r="L634" s="13"/>
      <c r="M634" s="14"/>
      <c r="N634" s="14"/>
      <c r="O634" s="13"/>
      <c r="P634" s="13"/>
      <c r="Q634" s="13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5.75" customHeight="1" x14ac:dyDescent="0.2">
      <c r="A635" s="13"/>
      <c r="B635" s="13"/>
      <c r="C635" s="13"/>
      <c r="D635" s="13"/>
      <c r="E635" s="14"/>
      <c r="F635" s="14"/>
      <c r="G635" s="13"/>
      <c r="H635" s="13"/>
      <c r="I635" s="13"/>
      <c r="J635" s="13"/>
      <c r="K635" s="13"/>
      <c r="L635" s="13"/>
      <c r="M635" s="14"/>
      <c r="N635" s="14"/>
      <c r="O635" s="13"/>
      <c r="P635" s="13"/>
      <c r="Q635" s="13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5.75" customHeight="1" x14ac:dyDescent="0.2">
      <c r="A636" s="13"/>
      <c r="B636" s="13"/>
      <c r="C636" s="13"/>
      <c r="D636" s="13"/>
      <c r="E636" s="14"/>
      <c r="F636" s="14"/>
      <c r="G636" s="13"/>
      <c r="H636" s="13"/>
      <c r="I636" s="13"/>
      <c r="J636" s="13"/>
      <c r="K636" s="13"/>
      <c r="L636" s="13"/>
      <c r="M636" s="14"/>
      <c r="N636" s="14"/>
      <c r="O636" s="13"/>
      <c r="P636" s="13"/>
      <c r="Q636" s="13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5.75" customHeight="1" x14ac:dyDescent="0.2">
      <c r="A637" s="13"/>
      <c r="B637" s="13"/>
      <c r="C637" s="13"/>
      <c r="D637" s="13"/>
      <c r="E637" s="14"/>
      <c r="F637" s="14"/>
      <c r="G637" s="13"/>
      <c r="H637" s="13"/>
      <c r="I637" s="13"/>
      <c r="J637" s="13"/>
      <c r="K637" s="13"/>
      <c r="L637" s="13"/>
      <c r="M637" s="14"/>
      <c r="N637" s="14"/>
      <c r="O637" s="13"/>
      <c r="P637" s="13"/>
      <c r="Q637" s="13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5.75" customHeight="1" x14ac:dyDescent="0.2">
      <c r="A638" s="13"/>
      <c r="B638" s="13"/>
      <c r="C638" s="13"/>
      <c r="D638" s="13"/>
      <c r="E638" s="14"/>
      <c r="F638" s="14"/>
      <c r="G638" s="13"/>
      <c r="H638" s="13"/>
      <c r="I638" s="13"/>
      <c r="J638" s="13"/>
      <c r="K638" s="13"/>
      <c r="L638" s="13"/>
      <c r="M638" s="14"/>
      <c r="N638" s="14"/>
      <c r="O638" s="13"/>
      <c r="P638" s="13"/>
      <c r="Q638" s="13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5.75" customHeight="1" x14ac:dyDescent="0.2">
      <c r="A639" s="13"/>
      <c r="B639" s="13"/>
      <c r="C639" s="13"/>
      <c r="D639" s="13"/>
      <c r="E639" s="14"/>
      <c r="F639" s="14"/>
      <c r="G639" s="13"/>
      <c r="H639" s="13"/>
      <c r="I639" s="13"/>
      <c r="J639" s="13"/>
      <c r="K639" s="13"/>
      <c r="L639" s="13"/>
      <c r="M639" s="14"/>
      <c r="N639" s="14"/>
      <c r="O639" s="13"/>
      <c r="P639" s="13"/>
      <c r="Q639" s="13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5.75" customHeight="1" x14ac:dyDescent="0.2">
      <c r="A640" s="13"/>
      <c r="B640" s="13"/>
      <c r="C640" s="13"/>
      <c r="D640" s="13"/>
      <c r="E640" s="14"/>
      <c r="F640" s="14"/>
      <c r="G640" s="13"/>
      <c r="H640" s="13"/>
      <c r="I640" s="13"/>
      <c r="J640" s="13"/>
      <c r="K640" s="13"/>
      <c r="L640" s="13"/>
      <c r="M640" s="14"/>
      <c r="N640" s="14"/>
      <c r="O640" s="13"/>
      <c r="P640" s="13"/>
      <c r="Q640" s="13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5.75" customHeight="1" x14ac:dyDescent="0.2">
      <c r="A641" s="13"/>
      <c r="B641" s="13"/>
      <c r="C641" s="13"/>
      <c r="D641" s="13"/>
      <c r="E641" s="14"/>
      <c r="F641" s="14"/>
      <c r="G641" s="13"/>
      <c r="H641" s="13"/>
      <c r="I641" s="13"/>
      <c r="J641" s="13"/>
      <c r="K641" s="13"/>
      <c r="L641" s="13"/>
      <c r="M641" s="14"/>
      <c r="N641" s="14"/>
      <c r="O641" s="13"/>
      <c r="P641" s="13"/>
      <c r="Q641" s="13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5.75" customHeight="1" x14ac:dyDescent="0.2">
      <c r="A642" s="13"/>
      <c r="B642" s="13"/>
      <c r="C642" s="13"/>
      <c r="D642" s="13"/>
      <c r="E642" s="14"/>
      <c r="F642" s="14"/>
      <c r="G642" s="13"/>
      <c r="H642" s="13"/>
      <c r="I642" s="13"/>
      <c r="J642" s="13"/>
      <c r="K642" s="13"/>
      <c r="L642" s="13"/>
      <c r="M642" s="14"/>
      <c r="N642" s="14"/>
      <c r="O642" s="13"/>
      <c r="P642" s="13"/>
      <c r="Q642" s="13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5.75" customHeight="1" x14ac:dyDescent="0.2">
      <c r="A643" s="13"/>
      <c r="B643" s="13"/>
      <c r="C643" s="13"/>
      <c r="D643" s="13"/>
      <c r="E643" s="14"/>
      <c r="F643" s="14"/>
      <c r="G643" s="13"/>
      <c r="H643" s="13"/>
      <c r="I643" s="13"/>
      <c r="J643" s="13"/>
      <c r="K643" s="13"/>
      <c r="L643" s="13"/>
      <c r="M643" s="14"/>
      <c r="N643" s="14"/>
      <c r="O643" s="13"/>
      <c r="P643" s="13"/>
      <c r="Q643" s="13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5.75" customHeight="1" x14ac:dyDescent="0.2">
      <c r="A644" s="13"/>
      <c r="B644" s="13"/>
      <c r="C644" s="13"/>
      <c r="D644" s="13"/>
      <c r="E644" s="14"/>
      <c r="F644" s="14"/>
      <c r="G644" s="13"/>
      <c r="H644" s="13"/>
      <c r="I644" s="13"/>
      <c r="J644" s="13"/>
      <c r="K644" s="13"/>
      <c r="L644" s="13"/>
      <c r="M644" s="14"/>
      <c r="N644" s="14"/>
      <c r="O644" s="13"/>
      <c r="P644" s="13"/>
      <c r="Q644" s="13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5.75" customHeight="1" x14ac:dyDescent="0.2">
      <c r="A645" s="13"/>
      <c r="B645" s="13"/>
      <c r="C645" s="13"/>
      <c r="D645" s="13"/>
      <c r="E645" s="14"/>
      <c r="F645" s="14"/>
      <c r="G645" s="13"/>
      <c r="H645" s="13"/>
      <c r="I645" s="13"/>
      <c r="J645" s="13"/>
      <c r="K645" s="13"/>
      <c r="L645" s="13"/>
      <c r="M645" s="14"/>
      <c r="N645" s="14"/>
      <c r="O645" s="13"/>
      <c r="P645" s="13"/>
      <c r="Q645" s="13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5.75" customHeight="1" x14ac:dyDescent="0.2">
      <c r="A646" s="13"/>
      <c r="B646" s="13"/>
      <c r="C646" s="13"/>
      <c r="D646" s="13"/>
      <c r="E646" s="14"/>
      <c r="F646" s="14"/>
      <c r="G646" s="13"/>
      <c r="H646" s="13"/>
      <c r="I646" s="13"/>
      <c r="J646" s="13"/>
      <c r="K646" s="13"/>
      <c r="L646" s="13"/>
      <c r="M646" s="14"/>
      <c r="N646" s="14"/>
      <c r="O646" s="13"/>
      <c r="P646" s="13"/>
      <c r="Q646" s="13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5.75" customHeight="1" x14ac:dyDescent="0.2">
      <c r="A647" s="13"/>
      <c r="B647" s="13"/>
      <c r="C647" s="13"/>
      <c r="D647" s="13"/>
      <c r="E647" s="14"/>
      <c r="F647" s="14"/>
      <c r="G647" s="13"/>
      <c r="H647" s="13"/>
      <c r="I647" s="13"/>
      <c r="J647" s="13"/>
      <c r="K647" s="13"/>
      <c r="L647" s="13"/>
      <c r="M647" s="14"/>
      <c r="N647" s="14"/>
      <c r="O647" s="13"/>
      <c r="P647" s="13"/>
      <c r="Q647" s="13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5.75" customHeight="1" x14ac:dyDescent="0.2">
      <c r="A648" s="13"/>
      <c r="B648" s="13"/>
      <c r="C648" s="13"/>
      <c r="D648" s="13"/>
      <c r="E648" s="14"/>
      <c r="F648" s="14"/>
      <c r="G648" s="13"/>
      <c r="H648" s="13"/>
      <c r="I648" s="13"/>
      <c r="J648" s="13"/>
      <c r="K648" s="13"/>
      <c r="L648" s="13"/>
      <c r="M648" s="14"/>
      <c r="N648" s="14"/>
      <c r="O648" s="13"/>
      <c r="P648" s="13"/>
      <c r="Q648" s="13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5.75" customHeight="1" x14ac:dyDescent="0.2">
      <c r="A649" s="13"/>
      <c r="B649" s="13"/>
      <c r="C649" s="13"/>
      <c r="D649" s="13"/>
      <c r="E649" s="14"/>
      <c r="F649" s="14"/>
      <c r="G649" s="13"/>
      <c r="H649" s="13"/>
      <c r="I649" s="13"/>
      <c r="J649" s="13"/>
      <c r="K649" s="13"/>
      <c r="L649" s="13"/>
      <c r="M649" s="14"/>
      <c r="N649" s="14"/>
      <c r="O649" s="13"/>
      <c r="P649" s="13"/>
      <c r="Q649" s="13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5.75" customHeight="1" x14ac:dyDescent="0.2">
      <c r="A650" s="13"/>
      <c r="B650" s="13"/>
      <c r="C650" s="13"/>
      <c r="D650" s="13"/>
      <c r="E650" s="14"/>
      <c r="F650" s="14"/>
      <c r="G650" s="13"/>
      <c r="H650" s="13"/>
      <c r="I650" s="13"/>
      <c r="J650" s="13"/>
      <c r="K650" s="13"/>
      <c r="L650" s="13"/>
      <c r="M650" s="14"/>
      <c r="N650" s="14"/>
      <c r="O650" s="13"/>
      <c r="P650" s="13"/>
      <c r="Q650" s="13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5.75" customHeight="1" x14ac:dyDescent="0.2">
      <c r="A651" s="13"/>
      <c r="B651" s="13"/>
      <c r="C651" s="13"/>
      <c r="D651" s="13"/>
      <c r="E651" s="14"/>
      <c r="F651" s="14"/>
      <c r="G651" s="13"/>
      <c r="H651" s="13"/>
      <c r="I651" s="13"/>
      <c r="J651" s="13"/>
      <c r="K651" s="13"/>
      <c r="L651" s="13"/>
      <c r="M651" s="14"/>
      <c r="N651" s="14"/>
      <c r="O651" s="13"/>
      <c r="P651" s="13"/>
      <c r="Q651" s="13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5.75" customHeight="1" x14ac:dyDescent="0.2">
      <c r="A652" s="13"/>
      <c r="B652" s="13"/>
      <c r="C652" s="13"/>
      <c r="D652" s="13"/>
      <c r="E652" s="14"/>
      <c r="F652" s="14"/>
      <c r="G652" s="13"/>
      <c r="H652" s="13"/>
      <c r="I652" s="13"/>
      <c r="J652" s="13"/>
      <c r="K652" s="13"/>
      <c r="L652" s="13"/>
      <c r="M652" s="14"/>
      <c r="N652" s="14"/>
      <c r="O652" s="13"/>
      <c r="P652" s="13"/>
      <c r="Q652" s="13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5.75" customHeight="1" x14ac:dyDescent="0.2">
      <c r="A653" s="13"/>
      <c r="B653" s="13"/>
      <c r="C653" s="13"/>
      <c r="D653" s="13"/>
      <c r="E653" s="14"/>
      <c r="F653" s="14"/>
      <c r="G653" s="13"/>
      <c r="H653" s="13"/>
      <c r="I653" s="13"/>
      <c r="J653" s="13"/>
      <c r="K653" s="13"/>
      <c r="L653" s="13"/>
      <c r="M653" s="14"/>
      <c r="N653" s="14"/>
      <c r="O653" s="13"/>
      <c r="P653" s="13"/>
      <c r="Q653" s="13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5.75" customHeight="1" x14ac:dyDescent="0.2">
      <c r="A654" s="13"/>
      <c r="B654" s="13"/>
      <c r="C654" s="13"/>
      <c r="D654" s="13"/>
      <c r="E654" s="14"/>
      <c r="F654" s="14"/>
      <c r="G654" s="13"/>
      <c r="H654" s="13"/>
      <c r="I654" s="13"/>
      <c r="J654" s="13"/>
      <c r="K654" s="13"/>
      <c r="L654" s="13"/>
      <c r="M654" s="14"/>
      <c r="N654" s="14"/>
      <c r="O654" s="13"/>
      <c r="P654" s="13"/>
      <c r="Q654" s="13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5.75" customHeight="1" x14ac:dyDescent="0.2">
      <c r="A655" s="13"/>
      <c r="B655" s="13"/>
      <c r="C655" s="13"/>
      <c r="D655" s="13"/>
      <c r="E655" s="14"/>
      <c r="F655" s="14"/>
      <c r="G655" s="13"/>
      <c r="H655" s="13"/>
      <c r="I655" s="13"/>
      <c r="J655" s="13"/>
      <c r="K655" s="13"/>
      <c r="L655" s="13"/>
      <c r="M655" s="14"/>
      <c r="N655" s="14"/>
      <c r="O655" s="13"/>
      <c r="P655" s="13"/>
      <c r="Q655" s="13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5.75" customHeight="1" x14ac:dyDescent="0.2">
      <c r="A656" s="13"/>
      <c r="B656" s="13"/>
      <c r="C656" s="13"/>
      <c r="D656" s="13"/>
      <c r="E656" s="14"/>
      <c r="F656" s="14"/>
      <c r="G656" s="13"/>
      <c r="H656" s="13"/>
      <c r="I656" s="13"/>
      <c r="J656" s="13"/>
      <c r="K656" s="13"/>
      <c r="L656" s="13"/>
      <c r="M656" s="14"/>
      <c r="N656" s="14"/>
      <c r="O656" s="13"/>
      <c r="P656" s="13"/>
      <c r="Q656" s="13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5.75" customHeight="1" x14ac:dyDescent="0.2">
      <c r="A657" s="13"/>
      <c r="B657" s="13"/>
      <c r="C657" s="13"/>
      <c r="D657" s="13"/>
      <c r="E657" s="14"/>
      <c r="F657" s="14"/>
      <c r="G657" s="13"/>
      <c r="H657" s="13"/>
      <c r="I657" s="13"/>
      <c r="J657" s="13"/>
      <c r="K657" s="13"/>
      <c r="L657" s="13"/>
      <c r="M657" s="14"/>
      <c r="N657" s="14"/>
      <c r="O657" s="13"/>
      <c r="P657" s="13"/>
      <c r="Q657" s="13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5.75" customHeight="1" x14ac:dyDescent="0.2">
      <c r="A658" s="13"/>
      <c r="B658" s="13"/>
      <c r="C658" s="13"/>
      <c r="D658" s="13"/>
      <c r="E658" s="14"/>
      <c r="F658" s="14"/>
      <c r="G658" s="13"/>
      <c r="H658" s="13"/>
      <c r="I658" s="13"/>
      <c r="J658" s="13"/>
      <c r="K658" s="13"/>
      <c r="L658" s="13"/>
      <c r="M658" s="14"/>
      <c r="N658" s="14"/>
      <c r="O658" s="13"/>
      <c r="P658" s="13"/>
      <c r="Q658" s="13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5.75" customHeight="1" x14ac:dyDescent="0.2">
      <c r="A659" s="13"/>
      <c r="B659" s="13"/>
      <c r="C659" s="13"/>
      <c r="D659" s="13"/>
      <c r="E659" s="14"/>
      <c r="F659" s="14"/>
      <c r="G659" s="13"/>
      <c r="H659" s="13"/>
      <c r="I659" s="13"/>
      <c r="J659" s="13"/>
      <c r="K659" s="13"/>
      <c r="L659" s="13"/>
      <c r="M659" s="14"/>
      <c r="N659" s="14"/>
      <c r="O659" s="13"/>
      <c r="P659" s="13"/>
      <c r="Q659" s="13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5.75" customHeight="1" x14ac:dyDescent="0.2">
      <c r="A660" s="13"/>
      <c r="B660" s="13"/>
      <c r="C660" s="13"/>
      <c r="D660" s="13"/>
      <c r="E660" s="14"/>
      <c r="F660" s="14"/>
      <c r="G660" s="13"/>
      <c r="H660" s="13"/>
      <c r="I660" s="13"/>
      <c r="J660" s="13"/>
      <c r="K660" s="13"/>
      <c r="L660" s="13"/>
      <c r="M660" s="14"/>
      <c r="N660" s="14"/>
      <c r="O660" s="13"/>
      <c r="P660" s="13"/>
      <c r="Q660" s="13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5.75" customHeight="1" x14ac:dyDescent="0.2">
      <c r="A661" s="13"/>
      <c r="B661" s="13"/>
      <c r="C661" s="13"/>
      <c r="D661" s="13"/>
      <c r="E661" s="14"/>
      <c r="F661" s="14"/>
      <c r="G661" s="13"/>
      <c r="H661" s="13"/>
      <c r="I661" s="13"/>
      <c r="J661" s="13"/>
      <c r="K661" s="13"/>
      <c r="L661" s="13"/>
      <c r="M661" s="14"/>
      <c r="N661" s="14"/>
      <c r="O661" s="13"/>
      <c r="P661" s="13"/>
      <c r="Q661" s="13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5.75" customHeight="1" x14ac:dyDescent="0.2">
      <c r="A662" s="13"/>
      <c r="B662" s="13"/>
      <c r="C662" s="13"/>
      <c r="D662" s="13"/>
      <c r="E662" s="14"/>
      <c r="F662" s="14"/>
      <c r="G662" s="13"/>
      <c r="H662" s="13"/>
      <c r="I662" s="13"/>
      <c r="J662" s="13"/>
      <c r="K662" s="13"/>
      <c r="L662" s="13"/>
      <c r="M662" s="14"/>
      <c r="N662" s="14"/>
      <c r="O662" s="13"/>
      <c r="P662" s="13"/>
      <c r="Q662" s="13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5.75" customHeight="1" x14ac:dyDescent="0.2">
      <c r="A663" s="13"/>
      <c r="B663" s="13"/>
      <c r="C663" s="13"/>
      <c r="D663" s="13"/>
      <c r="E663" s="14"/>
      <c r="F663" s="14"/>
      <c r="G663" s="13"/>
      <c r="H663" s="13"/>
      <c r="I663" s="13"/>
      <c r="J663" s="13"/>
      <c r="K663" s="13"/>
      <c r="L663" s="13"/>
      <c r="M663" s="14"/>
      <c r="N663" s="14"/>
      <c r="O663" s="13"/>
      <c r="P663" s="13"/>
      <c r="Q663" s="13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5.75" customHeight="1" x14ac:dyDescent="0.2">
      <c r="A664" s="13"/>
      <c r="B664" s="13"/>
      <c r="C664" s="13"/>
      <c r="D664" s="13"/>
      <c r="E664" s="14"/>
      <c r="F664" s="14"/>
      <c r="G664" s="13"/>
      <c r="H664" s="13"/>
      <c r="I664" s="13"/>
      <c r="J664" s="13"/>
      <c r="K664" s="13"/>
      <c r="L664" s="13"/>
      <c r="M664" s="14"/>
      <c r="N664" s="14"/>
      <c r="O664" s="13"/>
      <c r="P664" s="13"/>
      <c r="Q664" s="13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5.75" customHeight="1" x14ac:dyDescent="0.2">
      <c r="A665" s="13"/>
      <c r="B665" s="13"/>
      <c r="C665" s="13"/>
      <c r="D665" s="13"/>
      <c r="E665" s="14"/>
      <c r="F665" s="14"/>
      <c r="G665" s="13"/>
      <c r="H665" s="13"/>
      <c r="I665" s="13"/>
      <c r="J665" s="13"/>
      <c r="K665" s="13"/>
      <c r="L665" s="13"/>
      <c r="M665" s="14"/>
      <c r="N665" s="14"/>
      <c r="O665" s="13"/>
      <c r="P665" s="13"/>
      <c r="Q665" s="13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5.75" customHeight="1" x14ac:dyDescent="0.2">
      <c r="A666" s="13"/>
      <c r="B666" s="13"/>
      <c r="C666" s="13"/>
      <c r="D666" s="13"/>
      <c r="E666" s="14"/>
      <c r="F666" s="14"/>
      <c r="G666" s="13"/>
      <c r="H666" s="13"/>
      <c r="I666" s="13"/>
      <c r="J666" s="13"/>
      <c r="K666" s="13"/>
      <c r="L666" s="13"/>
      <c r="M666" s="14"/>
      <c r="N666" s="14"/>
      <c r="O666" s="13"/>
      <c r="P666" s="13"/>
      <c r="Q666" s="13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5.75" customHeight="1" x14ac:dyDescent="0.2">
      <c r="A667" s="13"/>
      <c r="B667" s="13"/>
      <c r="C667" s="13"/>
      <c r="D667" s="13"/>
      <c r="E667" s="14"/>
      <c r="F667" s="14"/>
      <c r="G667" s="13"/>
      <c r="H667" s="13"/>
      <c r="I667" s="13"/>
      <c r="J667" s="13"/>
      <c r="K667" s="13"/>
      <c r="L667" s="13"/>
      <c r="M667" s="14"/>
      <c r="N667" s="14"/>
      <c r="O667" s="13"/>
      <c r="P667" s="13"/>
      <c r="Q667" s="13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5.75" customHeight="1" x14ac:dyDescent="0.2">
      <c r="A668" s="13"/>
      <c r="B668" s="13"/>
      <c r="C668" s="13"/>
      <c r="D668" s="13"/>
      <c r="E668" s="14"/>
      <c r="F668" s="14"/>
      <c r="G668" s="13"/>
      <c r="H668" s="13"/>
      <c r="I668" s="13"/>
      <c r="J668" s="13"/>
      <c r="K668" s="13"/>
      <c r="L668" s="13"/>
      <c r="M668" s="14"/>
      <c r="N668" s="14"/>
      <c r="O668" s="13"/>
      <c r="P668" s="13"/>
      <c r="Q668" s="13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5.75" customHeight="1" x14ac:dyDescent="0.2">
      <c r="A669" s="13"/>
      <c r="B669" s="13"/>
      <c r="C669" s="13"/>
      <c r="D669" s="13"/>
      <c r="E669" s="14"/>
      <c r="F669" s="14"/>
      <c r="G669" s="13"/>
      <c r="H669" s="13"/>
      <c r="I669" s="13"/>
      <c r="J669" s="13"/>
      <c r="K669" s="13"/>
      <c r="L669" s="13"/>
      <c r="M669" s="14"/>
      <c r="N669" s="14"/>
      <c r="O669" s="13"/>
      <c r="P669" s="13"/>
      <c r="Q669" s="13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5.75" customHeight="1" x14ac:dyDescent="0.2">
      <c r="A670" s="13"/>
      <c r="B670" s="13"/>
      <c r="C670" s="13"/>
      <c r="D670" s="13"/>
      <c r="E670" s="14"/>
      <c r="F670" s="14"/>
      <c r="G670" s="13"/>
      <c r="H670" s="13"/>
      <c r="I670" s="13"/>
      <c r="J670" s="13"/>
      <c r="K670" s="13"/>
      <c r="L670" s="13"/>
      <c r="M670" s="14"/>
      <c r="N670" s="14"/>
      <c r="O670" s="13"/>
      <c r="P670" s="13"/>
      <c r="Q670" s="13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5.75" customHeight="1" x14ac:dyDescent="0.2">
      <c r="A671" s="13"/>
      <c r="B671" s="13"/>
      <c r="C671" s="13"/>
      <c r="D671" s="13"/>
      <c r="E671" s="14"/>
      <c r="F671" s="14"/>
      <c r="G671" s="13"/>
      <c r="H671" s="13"/>
      <c r="I671" s="13"/>
      <c r="J671" s="13"/>
      <c r="K671" s="13"/>
      <c r="L671" s="13"/>
      <c r="M671" s="14"/>
      <c r="N671" s="14"/>
      <c r="O671" s="13"/>
      <c r="P671" s="13"/>
      <c r="Q671" s="13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5.75" customHeight="1" x14ac:dyDescent="0.2">
      <c r="A672" s="13"/>
      <c r="B672" s="13"/>
      <c r="C672" s="13"/>
      <c r="D672" s="13"/>
      <c r="E672" s="14"/>
      <c r="F672" s="14"/>
      <c r="G672" s="13"/>
      <c r="H672" s="13"/>
      <c r="I672" s="13"/>
      <c r="J672" s="13"/>
      <c r="K672" s="13"/>
      <c r="L672" s="13"/>
      <c r="M672" s="14"/>
      <c r="N672" s="14"/>
      <c r="O672" s="13"/>
      <c r="P672" s="13"/>
      <c r="Q672" s="13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5.75" customHeight="1" x14ac:dyDescent="0.2">
      <c r="A673" s="13"/>
      <c r="B673" s="13"/>
      <c r="C673" s="13"/>
      <c r="D673" s="13"/>
      <c r="E673" s="14"/>
      <c r="F673" s="14"/>
      <c r="G673" s="13"/>
      <c r="H673" s="13"/>
      <c r="I673" s="13"/>
      <c r="J673" s="13"/>
      <c r="K673" s="13"/>
      <c r="L673" s="13"/>
      <c r="M673" s="14"/>
      <c r="N673" s="14"/>
      <c r="O673" s="13"/>
      <c r="P673" s="13"/>
      <c r="Q673" s="13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5.75" customHeight="1" x14ac:dyDescent="0.2">
      <c r="A674" s="13"/>
      <c r="B674" s="13"/>
      <c r="C674" s="13"/>
      <c r="D674" s="13"/>
      <c r="E674" s="14"/>
      <c r="F674" s="14"/>
      <c r="G674" s="13"/>
      <c r="H674" s="13"/>
      <c r="I674" s="13"/>
      <c r="J674" s="13"/>
      <c r="K674" s="13"/>
      <c r="L674" s="13"/>
      <c r="M674" s="14"/>
      <c r="N674" s="14"/>
      <c r="O674" s="13"/>
      <c r="P674" s="13"/>
      <c r="Q674" s="13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5.75" customHeight="1" x14ac:dyDescent="0.2">
      <c r="A675" s="13"/>
      <c r="B675" s="13"/>
      <c r="C675" s="13"/>
      <c r="D675" s="13"/>
      <c r="E675" s="14"/>
      <c r="F675" s="14"/>
      <c r="G675" s="13"/>
      <c r="H675" s="13"/>
      <c r="I675" s="13"/>
      <c r="J675" s="13"/>
      <c r="K675" s="13"/>
      <c r="L675" s="13"/>
      <c r="M675" s="14"/>
      <c r="N675" s="14"/>
      <c r="O675" s="13"/>
      <c r="P675" s="13"/>
      <c r="Q675" s="13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5.75" customHeight="1" x14ac:dyDescent="0.2">
      <c r="A676" s="13"/>
      <c r="B676" s="13"/>
      <c r="C676" s="13"/>
      <c r="D676" s="13"/>
      <c r="E676" s="14"/>
      <c r="F676" s="14"/>
      <c r="G676" s="13"/>
      <c r="H676" s="13"/>
      <c r="I676" s="13"/>
      <c r="J676" s="13"/>
      <c r="K676" s="13"/>
      <c r="L676" s="13"/>
      <c r="M676" s="14"/>
      <c r="N676" s="14"/>
      <c r="O676" s="13"/>
      <c r="P676" s="13"/>
      <c r="Q676" s="13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5.75" customHeight="1" x14ac:dyDescent="0.2">
      <c r="A677" s="13"/>
      <c r="B677" s="13"/>
      <c r="C677" s="13"/>
      <c r="D677" s="13"/>
      <c r="E677" s="14"/>
      <c r="F677" s="14"/>
      <c r="G677" s="13"/>
      <c r="H677" s="13"/>
      <c r="I677" s="13"/>
      <c r="J677" s="13"/>
      <c r="K677" s="13"/>
      <c r="L677" s="13"/>
      <c r="M677" s="14"/>
      <c r="N677" s="14"/>
      <c r="O677" s="13"/>
      <c r="P677" s="13"/>
      <c r="Q677" s="13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5.75" customHeight="1" x14ac:dyDescent="0.2">
      <c r="A678" s="13"/>
      <c r="B678" s="13"/>
      <c r="C678" s="13"/>
      <c r="D678" s="13"/>
      <c r="E678" s="14"/>
      <c r="F678" s="14"/>
      <c r="G678" s="13"/>
      <c r="H678" s="13"/>
      <c r="I678" s="13"/>
      <c r="J678" s="13"/>
      <c r="K678" s="13"/>
      <c r="L678" s="13"/>
      <c r="M678" s="14"/>
      <c r="N678" s="14"/>
      <c r="O678" s="13"/>
      <c r="P678" s="13"/>
      <c r="Q678" s="13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5.75" customHeight="1" x14ac:dyDescent="0.2">
      <c r="A679" s="13"/>
      <c r="B679" s="13"/>
      <c r="C679" s="13"/>
      <c r="D679" s="13"/>
      <c r="E679" s="14"/>
      <c r="F679" s="14"/>
      <c r="G679" s="13"/>
      <c r="H679" s="13"/>
      <c r="I679" s="13"/>
      <c r="J679" s="13"/>
      <c r="K679" s="13"/>
      <c r="L679" s="13"/>
      <c r="M679" s="14"/>
      <c r="N679" s="14"/>
      <c r="O679" s="13"/>
      <c r="P679" s="13"/>
      <c r="Q679" s="13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5.75" customHeight="1" x14ac:dyDescent="0.2">
      <c r="A680" s="13"/>
      <c r="B680" s="13"/>
      <c r="C680" s="13"/>
      <c r="D680" s="13"/>
      <c r="E680" s="14"/>
      <c r="F680" s="14"/>
      <c r="G680" s="13"/>
      <c r="H680" s="13"/>
      <c r="I680" s="13"/>
      <c r="J680" s="13"/>
      <c r="K680" s="13"/>
      <c r="L680" s="13"/>
      <c r="M680" s="14"/>
      <c r="N680" s="14"/>
      <c r="O680" s="13"/>
      <c r="P680" s="13"/>
      <c r="Q680" s="13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5.75" customHeight="1" x14ac:dyDescent="0.2">
      <c r="A681" s="13"/>
      <c r="B681" s="13"/>
      <c r="C681" s="13"/>
      <c r="D681" s="13"/>
      <c r="E681" s="14"/>
      <c r="F681" s="14"/>
      <c r="G681" s="13"/>
      <c r="H681" s="13"/>
      <c r="I681" s="13"/>
      <c r="J681" s="13"/>
      <c r="K681" s="13"/>
      <c r="L681" s="13"/>
      <c r="M681" s="14"/>
      <c r="N681" s="14"/>
      <c r="O681" s="13"/>
      <c r="P681" s="13"/>
      <c r="Q681" s="13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5.75" customHeight="1" x14ac:dyDescent="0.2">
      <c r="A682" s="13"/>
      <c r="B682" s="13"/>
      <c r="C682" s="13"/>
      <c r="D682" s="13"/>
      <c r="E682" s="14"/>
      <c r="F682" s="14"/>
      <c r="G682" s="13"/>
      <c r="H682" s="13"/>
      <c r="I682" s="13"/>
      <c r="J682" s="13"/>
      <c r="K682" s="13"/>
      <c r="L682" s="13"/>
      <c r="M682" s="14"/>
      <c r="N682" s="14"/>
      <c r="O682" s="13"/>
      <c r="P682" s="13"/>
      <c r="Q682" s="13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5.75" customHeight="1" x14ac:dyDescent="0.2">
      <c r="A683" s="13"/>
      <c r="B683" s="13"/>
      <c r="C683" s="13"/>
      <c r="D683" s="13"/>
      <c r="E683" s="14"/>
      <c r="F683" s="14"/>
      <c r="G683" s="13"/>
      <c r="H683" s="13"/>
      <c r="I683" s="13"/>
      <c r="J683" s="13"/>
      <c r="K683" s="13"/>
      <c r="L683" s="13"/>
      <c r="M683" s="14"/>
      <c r="N683" s="14"/>
      <c r="O683" s="13"/>
      <c r="P683" s="13"/>
      <c r="Q683" s="13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5.75" customHeight="1" x14ac:dyDescent="0.2">
      <c r="A684" s="13"/>
      <c r="B684" s="13"/>
      <c r="C684" s="13"/>
      <c r="D684" s="13"/>
      <c r="E684" s="14"/>
      <c r="F684" s="14"/>
      <c r="G684" s="13"/>
      <c r="H684" s="13"/>
      <c r="I684" s="13"/>
      <c r="J684" s="13"/>
      <c r="K684" s="13"/>
      <c r="L684" s="13"/>
      <c r="M684" s="14"/>
      <c r="N684" s="14"/>
      <c r="O684" s="13"/>
      <c r="P684" s="13"/>
      <c r="Q684" s="13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5.75" customHeight="1" x14ac:dyDescent="0.2">
      <c r="A685" s="13"/>
      <c r="B685" s="13"/>
      <c r="C685" s="13"/>
      <c r="D685" s="13"/>
      <c r="E685" s="14"/>
      <c r="F685" s="14"/>
      <c r="G685" s="13"/>
      <c r="H685" s="13"/>
      <c r="I685" s="13"/>
      <c r="J685" s="13"/>
      <c r="K685" s="13"/>
      <c r="L685" s="13"/>
      <c r="M685" s="14"/>
      <c r="N685" s="14"/>
      <c r="O685" s="13"/>
      <c r="P685" s="13"/>
      <c r="Q685" s="13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5.75" customHeight="1" x14ac:dyDescent="0.2">
      <c r="A686" s="13"/>
      <c r="B686" s="13"/>
      <c r="C686" s="13"/>
      <c r="D686" s="13"/>
      <c r="E686" s="14"/>
      <c r="F686" s="14"/>
      <c r="G686" s="13"/>
      <c r="H686" s="13"/>
      <c r="I686" s="13"/>
      <c r="J686" s="13"/>
      <c r="K686" s="13"/>
      <c r="L686" s="13"/>
      <c r="M686" s="14"/>
      <c r="N686" s="14"/>
      <c r="O686" s="13"/>
      <c r="P686" s="13"/>
      <c r="Q686" s="13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5.75" customHeight="1" x14ac:dyDescent="0.2">
      <c r="A687" s="13"/>
      <c r="B687" s="13"/>
      <c r="C687" s="13"/>
      <c r="D687" s="13"/>
      <c r="E687" s="14"/>
      <c r="F687" s="14"/>
      <c r="G687" s="13"/>
      <c r="H687" s="13"/>
      <c r="I687" s="13"/>
      <c r="J687" s="13"/>
      <c r="K687" s="13"/>
      <c r="L687" s="13"/>
      <c r="M687" s="14"/>
      <c r="N687" s="14"/>
      <c r="O687" s="13"/>
      <c r="P687" s="13"/>
      <c r="Q687" s="13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5.75" customHeight="1" x14ac:dyDescent="0.2">
      <c r="A688" s="13"/>
      <c r="B688" s="13"/>
      <c r="C688" s="13"/>
      <c r="D688" s="13"/>
      <c r="E688" s="14"/>
      <c r="F688" s="14"/>
      <c r="G688" s="13"/>
      <c r="H688" s="13"/>
      <c r="I688" s="13"/>
      <c r="J688" s="13"/>
      <c r="K688" s="13"/>
      <c r="L688" s="13"/>
      <c r="M688" s="14"/>
      <c r="N688" s="14"/>
      <c r="O688" s="13"/>
      <c r="P688" s="13"/>
      <c r="Q688" s="13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5.75" customHeight="1" x14ac:dyDescent="0.2">
      <c r="A689" s="13"/>
      <c r="B689" s="13"/>
      <c r="C689" s="13"/>
      <c r="D689" s="13"/>
      <c r="E689" s="14"/>
      <c r="F689" s="14"/>
      <c r="G689" s="13"/>
      <c r="H689" s="13"/>
      <c r="I689" s="13"/>
      <c r="J689" s="13"/>
      <c r="K689" s="13"/>
      <c r="L689" s="13"/>
      <c r="M689" s="14"/>
      <c r="N689" s="14"/>
      <c r="O689" s="13"/>
      <c r="P689" s="13"/>
      <c r="Q689" s="13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5.75" customHeight="1" x14ac:dyDescent="0.2">
      <c r="A690" s="13"/>
      <c r="B690" s="13"/>
      <c r="C690" s="13"/>
      <c r="D690" s="13"/>
      <c r="E690" s="14"/>
      <c r="F690" s="14"/>
      <c r="G690" s="13"/>
      <c r="H690" s="13"/>
      <c r="I690" s="13"/>
      <c r="J690" s="13"/>
      <c r="K690" s="13"/>
      <c r="L690" s="13"/>
      <c r="M690" s="14"/>
      <c r="N690" s="14"/>
      <c r="O690" s="13"/>
      <c r="P690" s="13"/>
      <c r="Q690" s="13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5.75" customHeight="1" x14ac:dyDescent="0.2">
      <c r="A691" s="13"/>
      <c r="B691" s="13"/>
      <c r="C691" s="13"/>
      <c r="D691" s="13"/>
      <c r="E691" s="14"/>
      <c r="F691" s="14"/>
      <c r="G691" s="13"/>
      <c r="H691" s="13"/>
      <c r="I691" s="13"/>
      <c r="J691" s="13"/>
      <c r="K691" s="13"/>
      <c r="L691" s="13"/>
      <c r="M691" s="14"/>
      <c r="N691" s="14"/>
      <c r="O691" s="13"/>
      <c r="P691" s="13"/>
      <c r="Q691" s="13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5.75" customHeight="1" x14ac:dyDescent="0.2">
      <c r="A692" s="13"/>
      <c r="B692" s="13"/>
      <c r="C692" s="13"/>
      <c r="D692" s="13"/>
      <c r="E692" s="14"/>
      <c r="F692" s="14"/>
      <c r="G692" s="13"/>
      <c r="H692" s="13"/>
      <c r="I692" s="13"/>
      <c r="J692" s="13"/>
      <c r="K692" s="13"/>
      <c r="L692" s="13"/>
      <c r="M692" s="14"/>
      <c r="N692" s="14"/>
      <c r="O692" s="13"/>
      <c r="P692" s="13"/>
      <c r="Q692" s="13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5.75" customHeight="1" x14ac:dyDescent="0.2">
      <c r="A693" s="13"/>
      <c r="B693" s="13"/>
      <c r="C693" s="13"/>
      <c r="D693" s="13"/>
      <c r="E693" s="14"/>
      <c r="F693" s="14"/>
      <c r="G693" s="13"/>
      <c r="H693" s="13"/>
      <c r="I693" s="13"/>
      <c r="J693" s="13"/>
      <c r="K693" s="13"/>
      <c r="L693" s="13"/>
      <c r="M693" s="14"/>
      <c r="N693" s="14"/>
      <c r="O693" s="13"/>
      <c r="P693" s="13"/>
      <c r="Q693" s="13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5.75" customHeight="1" x14ac:dyDescent="0.2">
      <c r="A694" s="13"/>
      <c r="B694" s="13"/>
      <c r="C694" s="13"/>
      <c r="D694" s="13"/>
      <c r="E694" s="14"/>
      <c r="F694" s="14"/>
      <c r="G694" s="13"/>
      <c r="H694" s="13"/>
      <c r="I694" s="13"/>
      <c r="J694" s="13"/>
      <c r="K694" s="13"/>
      <c r="L694" s="13"/>
      <c r="M694" s="14"/>
      <c r="N694" s="14"/>
      <c r="O694" s="13"/>
      <c r="P694" s="13"/>
      <c r="Q694" s="13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5.75" customHeight="1" x14ac:dyDescent="0.2">
      <c r="A695" s="13"/>
      <c r="B695" s="13"/>
      <c r="C695" s="13"/>
      <c r="D695" s="13"/>
      <c r="E695" s="14"/>
      <c r="F695" s="14"/>
      <c r="G695" s="13"/>
      <c r="H695" s="13"/>
      <c r="I695" s="13"/>
      <c r="J695" s="13"/>
      <c r="K695" s="13"/>
      <c r="L695" s="13"/>
      <c r="M695" s="14"/>
      <c r="N695" s="14"/>
      <c r="O695" s="13"/>
      <c r="P695" s="13"/>
      <c r="Q695" s="13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5.75" customHeight="1" x14ac:dyDescent="0.2">
      <c r="A696" s="13"/>
      <c r="B696" s="13"/>
      <c r="C696" s="13"/>
      <c r="D696" s="13"/>
      <c r="E696" s="14"/>
      <c r="F696" s="14"/>
      <c r="G696" s="13"/>
      <c r="H696" s="13"/>
      <c r="I696" s="13"/>
      <c r="J696" s="13"/>
      <c r="K696" s="13"/>
      <c r="L696" s="13"/>
      <c r="M696" s="14"/>
      <c r="N696" s="14"/>
      <c r="O696" s="13"/>
      <c r="P696" s="13"/>
      <c r="Q696" s="13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5.75" customHeight="1" x14ac:dyDescent="0.2">
      <c r="A697" s="13"/>
      <c r="B697" s="13"/>
      <c r="C697" s="13"/>
      <c r="D697" s="13"/>
      <c r="E697" s="14"/>
      <c r="F697" s="14"/>
      <c r="G697" s="13"/>
      <c r="H697" s="13"/>
      <c r="I697" s="13"/>
      <c r="J697" s="13"/>
      <c r="K697" s="13"/>
      <c r="L697" s="13"/>
      <c r="M697" s="14"/>
      <c r="N697" s="14"/>
      <c r="O697" s="13"/>
      <c r="P697" s="13"/>
      <c r="Q697" s="13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5.75" customHeight="1" x14ac:dyDescent="0.2">
      <c r="A698" s="13"/>
      <c r="B698" s="13"/>
      <c r="C698" s="13"/>
      <c r="D698" s="13"/>
      <c r="E698" s="14"/>
      <c r="F698" s="14"/>
      <c r="G698" s="13"/>
      <c r="H698" s="13"/>
      <c r="I698" s="13"/>
      <c r="J698" s="13"/>
      <c r="K698" s="13"/>
      <c r="L698" s="13"/>
      <c r="M698" s="14"/>
      <c r="N698" s="14"/>
      <c r="O698" s="13"/>
      <c r="P698" s="13"/>
      <c r="Q698" s="13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5.75" customHeight="1" x14ac:dyDescent="0.2">
      <c r="A699" s="13"/>
      <c r="B699" s="13"/>
      <c r="C699" s="13"/>
      <c r="D699" s="13"/>
      <c r="E699" s="14"/>
      <c r="F699" s="14"/>
      <c r="G699" s="13"/>
      <c r="H699" s="13"/>
      <c r="I699" s="13"/>
      <c r="J699" s="13"/>
      <c r="K699" s="13"/>
      <c r="L699" s="13"/>
      <c r="M699" s="14"/>
      <c r="N699" s="14"/>
      <c r="O699" s="13"/>
      <c r="P699" s="13"/>
      <c r="Q699" s="13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5.75" customHeight="1" x14ac:dyDescent="0.2">
      <c r="A700" s="13"/>
      <c r="B700" s="13"/>
      <c r="C700" s="13"/>
      <c r="D700" s="13"/>
      <c r="E700" s="14"/>
      <c r="F700" s="14"/>
      <c r="G700" s="13"/>
      <c r="H700" s="13"/>
      <c r="I700" s="13"/>
      <c r="J700" s="13"/>
      <c r="K700" s="13"/>
      <c r="L700" s="13"/>
      <c r="M700" s="14"/>
      <c r="N700" s="14"/>
      <c r="O700" s="13"/>
      <c r="P700" s="13"/>
      <c r="Q700" s="13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5.75" customHeight="1" x14ac:dyDescent="0.2">
      <c r="A701" s="13"/>
      <c r="B701" s="13"/>
      <c r="C701" s="13"/>
      <c r="D701" s="13"/>
      <c r="E701" s="14"/>
      <c r="F701" s="14"/>
      <c r="G701" s="13"/>
      <c r="H701" s="13"/>
      <c r="I701" s="13"/>
      <c r="J701" s="13"/>
      <c r="K701" s="13"/>
      <c r="L701" s="13"/>
      <c r="M701" s="14"/>
      <c r="N701" s="14"/>
      <c r="O701" s="13"/>
      <c r="P701" s="13"/>
      <c r="Q701" s="13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5.75" customHeight="1" x14ac:dyDescent="0.2">
      <c r="A702" s="13"/>
      <c r="B702" s="13"/>
      <c r="C702" s="13"/>
      <c r="D702" s="13"/>
      <c r="E702" s="14"/>
      <c r="F702" s="14"/>
      <c r="G702" s="13"/>
      <c r="H702" s="13"/>
      <c r="I702" s="13"/>
      <c r="J702" s="13"/>
      <c r="K702" s="13"/>
      <c r="L702" s="13"/>
      <c r="M702" s="14"/>
      <c r="N702" s="14"/>
      <c r="O702" s="13"/>
      <c r="P702" s="13"/>
      <c r="Q702" s="13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5.75" customHeight="1" x14ac:dyDescent="0.2">
      <c r="A703" s="13"/>
      <c r="B703" s="13"/>
      <c r="C703" s="13"/>
      <c r="D703" s="13"/>
      <c r="E703" s="14"/>
      <c r="F703" s="14"/>
      <c r="G703" s="13"/>
      <c r="H703" s="13"/>
      <c r="I703" s="13"/>
      <c r="J703" s="13"/>
      <c r="K703" s="13"/>
      <c r="L703" s="13"/>
      <c r="M703" s="14"/>
      <c r="N703" s="14"/>
      <c r="O703" s="13"/>
      <c r="P703" s="13"/>
      <c r="Q703" s="13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5.75" customHeight="1" x14ac:dyDescent="0.2">
      <c r="A704" s="13"/>
      <c r="B704" s="13"/>
      <c r="C704" s="13"/>
      <c r="D704" s="13"/>
      <c r="E704" s="14"/>
      <c r="F704" s="14"/>
      <c r="G704" s="13"/>
      <c r="H704" s="13"/>
      <c r="I704" s="13"/>
      <c r="J704" s="13"/>
      <c r="K704" s="13"/>
      <c r="L704" s="13"/>
      <c r="M704" s="14"/>
      <c r="N704" s="14"/>
      <c r="O704" s="13"/>
      <c r="P704" s="13"/>
      <c r="Q704" s="13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5.75" customHeight="1" x14ac:dyDescent="0.2">
      <c r="A705" s="13"/>
      <c r="B705" s="13"/>
      <c r="C705" s="13"/>
      <c r="D705" s="13"/>
      <c r="E705" s="14"/>
      <c r="F705" s="14"/>
      <c r="G705" s="13"/>
      <c r="H705" s="13"/>
      <c r="I705" s="13"/>
      <c r="J705" s="13"/>
      <c r="K705" s="13"/>
      <c r="L705" s="13"/>
      <c r="M705" s="14"/>
      <c r="N705" s="14"/>
      <c r="O705" s="13"/>
      <c r="P705" s="13"/>
      <c r="Q705" s="13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5.75" customHeight="1" x14ac:dyDescent="0.2">
      <c r="A706" s="13"/>
      <c r="B706" s="13"/>
      <c r="C706" s="13"/>
      <c r="D706" s="13"/>
      <c r="E706" s="14"/>
      <c r="F706" s="14"/>
      <c r="G706" s="13"/>
      <c r="H706" s="13"/>
      <c r="I706" s="13"/>
      <c r="J706" s="13"/>
      <c r="K706" s="13"/>
      <c r="L706" s="13"/>
      <c r="M706" s="14"/>
      <c r="N706" s="14"/>
      <c r="O706" s="13"/>
      <c r="P706" s="13"/>
      <c r="Q706" s="13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5.75" customHeight="1" x14ac:dyDescent="0.2">
      <c r="A707" s="13"/>
      <c r="B707" s="13"/>
      <c r="C707" s="13"/>
      <c r="D707" s="13"/>
      <c r="E707" s="14"/>
      <c r="F707" s="14"/>
      <c r="G707" s="13"/>
      <c r="H707" s="13"/>
      <c r="I707" s="13"/>
      <c r="J707" s="13"/>
      <c r="K707" s="13"/>
      <c r="L707" s="13"/>
      <c r="M707" s="14"/>
      <c r="N707" s="14"/>
      <c r="O707" s="13"/>
      <c r="P707" s="13"/>
      <c r="Q707" s="13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5.75" customHeight="1" x14ac:dyDescent="0.2">
      <c r="A708" s="13"/>
      <c r="B708" s="13"/>
      <c r="C708" s="13"/>
      <c r="D708" s="13"/>
      <c r="E708" s="14"/>
      <c r="F708" s="14"/>
      <c r="G708" s="13"/>
      <c r="H708" s="13"/>
      <c r="I708" s="13"/>
      <c r="J708" s="13"/>
      <c r="K708" s="13"/>
      <c r="L708" s="13"/>
      <c r="M708" s="14"/>
      <c r="N708" s="14"/>
      <c r="O708" s="13"/>
      <c r="P708" s="13"/>
      <c r="Q708" s="13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5.75" customHeight="1" x14ac:dyDescent="0.2">
      <c r="A709" s="13"/>
      <c r="B709" s="13"/>
      <c r="C709" s="13"/>
      <c r="D709" s="13"/>
      <c r="E709" s="14"/>
      <c r="F709" s="14"/>
      <c r="G709" s="13"/>
      <c r="H709" s="13"/>
      <c r="I709" s="13"/>
      <c r="J709" s="13"/>
      <c r="K709" s="13"/>
      <c r="L709" s="13"/>
      <c r="M709" s="14"/>
      <c r="N709" s="14"/>
      <c r="O709" s="13"/>
      <c r="P709" s="13"/>
      <c r="Q709" s="13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5.75" customHeight="1" x14ac:dyDescent="0.2">
      <c r="A710" s="13"/>
      <c r="B710" s="13"/>
      <c r="C710" s="13"/>
      <c r="D710" s="13"/>
      <c r="E710" s="14"/>
      <c r="F710" s="14"/>
      <c r="G710" s="13"/>
      <c r="H710" s="13"/>
      <c r="I710" s="13"/>
      <c r="J710" s="13"/>
      <c r="K710" s="13"/>
      <c r="L710" s="13"/>
      <c r="M710" s="14"/>
      <c r="N710" s="14"/>
      <c r="O710" s="13"/>
      <c r="P710" s="13"/>
      <c r="Q710" s="13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5.75" customHeight="1" x14ac:dyDescent="0.2">
      <c r="A711" s="13"/>
      <c r="B711" s="13"/>
      <c r="C711" s="13"/>
      <c r="D711" s="13"/>
      <c r="E711" s="14"/>
      <c r="F711" s="14"/>
      <c r="G711" s="13"/>
      <c r="H711" s="13"/>
      <c r="I711" s="13"/>
      <c r="J711" s="13"/>
      <c r="K711" s="13"/>
      <c r="L711" s="13"/>
      <c r="M711" s="14"/>
      <c r="N711" s="14"/>
      <c r="O711" s="13"/>
      <c r="P711" s="13"/>
      <c r="Q711" s="13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5.75" customHeight="1" x14ac:dyDescent="0.2">
      <c r="A712" s="13"/>
      <c r="B712" s="13"/>
      <c r="C712" s="13"/>
      <c r="D712" s="13"/>
      <c r="E712" s="14"/>
      <c r="F712" s="14"/>
      <c r="G712" s="13"/>
      <c r="H712" s="13"/>
      <c r="I712" s="13"/>
      <c r="J712" s="13"/>
      <c r="K712" s="13"/>
      <c r="L712" s="13"/>
      <c r="M712" s="14"/>
      <c r="N712" s="14"/>
      <c r="O712" s="13"/>
      <c r="P712" s="13"/>
      <c r="Q712" s="13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5.75" customHeight="1" x14ac:dyDescent="0.2">
      <c r="A713" s="13"/>
      <c r="B713" s="13"/>
      <c r="C713" s="13"/>
      <c r="D713" s="13"/>
      <c r="E713" s="14"/>
      <c r="F713" s="14"/>
      <c r="G713" s="13"/>
      <c r="H713" s="13"/>
      <c r="I713" s="13"/>
      <c r="J713" s="13"/>
      <c r="K713" s="13"/>
      <c r="L713" s="13"/>
      <c r="M713" s="14"/>
      <c r="N713" s="14"/>
      <c r="O713" s="13"/>
      <c r="P713" s="13"/>
      <c r="Q713" s="13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5.75" customHeight="1" x14ac:dyDescent="0.2">
      <c r="A714" s="13"/>
      <c r="B714" s="13"/>
      <c r="C714" s="13"/>
      <c r="D714" s="13"/>
      <c r="E714" s="14"/>
      <c r="F714" s="14"/>
      <c r="G714" s="13"/>
      <c r="H714" s="13"/>
      <c r="I714" s="13"/>
      <c r="J714" s="13"/>
      <c r="K714" s="13"/>
      <c r="L714" s="13"/>
      <c r="M714" s="14"/>
      <c r="N714" s="14"/>
      <c r="O714" s="13"/>
      <c r="P714" s="13"/>
      <c r="Q714" s="13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5.75" customHeight="1" x14ac:dyDescent="0.2">
      <c r="A715" s="13"/>
      <c r="B715" s="13"/>
      <c r="C715" s="13"/>
      <c r="D715" s="13"/>
      <c r="E715" s="14"/>
      <c r="F715" s="14"/>
      <c r="G715" s="13"/>
      <c r="H715" s="13"/>
      <c r="I715" s="13"/>
      <c r="J715" s="13"/>
      <c r="K715" s="13"/>
      <c r="L715" s="13"/>
      <c r="M715" s="14"/>
      <c r="N715" s="14"/>
      <c r="O715" s="13"/>
      <c r="P715" s="13"/>
      <c r="Q715" s="13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5.75" customHeight="1" x14ac:dyDescent="0.2">
      <c r="A716" s="13"/>
      <c r="B716" s="13"/>
      <c r="C716" s="13"/>
      <c r="D716" s="13"/>
      <c r="E716" s="14"/>
      <c r="F716" s="14"/>
      <c r="G716" s="13"/>
      <c r="H716" s="13"/>
      <c r="I716" s="13"/>
      <c r="J716" s="13"/>
      <c r="K716" s="13"/>
      <c r="L716" s="13"/>
      <c r="M716" s="14"/>
      <c r="N716" s="14"/>
      <c r="O716" s="13"/>
      <c r="P716" s="13"/>
      <c r="Q716" s="13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5.75" customHeight="1" x14ac:dyDescent="0.2">
      <c r="A717" s="13"/>
      <c r="B717" s="13"/>
      <c r="C717" s="13"/>
      <c r="D717" s="13"/>
      <c r="E717" s="14"/>
      <c r="F717" s="14"/>
      <c r="G717" s="13"/>
      <c r="H717" s="13"/>
      <c r="I717" s="13"/>
      <c r="J717" s="13"/>
      <c r="K717" s="13"/>
      <c r="L717" s="13"/>
      <c r="M717" s="14"/>
      <c r="N717" s="14"/>
      <c r="O717" s="13"/>
      <c r="P717" s="13"/>
      <c r="Q717" s="13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5.75" customHeight="1" x14ac:dyDescent="0.2">
      <c r="A718" s="13"/>
      <c r="B718" s="13"/>
      <c r="C718" s="13"/>
      <c r="D718" s="13"/>
      <c r="E718" s="14"/>
      <c r="F718" s="14"/>
      <c r="G718" s="13"/>
      <c r="H718" s="13"/>
      <c r="I718" s="13"/>
      <c r="J718" s="13"/>
      <c r="K718" s="13"/>
      <c r="L718" s="13"/>
      <c r="M718" s="14"/>
      <c r="N718" s="14"/>
      <c r="O718" s="13"/>
      <c r="P718" s="13"/>
      <c r="Q718" s="13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5.75" customHeight="1" x14ac:dyDescent="0.2">
      <c r="A719" s="13"/>
      <c r="B719" s="13"/>
      <c r="C719" s="13"/>
      <c r="D719" s="13"/>
      <c r="E719" s="14"/>
      <c r="F719" s="14"/>
      <c r="G719" s="13"/>
      <c r="H719" s="13"/>
      <c r="I719" s="13"/>
      <c r="J719" s="13"/>
      <c r="K719" s="13"/>
      <c r="L719" s="13"/>
      <c r="M719" s="14"/>
      <c r="N719" s="14"/>
      <c r="O719" s="13"/>
      <c r="P719" s="13"/>
      <c r="Q719" s="13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5.75" customHeight="1" x14ac:dyDescent="0.2">
      <c r="A720" s="13"/>
      <c r="B720" s="13"/>
      <c r="C720" s="13"/>
      <c r="D720" s="13"/>
      <c r="E720" s="14"/>
      <c r="F720" s="14"/>
      <c r="G720" s="13"/>
      <c r="H720" s="13"/>
      <c r="I720" s="13"/>
      <c r="J720" s="13"/>
      <c r="K720" s="13"/>
      <c r="L720" s="13"/>
      <c r="M720" s="14"/>
      <c r="N720" s="14"/>
      <c r="O720" s="13"/>
      <c r="P720" s="13"/>
      <c r="Q720" s="13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5.75" customHeight="1" x14ac:dyDescent="0.2">
      <c r="A721" s="13"/>
      <c r="B721" s="13"/>
      <c r="C721" s="13"/>
      <c r="D721" s="13"/>
      <c r="E721" s="14"/>
      <c r="F721" s="14"/>
      <c r="G721" s="13"/>
      <c r="H721" s="13"/>
      <c r="I721" s="13"/>
      <c r="J721" s="13"/>
      <c r="K721" s="13"/>
      <c r="L721" s="13"/>
      <c r="M721" s="14"/>
      <c r="N721" s="14"/>
      <c r="O721" s="13"/>
      <c r="P721" s="13"/>
      <c r="Q721" s="13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5.75" customHeight="1" x14ac:dyDescent="0.2">
      <c r="A722" s="13"/>
      <c r="B722" s="13"/>
      <c r="C722" s="13"/>
      <c r="D722" s="13"/>
      <c r="E722" s="14"/>
      <c r="F722" s="14"/>
      <c r="G722" s="13"/>
      <c r="H722" s="13"/>
      <c r="I722" s="13"/>
      <c r="J722" s="13"/>
      <c r="K722" s="13"/>
      <c r="L722" s="13"/>
      <c r="M722" s="14"/>
      <c r="N722" s="14"/>
      <c r="O722" s="13"/>
      <c r="P722" s="13"/>
      <c r="Q722" s="13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5.75" customHeight="1" x14ac:dyDescent="0.2">
      <c r="A723" s="13"/>
      <c r="B723" s="13"/>
      <c r="C723" s="13"/>
      <c r="D723" s="13"/>
      <c r="E723" s="14"/>
      <c r="F723" s="14"/>
      <c r="G723" s="13"/>
      <c r="H723" s="13"/>
      <c r="I723" s="13"/>
      <c r="J723" s="13"/>
      <c r="K723" s="13"/>
      <c r="L723" s="13"/>
      <c r="M723" s="14"/>
      <c r="N723" s="14"/>
      <c r="O723" s="13"/>
      <c r="P723" s="13"/>
      <c r="Q723" s="13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5.75" customHeight="1" x14ac:dyDescent="0.2">
      <c r="A724" s="13"/>
      <c r="B724" s="13"/>
      <c r="C724" s="13"/>
      <c r="D724" s="13"/>
      <c r="E724" s="14"/>
      <c r="F724" s="14"/>
      <c r="G724" s="13"/>
      <c r="H724" s="13"/>
      <c r="I724" s="13"/>
      <c r="J724" s="13"/>
      <c r="K724" s="13"/>
      <c r="L724" s="13"/>
      <c r="M724" s="14"/>
      <c r="N724" s="14"/>
      <c r="O724" s="13"/>
      <c r="P724" s="13"/>
      <c r="Q724" s="13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5.75" customHeight="1" x14ac:dyDescent="0.2">
      <c r="A725" s="13"/>
      <c r="B725" s="13"/>
      <c r="C725" s="13"/>
      <c r="D725" s="13"/>
      <c r="E725" s="14"/>
      <c r="F725" s="14"/>
      <c r="G725" s="13"/>
      <c r="H725" s="13"/>
      <c r="I725" s="13"/>
      <c r="J725" s="13"/>
      <c r="K725" s="13"/>
      <c r="L725" s="13"/>
      <c r="M725" s="14"/>
      <c r="N725" s="14"/>
      <c r="O725" s="13"/>
      <c r="P725" s="13"/>
      <c r="Q725" s="13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5.75" customHeight="1" x14ac:dyDescent="0.2">
      <c r="A726" s="13"/>
      <c r="B726" s="13"/>
      <c r="C726" s="13"/>
      <c r="D726" s="13"/>
      <c r="E726" s="14"/>
      <c r="F726" s="14"/>
      <c r="G726" s="13"/>
      <c r="H726" s="13"/>
      <c r="I726" s="13"/>
      <c r="J726" s="13"/>
      <c r="K726" s="13"/>
      <c r="L726" s="13"/>
      <c r="M726" s="14"/>
      <c r="N726" s="14"/>
      <c r="O726" s="13"/>
      <c r="P726" s="13"/>
      <c r="Q726" s="13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5.75" customHeight="1" x14ac:dyDescent="0.2">
      <c r="A727" s="13"/>
      <c r="B727" s="13"/>
      <c r="C727" s="13"/>
      <c r="D727" s="13"/>
      <c r="E727" s="14"/>
      <c r="F727" s="14"/>
      <c r="G727" s="13"/>
      <c r="H727" s="13"/>
      <c r="I727" s="13"/>
      <c r="J727" s="13"/>
      <c r="K727" s="13"/>
      <c r="L727" s="13"/>
      <c r="M727" s="14"/>
      <c r="N727" s="14"/>
      <c r="O727" s="13"/>
      <c r="P727" s="13"/>
      <c r="Q727" s="13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5.75" customHeight="1" x14ac:dyDescent="0.2">
      <c r="A728" s="13"/>
      <c r="B728" s="13"/>
      <c r="C728" s="13"/>
      <c r="D728" s="13"/>
      <c r="E728" s="14"/>
      <c r="F728" s="14"/>
      <c r="G728" s="13"/>
      <c r="H728" s="13"/>
      <c r="I728" s="13"/>
      <c r="J728" s="13"/>
      <c r="K728" s="13"/>
      <c r="L728" s="13"/>
      <c r="M728" s="14"/>
      <c r="N728" s="14"/>
      <c r="O728" s="13"/>
      <c r="P728" s="13"/>
      <c r="Q728" s="13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5.75" customHeight="1" x14ac:dyDescent="0.2">
      <c r="A729" s="13"/>
      <c r="B729" s="13"/>
      <c r="C729" s="13"/>
      <c r="D729" s="13"/>
      <c r="E729" s="14"/>
      <c r="F729" s="14"/>
      <c r="G729" s="13"/>
      <c r="H729" s="13"/>
      <c r="I729" s="13"/>
      <c r="J729" s="13"/>
      <c r="K729" s="13"/>
      <c r="L729" s="13"/>
      <c r="M729" s="14"/>
      <c r="N729" s="14"/>
      <c r="O729" s="13"/>
      <c r="P729" s="13"/>
      <c r="Q729" s="13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5.75" customHeight="1" x14ac:dyDescent="0.2">
      <c r="A730" s="13"/>
      <c r="B730" s="13"/>
      <c r="C730" s="13"/>
      <c r="D730" s="13"/>
      <c r="E730" s="14"/>
      <c r="F730" s="14"/>
      <c r="G730" s="13"/>
      <c r="H730" s="13"/>
      <c r="I730" s="13"/>
      <c r="J730" s="13"/>
      <c r="K730" s="13"/>
      <c r="L730" s="13"/>
      <c r="M730" s="14"/>
      <c r="N730" s="14"/>
      <c r="O730" s="13"/>
      <c r="P730" s="13"/>
      <c r="Q730" s="13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5.75" customHeight="1" x14ac:dyDescent="0.2">
      <c r="A731" s="13"/>
      <c r="B731" s="13"/>
      <c r="C731" s="13"/>
      <c r="D731" s="13"/>
      <c r="E731" s="14"/>
      <c r="F731" s="14"/>
      <c r="G731" s="13"/>
      <c r="H731" s="13"/>
      <c r="I731" s="13"/>
      <c r="J731" s="13"/>
      <c r="K731" s="13"/>
      <c r="L731" s="13"/>
      <c r="M731" s="14"/>
      <c r="N731" s="14"/>
      <c r="O731" s="13"/>
      <c r="P731" s="13"/>
      <c r="Q731" s="13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5.75" customHeight="1" x14ac:dyDescent="0.2">
      <c r="A732" s="13"/>
      <c r="B732" s="13"/>
      <c r="C732" s="13"/>
      <c r="D732" s="13"/>
      <c r="E732" s="14"/>
      <c r="F732" s="14"/>
      <c r="G732" s="13"/>
      <c r="H732" s="13"/>
      <c r="I732" s="13"/>
      <c r="J732" s="13"/>
      <c r="K732" s="13"/>
      <c r="L732" s="13"/>
      <c r="M732" s="14"/>
      <c r="N732" s="14"/>
      <c r="O732" s="13"/>
      <c r="P732" s="13"/>
      <c r="Q732" s="13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5.75" customHeight="1" x14ac:dyDescent="0.2">
      <c r="A733" s="13"/>
      <c r="B733" s="13"/>
      <c r="C733" s="13"/>
      <c r="D733" s="13"/>
      <c r="E733" s="14"/>
      <c r="F733" s="14"/>
      <c r="G733" s="13"/>
      <c r="H733" s="13"/>
      <c r="I733" s="13"/>
      <c r="J733" s="13"/>
      <c r="K733" s="13"/>
      <c r="L733" s="13"/>
      <c r="M733" s="14"/>
      <c r="N733" s="14"/>
      <c r="O733" s="13"/>
      <c r="P733" s="13"/>
      <c r="Q733" s="13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5.75" customHeight="1" x14ac:dyDescent="0.2">
      <c r="A734" s="13"/>
      <c r="B734" s="13"/>
      <c r="C734" s="13"/>
      <c r="D734" s="13"/>
      <c r="E734" s="14"/>
      <c r="F734" s="14"/>
      <c r="G734" s="13"/>
      <c r="H734" s="13"/>
      <c r="I734" s="13"/>
      <c r="J734" s="13"/>
      <c r="K734" s="13"/>
      <c r="L734" s="13"/>
      <c r="M734" s="14"/>
      <c r="N734" s="14"/>
      <c r="O734" s="13"/>
      <c r="P734" s="13"/>
      <c r="Q734" s="13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5.75" customHeight="1" x14ac:dyDescent="0.2">
      <c r="A735" s="13"/>
      <c r="B735" s="13"/>
      <c r="C735" s="13"/>
      <c r="D735" s="13"/>
      <c r="E735" s="14"/>
      <c r="F735" s="14"/>
      <c r="G735" s="13"/>
      <c r="H735" s="13"/>
      <c r="I735" s="13"/>
      <c r="J735" s="13"/>
      <c r="K735" s="13"/>
      <c r="L735" s="13"/>
      <c r="M735" s="14"/>
      <c r="N735" s="14"/>
      <c r="O735" s="13"/>
      <c r="P735" s="13"/>
      <c r="Q735" s="13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5.75" customHeight="1" x14ac:dyDescent="0.2">
      <c r="A736" s="13"/>
      <c r="B736" s="13"/>
      <c r="C736" s="13"/>
      <c r="D736" s="13"/>
      <c r="E736" s="14"/>
      <c r="F736" s="14"/>
      <c r="G736" s="13"/>
      <c r="H736" s="13"/>
      <c r="I736" s="13"/>
      <c r="J736" s="13"/>
      <c r="K736" s="13"/>
      <c r="L736" s="13"/>
      <c r="M736" s="14"/>
      <c r="N736" s="14"/>
      <c r="O736" s="13"/>
      <c r="P736" s="13"/>
      <c r="Q736" s="13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5.75" customHeight="1" x14ac:dyDescent="0.2">
      <c r="A737" s="13"/>
      <c r="B737" s="13"/>
      <c r="C737" s="13"/>
      <c r="D737" s="13"/>
      <c r="E737" s="14"/>
      <c r="F737" s="14"/>
      <c r="G737" s="13"/>
      <c r="H737" s="13"/>
      <c r="I737" s="13"/>
      <c r="J737" s="13"/>
      <c r="K737" s="13"/>
      <c r="L737" s="13"/>
      <c r="M737" s="14"/>
      <c r="N737" s="14"/>
      <c r="O737" s="13"/>
      <c r="P737" s="13"/>
      <c r="Q737" s="13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5.75" customHeight="1" x14ac:dyDescent="0.2">
      <c r="A738" s="13"/>
      <c r="B738" s="13"/>
      <c r="C738" s="13"/>
      <c r="D738" s="13"/>
      <c r="E738" s="14"/>
      <c r="F738" s="14"/>
      <c r="G738" s="13"/>
      <c r="H738" s="13"/>
      <c r="I738" s="13"/>
      <c r="J738" s="13"/>
      <c r="K738" s="13"/>
      <c r="L738" s="13"/>
      <c r="M738" s="14"/>
      <c r="N738" s="14"/>
      <c r="O738" s="13"/>
      <c r="P738" s="13"/>
      <c r="Q738" s="13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5.75" customHeight="1" x14ac:dyDescent="0.2">
      <c r="A739" s="13"/>
      <c r="B739" s="13"/>
      <c r="C739" s="13"/>
      <c r="D739" s="13"/>
      <c r="E739" s="14"/>
      <c r="F739" s="14"/>
      <c r="G739" s="13"/>
      <c r="H739" s="13"/>
      <c r="I739" s="13"/>
      <c r="J739" s="13"/>
      <c r="K739" s="13"/>
      <c r="L739" s="13"/>
      <c r="M739" s="14"/>
      <c r="N739" s="14"/>
      <c r="O739" s="13"/>
      <c r="P739" s="13"/>
      <c r="Q739" s="13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5.75" customHeight="1" x14ac:dyDescent="0.2">
      <c r="A740" s="13"/>
      <c r="B740" s="13"/>
      <c r="C740" s="13"/>
      <c r="D740" s="13"/>
      <c r="E740" s="14"/>
      <c r="F740" s="14"/>
      <c r="G740" s="13"/>
      <c r="H740" s="13"/>
      <c r="I740" s="13"/>
      <c r="J740" s="13"/>
      <c r="K740" s="13"/>
      <c r="L740" s="13"/>
      <c r="M740" s="14"/>
      <c r="N740" s="14"/>
      <c r="O740" s="13"/>
      <c r="P740" s="13"/>
      <c r="Q740" s="13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5.75" customHeight="1" x14ac:dyDescent="0.2">
      <c r="A741" s="13"/>
      <c r="B741" s="13"/>
      <c r="C741" s="13"/>
      <c r="D741" s="13"/>
      <c r="E741" s="14"/>
      <c r="F741" s="14"/>
      <c r="G741" s="13"/>
      <c r="H741" s="13"/>
      <c r="I741" s="13"/>
      <c r="J741" s="13"/>
      <c r="K741" s="13"/>
      <c r="L741" s="13"/>
      <c r="M741" s="14"/>
      <c r="N741" s="14"/>
      <c r="O741" s="13"/>
      <c r="P741" s="13"/>
      <c r="Q741" s="13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5.75" customHeight="1" x14ac:dyDescent="0.2">
      <c r="A742" s="13"/>
      <c r="B742" s="13"/>
      <c r="C742" s="13"/>
      <c r="D742" s="13"/>
      <c r="E742" s="14"/>
      <c r="F742" s="14"/>
      <c r="G742" s="13"/>
      <c r="H742" s="13"/>
      <c r="I742" s="13"/>
      <c r="J742" s="13"/>
      <c r="K742" s="13"/>
      <c r="L742" s="13"/>
      <c r="M742" s="14"/>
      <c r="N742" s="14"/>
      <c r="O742" s="13"/>
      <c r="P742" s="13"/>
      <c r="Q742" s="13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5.75" customHeight="1" x14ac:dyDescent="0.2">
      <c r="A743" s="13"/>
      <c r="B743" s="13"/>
      <c r="C743" s="13"/>
      <c r="D743" s="13"/>
      <c r="E743" s="14"/>
      <c r="F743" s="14"/>
      <c r="G743" s="13"/>
      <c r="H743" s="13"/>
      <c r="I743" s="13"/>
      <c r="J743" s="13"/>
      <c r="K743" s="13"/>
      <c r="L743" s="13"/>
      <c r="M743" s="14"/>
      <c r="N743" s="14"/>
      <c r="O743" s="13"/>
      <c r="P743" s="13"/>
      <c r="Q743" s="13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5.75" customHeight="1" x14ac:dyDescent="0.2">
      <c r="A744" s="13"/>
      <c r="B744" s="13"/>
      <c r="C744" s="13"/>
      <c r="D744" s="13"/>
      <c r="E744" s="14"/>
      <c r="F744" s="14"/>
      <c r="G744" s="13"/>
      <c r="H744" s="13"/>
      <c r="I744" s="13"/>
      <c r="J744" s="13"/>
      <c r="K744" s="13"/>
      <c r="L744" s="13"/>
      <c r="M744" s="14"/>
      <c r="N744" s="14"/>
      <c r="O744" s="13"/>
      <c r="P744" s="13"/>
      <c r="Q744" s="13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5.75" customHeight="1" x14ac:dyDescent="0.2">
      <c r="A745" s="13"/>
      <c r="B745" s="13"/>
      <c r="C745" s="13"/>
      <c r="D745" s="13"/>
      <c r="E745" s="14"/>
      <c r="F745" s="14"/>
      <c r="G745" s="13"/>
      <c r="H745" s="13"/>
      <c r="I745" s="13"/>
      <c r="J745" s="13"/>
      <c r="K745" s="13"/>
      <c r="L745" s="13"/>
      <c r="M745" s="14"/>
      <c r="N745" s="14"/>
      <c r="O745" s="13"/>
      <c r="P745" s="13"/>
      <c r="Q745" s="13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5.75" customHeight="1" x14ac:dyDescent="0.2">
      <c r="A746" s="13"/>
      <c r="B746" s="13"/>
      <c r="C746" s="13"/>
      <c r="D746" s="13"/>
      <c r="E746" s="14"/>
      <c r="F746" s="14"/>
      <c r="G746" s="13"/>
      <c r="H746" s="13"/>
      <c r="I746" s="13"/>
      <c r="J746" s="13"/>
      <c r="K746" s="13"/>
      <c r="L746" s="13"/>
      <c r="M746" s="14"/>
      <c r="N746" s="14"/>
      <c r="O746" s="13"/>
      <c r="P746" s="13"/>
      <c r="Q746" s="13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5.75" customHeight="1" x14ac:dyDescent="0.2">
      <c r="A747" s="13"/>
      <c r="B747" s="13"/>
      <c r="C747" s="13"/>
      <c r="D747" s="13"/>
      <c r="E747" s="14"/>
      <c r="F747" s="14"/>
      <c r="G747" s="13"/>
      <c r="H747" s="13"/>
      <c r="I747" s="13"/>
      <c r="J747" s="13"/>
      <c r="K747" s="13"/>
      <c r="L747" s="13"/>
      <c r="M747" s="14"/>
      <c r="N747" s="14"/>
      <c r="O747" s="13"/>
      <c r="P747" s="13"/>
      <c r="Q747" s="13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5.75" customHeight="1" x14ac:dyDescent="0.2">
      <c r="A748" s="13"/>
      <c r="B748" s="13"/>
      <c r="C748" s="13"/>
      <c r="D748" s="13"/>
      <c r="E748" s="14"/>
      <c r="F748" s="14"/>
      <c r="G748" s="13"/>
      <c r="H748" s="13"/>
      <c r="I748" s="13"/>
      <c r="J748" s="13"/>
      <c r="K748" s="13"/>
      <c r="L748" s="13"/>
      <c r="M748" s="14"/>
      <c r="N748" s="14"/>
      <c r="O748" s="13"/>
      <c r="P748" s="13"/>
      <c r="Q748" s="13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5.75" customHeight="1" x14ac:dyDescent="0.2">
      <c r="A749" s="13"/>
      <c r="B749" s="13"/>
      <c r="C749" s="13"/>
      <c r="D749" s="13"/>
      <c r="E749" s="14"/>
      <c r="F749" s="14"/>
      <c r="G749" s="13"/>
      <c r="H749" s="13"/>
      <c r="I749" s="13"/>
      <c r="J749" s="13"/>
      <c r="K749" s="13"/>
      <c r="L749" s="13"/>
      <c r="M749" s="14"/>
      <c r="N749" s="14"/>
      <c r="O749" s="13"/>
      <c r="P749" s="13"/>
      <c r="Q749" s="13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5.75" customHeight="1" x14ac:dyDescent="0.2">
      <c r="A750" s="13"/>
      <c r="B750" s="13"/>
      <c r="C750" s="13"/>
      <c r="D750" s="13"/>
      <c r="E750" s="14"/>
      <c r="F750" s="14"/>
      <c r="G750" s="13"/>
      <c r="H750" s="13"/>
      <c r="I750" s="13"/>
      <c r="J750" s="13"/>
      <c r="K750" s="13"/>
      <c r="L750" s="13"/>
      <c r="M750" s="14"/>
      <c r="N750" s="14"/>
      <c r="O750" s="13"/>
      <c r="P750" s="13"/>
      <c r="Q750" s="13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5.75" customHeight="1" x14ac:dyDescent="0.2">
      <c r="A751" s="13"/>
      <c r="B751" s="13"/>
      <c r="C751" s="13"/>
      <c r="D751" s="13"/>
      <c r="E751" s="14"/>
      <c r="F751" s="14"/>
      <c r="G751" s="13"/>
      <c r="H751" s="13"/>
      <c r="I751" s="13"/>
      <c r="J751" s="13"/>
      <c r="K751" s="13"/>
      <c r="L751" s="13"/>
      <c r="M751" s="14"/>
      <c r="N751" s="14"/>
      <c r="O751" s="13"/>
      <c r="P751" s="13"/>
      <c r="Q751" s="13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5.75" customHeight="1" x14ac:dyDescent="0.2">
      <c r="A752" s="13"/>
      <c r="B752" s="13"/>
      <c r="C752" s="13"/>
      <c r="D752" s="13"/>
      <c r="E752" s="14"/>
      <c r="F752" s="14"/>
      <c r="G752" s="13"/>
      <c r="H752" s="13"/>
      <c r="I752" s="13"/>
      <c r="J752" s="13"/>
      <c r="K752" s="13"/>
      <c r="L752" s="13"/>
      <c r="M752" s="14"/>
      <c r="N752" s="14"/>
      <c r="O752" s="13"/>
      <c r="P752" s="13"/>
      <c r="Q752" s="13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5.75" customHeight="1" x14ac:dyDescent="0.2">
      <c r="A753" s="13"/>
      <c r="B753" s="13"/>
      <c r="C753" s="13"/>
      <c r="D753" s="13"/>
      <c r="E753" s="14"/>
      <c r="F753" s="14"/>
      <c r="G753" s="13"/>
      <c r="H753" s="13"/>
      <c r="I753" s="13"/>
      <c r="J753" s="13"/>
      <c r="K753" s="13"/>
      <c r="L753" s="13"/>
      <c r="M753" s="14"/>
      <c r="N753" s="14"/>
      <c r="O753" s="13"/>
      <c r="P753" s="13"/>
      <c r="Q753" s="13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5.75" customHeight="1" x14ac:dyDescent="0.2">
      <c r="A754" s="13"/>
      <c r="B754" s="13"/>
      <c r="C754" s="13"/>
      <c r="D754" s="13"/>
      <c r="E754" s="14"/>
      <c r="F754" s="14"/>
      <c r="G754" s="13"/>
      <c r="H754" s="13"/>
      <c r="I754" s="13"/>
      <c r="J754" s="13"/>
      <c r="K754" s="13"/>
      <c r="L754" s="13"/>
      <c r="M754" s="14"/>
      <c r="N754" s="14"/>
      <c r="O754" s="13"/>
      <c r="P754" s="13"/>
      <c r="Q754" s="13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5.75" customHeight="1" x14ac:dyDescent="0.2">
      <c r="A755" s="13"/>
      <c r="B755" s="13"/>
      <c r="C755" s="13"/>
      <c r="D755" s="13"/>
      <c r="E755" s="14"/>
      <c r="F755" s="14"/>
      <c r="G755" s="13"/>
      <c r="H755" s="13"/>
      <c r="I755" s="13"/>
      <c r="J755" s="13"/>
      <c r="K755" s="13"/>
      <c r="L755" s="13"/>
      <c r="M755" s="14"/>
      <c r="N755" s="14"/>
      <c r="O755" s="13"/>
      <c r="P755" s="13"/>
      <c r="Q755" s="13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5.75" customHeight="1" x14ac:dyDescent="0.2">
      <c r="A756" s="13"/>
      <c r="B756" s="13"/>
      <c r="C756" s="13"/>
      <c r="D756" s="13"/>
      <c r="E756" s="14"/>
      <c r="F756" s="14"/>
      <c r="G756" s="13"/>
      <c r="H756" s="13"/>
      <c r="I756" s="13"/>
      <c r="J756" s="13"/>
      <c r="K756" s="13"/>
      <c r="L756" s="13"/>
      <c r="M756" s="14"/>
      <c r="N756" s="14"/>
      <c r="O756" s="13"/>
      <c r="P756" s="13"/>
      <c r="Q756" s="13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5.75" customHeight="1" x14ac:dyDescent="0.2">
      <c r="A757" s="13"/>
      <c r="B757" s="13"/>
      <c r="C757" s="13"/>
      <c r="D757" s="13"/>
      <c r="E757" s="14"/>
      <c r="F757" s="14"/>
      <c r="G757" s="13"/>
      <c r="H757" s="13"/>
      <c r="I757" s="13"/>
      <c r="J757" s="13"/>
      <c r="K757" s="13"/>
      <c r="L757" s="13"/>
      <c r="M757" s="14"/>
      <c r="N757" s="14"/>
      <c r="O757" s="13"/>
      <c r="P757" s="13"/>
      <c r="Q757" s="13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5.75" customHeight="1" x14ac:dyDescent="0.2">
      <c r="A758" s="13"/>
      <c r="B758" s="13"/>
      <c r="C758" s="13"/>
      <c r="D758" s="13"/>
      <c r="E758" s="14"/>
      <c r="F758" s="14"/>
      <c r="G758" s="13"/>
      <c r="H758" s="13"/>
      <c r="I758" s="13"/>
      <c r="J758" s="13"/>
      <c r="K758" s="13"/>
      <c r="L758" s="13"/>
      <c r="M758" s="14"/>
      <c r="N758" s="14"/>
      <c r="O758" s="13"/>
      <c r="P758" s="13"/>
      <c r="Q758" s="13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5.75" customHeight="1" x14ac:dyDescent="0.2">
      <c r="A759" s="13"/>
      <c r="B759" s="13"/>
      <c r="C759" s="13"/>
      <c r="D759" s="13"/>
      <c r="E759" s="14"/>
      <c r="F759" s="14"/>
      <c r="G759" s="13"/>
      <c r="H759" s="13"/>
      <c r="I759" s="13"/>
      <c r="J759" s="13"/>
      <c r="K759" s="13"/>
      <c r="L759" s="13"/>
      <c r="M759" s="14"/>
      <c r="N759" s="14"/>
      <c r="O759" s="13"/>
      <c r="P759" s="13"/>
      <c r="Q759" s="13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5.75" customHeight="1" x14ac:dyDescent="0.2">
      <c r="A760" s="13"/>
      <c r="B760" s="13"/>
      <c r="C760" s="13"/>
      <c r="D760" s="13"/>
      <c r="E760" s="14"/>
      <c r="F760" s="14"/>
      <c r="G760" s="13"/>
      <c r="H760" s="13"/>
      <c r="I760" s="13"/>
      <c r="J760" s="13"/>
      <c r="K760" s="13"/>
      <c r="L760" s="13"/>
      <c r="M760" s="14"/>
      <c r="N760" s="14"/>
      <c r="O760" s="13"/>
      <c r="P760" s="13"/>
      <c r="Q760" s="13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5.75" customHeight="1" x14ac:dyDescent="0.2">
      <c r="A761" s="13"/>
      <c r="B761" s="13"/>
      <c r="C761" s="13"/>
      <c r="D761" s="13"/>
      <c r="E761" s="14"/>
      <c r="F761" s="14"/>
      <c r="G761" s="13"/>
      <c r="H761" s="13"/>
      <c r="I761" s="13"/>
      <c r="J761" s="13"/>
      <c r="K761" s="13"/>
      <c r="L761" s="13"/>
      <c r="M761" s="14"/>
      <c r="N761" s="14"/>
      <c r="O761" s="13"/>
      <c r="P761" s="13"/>
      <c r="Q761" s="13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5.75" customHeight="1" x14ac:dyDescent="0.2">
      <c r="A762" s="13"/>
      <c r="B762" s="13"/>
      <c r="C762" s="13"/>
      <c r="D762" s="13"/>
      <c r="E762" s="14"/>
      <c r="F762" s="14"/>
      <c r="G762" s="13"/>
      <c r="H762" s="13"/>
      <c r="I762" s="13"/>
      <c r="J762" s="13"/>
      <c r="K762" s="13"/>
      <c r="L762" s="13"/>
      <c r="M762" s="14"/>
      <c r="N762" s="14"/>
      <c r="O762" s="13"/>
      <c r="P762" s="13"/>
      <c r="Q762" s="13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5.75" customHeight="1" x14ac:dyDescent="0.2">
      <c r="A763" s="13"/>
      <c r="B763" s="13"/>
      <c r="C763" s="13"/>
      <c r="D763" s="13"/>
      <c r="E763" s="14"/>
      <c r="F763" s="14"/>
      <c r="G763" s="13"/>
      <c r="H763" s="13"/>
      <c r="I763" s="13"/>
      <c r="J763" s="13"/>
      <c r="K763" s="13"/>
      <c r="L763" s="13"/>
      <c r="M763" s="14"/>
      <c r="N763" s="14"/>
      <c r="O763" s="13"/>
      <c r="P763" s="13"/>
      <c r="Q763" s="13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5.75" customHeight="1" x14ac:dyDescent="0.2">
      <c r="A764" s="13"/>
      <c r="B764" s="13"/>
      <c r="C764" s="13"/>
      <c r="D764" s="13"/>
      <c r="E764" s="14"/>
      <c r="F764" s="14"/>
      <c r="G764" s="13"/>
      <c r="H764" s="13"/>
      <c r="I764" s="13"/>
      <c r="J764" s="13"/>
      <c r="K764" s="13"/>
      <c r="L764" s="13"/>
      <c r="M764" s="14"/>
      <c r="N764" s="14"/>
      <c r="O764" s="13"/>
      <c r="P764" s="13"/>
      <c r="Q764" s="13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5.75" customHeight="1" x14ac:dyDescent="0.2">
      <c r="A765" s="13"/>
      <c r="B765" s="13"/>
      <c r="C765" s="13"/>
      <c r="D765" s="13"/>
      <c r="E765" s="14"/>
      <c r="F765" s="14"/>
      <c r="G765" s="13"/>
      <c r="H765" s="13"/>
      <c r="I765" s="13"/>
      <c r="J765" s="13"/>
      <c r="K765" s="13"/>
      <c r="L765" s="13"/>
      <c r="M765" s="14"/>
      <c r="N765" s="14"/>
      <c r="O765" s="13"/>
      <c r="P765" s="13"/>
      <c r="Q765" s="13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5.75" customHeight="1" x14ac:dyDescent="0.2">
      <c r="A766" s="13"/>
      <c r="B766" s="13"/>
      <c r="C766" s="13"/>
      <c r="D766" s="13"/>
      <c r="E766" s="14"/>
      <c r="F766" s="14"/>
      <c r="G766" s="13"/>
      <c r="H766" s="13"/>
      <c r="I766" s="13"/>
      <c r="J766" s="13"/>
      <c r="K766" s="13"/>
      <c r="L766" s="13"/>
      <c r="M766" s="14"/>
      <c r="N766" s="14"/>
      <c r="O766" s="13"/>
      <c r="P766" s="13"/>
      <c r="Q766" s="13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5.75" customHeight="1" x14ac:dyDescent="0.2">
      <c r="A767" s="13"/>
      <c r="B767" s="13"/>
      <c r="C767" s="13"/>
      <c r="D767" s="13"/>
      <c r="E767" s="14"/>
      <c r="F767" s="14"/>
      <c r="G767" s="13"/>
      <c r="H767" s="13"/>
      <c r="I767" s="13"/>
      <c r="J767" s="13"/>
      <c r="K767" s="13"/>
      <c r="L767" s="13"/>
      <c r="M767" s="14"/>
      <c r="N767" s="14"/>
      <c r="O767" s="13"/>
      <c r="P767" s="13"/>
      <c r="Q767" s="13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5.75" customHeight="1" x14ac:dyDescent="0.2">
      <c r="A768" s="13"/>
      <c r="B768" s="13"/>
      <c r="C768" s="13"/>
      <c r="D768" s="13"/>
      <c r="E768" s="14"/>
      <c r="F768" s="14"/>
      <c r="G768" s="13"/>
      <c r="H768" s="13"/>
      <c r="I768" s="13"/>
      <c r="J768" s="13"/>
      <c r="K768" s="13"/>
      <c r="L768" s="13"/>
      <c r="M768" s="14"/>
      <c r="N768" s="14"/>
      <c r="O768" s="13"/>
      <c r="P768" s="13"/>
      <c r="Q768" s="13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5.75" customHeight="1" x14ac:dyDescent="0.2">
      <c r="A769" s="13"/>
      <c r="B769" s="13"/>
      <c r="C769" s="13"/>
      <c r="D769" s="13"/>
      <c r="E769" s="14"/>
      <c r="F769" s="14"/>
      <c r="G769" s="13"/>
      <c r="H769" s="13"/>
      <c r="I769" s="13"/>
      <c r="J769" s="13"/>
      <c r="K769" s="13"/>
      <c r="L769" s="13"/>
      <c r="M769" s="14"/>
      <c r="N769" s="14"/>
      <c r="O769" s="13"/>
      <c r="P769" s="13"/>
      <c r="Q769" s="13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5.75" customHeight="1" x14ac:dyDescent="0.2">
      <c r="A770" s="13"/>
      <c r="B770" s="13"/>
      <c r="C770" s="13"/>
      <c r="D770" s="13"/>
      <c r="E770" s="14"/>
      <c r="F770" s="14"/>
      <c r="G770" s="13"/>
      <c r="H770" s="13"/>
      <c r="I770" s="13"/>
      <c r="J770" s="13"/>
      <c r="K770" s="13"/>
      <c r="L770" s="13"/>
      <c r="M770" s="14"/>
      <c r="N770" s="14"/>
      <c r="O770" s="13"/>
      <c r="P770" s="13"/>
      <c r="Q770" s="13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5.75" customHeight="1" x14ac:dyDescent="0.2">
      <c r="A771" s="13"/>
      <c r="B771" s="13"/>
      <c r="C771" s="13"/>
      <c r="D771" s="13"/>
      <c r="E771" s="14"/>
      <c r="F771" s="14"/>
      <c r="G771" s="13"/>
      <c r="H771" s="13"/>
      <c r="I771" s="13"/>
      <c r="J771" s="13"/>
      <c r="K771" s="13"/>
      <c r="L771" s="13"/>
      <c r="M771" s="14"/>
      <c r="N771" s="14"/>
      <c r="O771" s="13"/>
      <c r="P771" s="13"/>
      <c r="Q771" s="13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5.75" customHeight="1" x14ac:dyDescent="0.2">
      <c r="A772" s="13"/>
      <c r="B772" s="13"/>
      <c r="C772" s="13"/>
      <c r="D772" s="13"/>
      <c r="E772" s="14"/>
      <c r="F772" s="14"/>
      <c r="G772" s="13"/>
      <c r="H772" s="13"/>
      <c r="I772" s="13"/>
      <c r="J772" s="13"/>
      <c r="K772" s="13"/>
      <c r="L772" s="13"/>
      <c r="M772" s="14"/>
      <c r="N772" s="14"/>
      <c r="O772" s="13"/>
      <c r="P772" s="13"/>
      <c r="Q772" s="13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5.75" customHeight="1" x14ac:dyDescent="0.2">
      <c r="A773" s="13"/>
      <c r="B773" s="13"/>
      <c r="C773" s="13"/>
      <c r="D773" s="13"/>
      <c r="E773" s="14"/>
      <c r="F773" s="14"/>
      <c r="G773" s="13"/>
      <c r="H773" s="13"/>
      <c r="I773" s="13"/>
      <c r="J773" s="13"/>
      <c r="K773" s="13"/>
      <c r="L773" s="13"/>
      <c r="M773" s="14"/>
      <c r="N773" s="14"/>
      <c r="O773" s="13"/>
      <c r="P773" s="13"/>
      <c r="Q773" s="13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5.75" customHeight="1" x14ac:dyDescent="0.2">
      <c r="A774" s="13"/>
      <c r="B774" s="13"/>
      <c r="C774" s="13"/>
      <c r="D774" s="13"/>
      <c r="E774" s="14"/>
      <c r="F774" s="14"/>
      <c r="G774" s="13"/>
      <c r="H774" s="13"/>
      <c r="I774" s="13"/>
      <c r="J774" s="13"/>
      <c r="K774" s="13"/>
      <c r="L774" s="13"/>
      <c r="M774" s="14"/>
      <c r="N774" s="14"/>
      <c r="O774" s="13"/>
      <c r="P774" s="13"/>
      <c r="Q774" s="13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5.75" customHeight="1" x14ac:dyDescent="0.2">
      <c r="A775" s="13"/>
      <c r="B775" s="13"/>
      <c r="C775" s="13"/>
      <c r="D775" s="13"/>
      <c r="E775" s="14"/>
      <c r="F775" s="14"/>
      <c r="G775" s="13"/>
      <c r="H775" s="13"/>
      <c r="I775" s="13"/>
      <c r="J775" s="13"/>
      <c r="K775" s="13"/>
      <c r="L775" s="13"/>
      <c r="M775" s="14"/>
      <c r="N775" s="14"/>
      <c r="O775" s="13"/>
      <c r="P775" s="13"/>
      <c r="Q775" s="13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5.75" customHeight="1" x14ac:dyDescent="0.2">
      <c r="A776" s="13"/>
      <c r="B776" s="13"/>
      <c r="C776" s="13"/>
      <c r="D776" s="13"/>
      <c r="E776" s="14"/>
      <c r="F776" s="14"/>
      <c r="G776" s="13"/>
      <c r="H776" s="13"/>
      <c r="I776" s="13"/>
      <c r="J776" s="13"/>
      <c r="K776" s="13"/>
      <c r="L776" s="13"/>
      <c r="M776" s="14"/>
      <c r="N776" s="14"/>
      <c r="O776" s="13"/>
      <c r="P776" s="13"/>
      <c r="Q776" s="13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5.75" customHeight="1" x14ac:dyDescent="0.2">
      <c r="A777" s="13"/>
      <c r="B777" s="13"/>
      <c r="C777" s="13"/>
      <c r="D777" s="13"/>
      <c r="E777" s="14"/>
      <c r="F777" s="14"/>
      <c r="G777" s="13"/>
      <c r="H777" s="13"/>
      <c r="I777" s="13"/>
      <c r="J777" s="13"/>
      <c r="K777" s="13"/>
      <c r="L777" s="13"/>
      <c r="M777" s="14"/>
      <c r="N777" s="14"/>
      <c r="O777" s="13"/>
      <c r="P777" s="13"/>
      <c r="Q777" s="13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5.75" customHeight="1" x14ac:dyDescent="0.2">
      <c r="A778" s="13"/>
      <c r="B778" s="13"/>
      <c r="C778" s="13"/>
      <c r="D778" s="13"/>
      <c r="E778" s="14"/>
      <c r="F778" s="14"/>
      <c r="G778" s="13"/>
      <c r="H778" s="13"/>
      <c r="I778" s="13"/>
      <c r="J778" s="13"/>
      <c r="K778" s="13"/>
      <c r="L778" s="13"/>
      <c r="M778" s="14"/>
      <c r="N778" s="14"/>
      <c r="O778" s="13"/>
      <c r="P778" s="13"/>
      <c r="Q778" s="13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5.75" customHeight="1" x14ac:dyDescent="0.2">
      <c r="A779" s="13"/>
      <c r="B779" s="13"/>
      <c r="C779" s="13"/>
      <c r="D779" s="13"/>
      <c r="E779" s="14"/>
      <c r="F779" s="14"/>
      <c r="G779" s="13"/>
      <c r="H779" s="13"/>
      <c r="I779" s="13"/>
      <c r="J779" s="13"/>
      <c r="K779" s="13"/>
      <c r="L779" s="13"/>
      <c r="M779" s="14"/>
      <c r="N779" s="14"/>
      <c r="O779" s="13"/>
      <c r="P779" s="13"/>
      <c r="Q779" s="13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5.75" customHeight="1" x14ac:dyDescent="0.2">
      <c r="A780" s="13"/>
      <c r="B780" s="13"/>
      <c r="C780" s="13"/>
      <c r="D780" s="13"/>
      <c r="E780" s="14"/>
      <c r="F780" s="14"/>
      <c r="G780" s="13"/>
      <c r="H780" s="13"/>
      <c r="I780" s="13"/>
      <c r="J780" s="13"/>
      <c r="K780" s="13"/>
      <c r="L780" s="13"/>
      <c r="M780" s="14"/>
      <c r="N780" s="14"/>
      <c r="O780" s="13"/>
      <c r="P780" s="13"/>
      <c r="Q780" s="13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5.75" customHeight="1" x14ac:dyDescent="0.2">
      <c r="A781" s="13"/>
      <c r="B781" s="13"/>
      <c r="C781" s="13"/>
      <c r="D781" s="13"/>
      <c r="E781" s="14"/>
      <c r="F781" s="14"/>
      <c r="G781" s="13"/>
      <c r="H781" s="13"/>
      <c r="I781" s="13"/>
      <c r="J781" s="13"/>
      <c r="K781" s="13"/>
      <c r="L781" s="13"/>
      <c r="M781" s="14"/>
      <c r="N781" s="14"/>
      <c r="O781" s="13"/>
      <c r="P781" s="13"/>
      <c r="Q781" s="13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5.75" customHeight="1" x14ac:dyDescent="0.2">
      <c r="A782" s="13"/>
      <c r="B782" s="13"/>
      <c r="C782" s="13"/>
      <c r="D782" s="13"/>
      <c r="E782" s="14"/>
      <c r="F782" s="14"/>
      <c r="G782" s="13"/>
      <c r="H782" s="13"/>
      <c r="I782" s="13"/>
      <c r="J782" s="13"/>
      <c r="K782" s="13"/>
      <c r="L782" s="13"/>
      <c r="M782" s="14"/>
      <c r="N782" s="14"/>
      <c r="O782" s="13"/>
      <c r="P782" s="13"/>
      <c r="Q782" s="13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5.75" customHeight="1" x14ac:dyDescent="0.2">
      <c r="A783" s="13"/>
      <c r="B783" s="13"/>
      <c r="C783" s="13"/>
      <c r="D783" s="13"/>
      <c r="E783" s="14"/>
      <c r="F783" s="14"/>
      <c r="G783" s="13"/>
      <c r="H783" s="13"/>
      <c r="I783" s="13"/>
      <c r="J783" s="13"/>
      <c r="K783" s="13"/>
      <c r="L783" s="13"/>
      <c r="M783" s="14"/>
      <c r="N783" s="14"/>
      <c r="O783" s="13"/>
      <c r="P783" s="13"/>
      <c r="Q783" s="13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5.75" customHeight="1" x14ac:dyDescent="0.2">
      <c r="A784" s="13"/>
      <c r="B784" s="13"/>
      <c r="C784" s="13"/>
      <c r="D784" s="13"/>
      <c r="E784" s="14"/>
      <c r="F784" s="14"/>
      <c r="G784" s="13"/>
      <c r="H784" s="13"/>
      <c r="I784" s="13"/>
      <c r="J784" s="13"/>
      <c r="K784" s="13"/>
      <c r="L784" s="13"/>
      <c r="M784" s="14"/>
      <c r="N784" s="14"/>
      <c r="O784" s="13"/>
      <c r="P784" s="13"/>
      <c r="Q784" s="13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5.75" customHeight="1" x14ac:dyDescent="0.2">
      <c r="A785" s="13"/>
      <c r="B785" s="13"/>
      <c r="C785" s="13"/>
      <c r="D785" s="13"/>
      <c r="E785" s="14"/>
      <c r="F785" s="14"/>
      <c r="G785" s="13"/>
      <c r="H785" s="13"/>
      <c r="I785" s="13"/>
      <c r="J785" s="13"/>
      <c r="K785" s="13"/>
      <c r="L785" s="13"/>
      <c r="M785" s="14"/>
      <c r="N785" s="14"/>
      <c r="O785" s="13"/>
      <c r="P785" s="13"/>
      <c r="Q785" s="13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5.75" customHeight="1" x14ac:dyDescent="0.2">
      <c r="A786" s="13"/>
      <c r="B786" s="13"/>
      <c r="C786" s="13"/>
      <c r="D786" s="13"/>
      <c r="E786" s="14"/>
      <c r="F786" s="14"/>
      <c r="G786" s="13"/>
      <c r="H786" s="13"/>
      <c r="I786" s="13"/>
      <c r="J786" s="13"/>
      <c r="K786" s="13"/>
      <c r="L786" s="13"/>
      <c r="M786" s="14"/>
      <c r="N786" s="14"/>
      <c r="O786" s="13"/>
      <c r="P786" s="13"/>
      <c r="Q786" s="13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5.75" customHeight="1" x14ac:dyDescent="0.2">
      <c r="A787" s="13"/>
      <c r="B787" s="13"/>
      <c r="C787" s="13"/>
      <c r="D787" s="13"/>
      <c r="E787" s="14"/>
      <c r="F787" s="14"/>
      <c r="G787" s="13"/>
      <c r="H787" s="13"/>
      <c r="I787" s="13"/>
      <c r="J787" s="13"/>
      <c r="K787" s="13"/>
      <c r="L787" s="13"/>
      <c r="M787" s="14"/>
      <c r="N787" s="14"/>
      <c r="O787" s="13"/>
      <c r="P787" s="13"/>
      <c r="Q787" s="13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5.75" customHeight="1" x14ac:dyDescent="0.2">
      <c r="A788" s="13"/>
      <c r="B788" s="13"/>
      <c r="C788" s="13"/>
      <c r="D788" s="13"/>
      <c r="E788" s="14"/>
      <c r="F788" s="14"/>
      <c r="G788" s="13"/>
      <c r="H788" s="13"/>
      <c r="I788" s="13"/>
      <c r="J788" s="13"/>
      <c r="K788" s="13"/>
      <c r="L788" s="13"/>
      <c r="M788" s="14"/>
      <c r="N788" s="14"/>
      <c r="O788" s="13"/>
      <c r="P788" s="13"/>
      <c r="Q788" s="13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5.75" customHeight="1" x14ac:dyDescent="0.2">
      <c r="A789" s="13"/>
      <c r="B789" s="13"/>
      <c r="C789" s="13"/>
      <c r="D789" s="13"/>
      <c r="E789" s="14"/>
      <c r="F789" s="14"/>
      <c r="G789" s="13"/>
      <c r="H789" s="13"/>
      <c r="I789" s="13"/>
      <c r="J789" s="13"/>
      <c r="K789" s="13"/>
      <c r="L789" s="13"/>
      <c r="M789" s="14"/>
      <c r="N789" s="14"/>
      <c r="O789" s="13"/>
      <c r="P789" s="13"/>
      <c r="Q789" s="13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5.75" customHeight="1" x14ac:dyDescent="0.2">
      <c r="A790" s="13"/>
      <c r="B790" s="13"/>
      <c r="C790" s="13"/>
      <c r="D790" s="13"/>
      <c r="E790" s="14"/>
      <c r="F790" s="14"/>
      <c r="G790" s="13"/>
      <c r="H790" s="13"/>
      <c r="I790" s="13"/>
      <c r="J790" s="13"/>
      <c r="K790" s="13"/>
      <c r="L790" s="13"/>
      <c r="M790" s="14"/>
      <c r="N790" s="14"/>
      <c r="O790" s="13"/>
      <c r="P790" s="13"/>
      <c r="Q790" s="13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5.75" customHeight="1" x14ac:dyDescent="0.2">
      <c r="A791" s="13"/>
      <c r="B791" s="13"/>
      <c r="C791" s="13"/>
      <c r="D791" s="13"/>
      <c r="E791" s="14"/>
      <c r="F791" s="14"/>
      <c r="G791" s="13"/>
      <c r="H791" s="13"/>
      <c r="I791" s="13"/>
      <c r="J791" s="13"/>
      <c r="K791" s="13"/>
      <c r="L791" s="13"/>
      <c r="M791" s="14"/>
      <c r="N791" s="14"/>
      <c r="O791" s="13"/>
      <c r="P791" s="13"/>
      <c r="Q791" s="13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5.75" customHeight="1" x14ac:dyDescent="0.2">
      <c r="A792" s="13"/>
      <c r="B792" s="13"/>
      <c r="C792" s="13"/>
      <c r="D792" s="13"/>
      <c r="E792" s="14"/>
      <c r="F792" s="14"/>
      <c r="G792" s="13"/>
      <c r="H792" s="13"/>
      <c r="I792" s="13"/>
      <c r="J792" s="13"/>
      <c r="K792" s="13"/>
      <c r="L792" s="13"/>
      <c r="M792" s="14"/>
      <c r="N792" s="14"/>
      <c r="O792" s="13"/>
      <c r="P792" s="13"/>
      <c r="Q792" s="13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5.75" customHeight="1" x14ac:dyDescent="0.2">
      <c r="A793" s="13"/>
      <c r="B793" s="13"/>
      <c r="C793" s="13"/>
      <c r="D793" s="13"/>
      <c r="E793" s="14"/>
      <c r="F793" s="14"/>
      <c r="G793" s="13"/>
      <c r="H793" s="13"/>
      <c r="I793" s="13"/>
      <c r="J793" s="13"/>
      <c r="K793" s="13"/>
      <c r="L793" s="13"/>
      <c r="M793" s="14"/>
      <c r="N793" s="14"/>
      <c r="O793" s="13"/>
      <c r="P793" s="13"/>
      <c r="Q793" s="13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5.75" customHeight="1" x14ac:dyDescent="0.2">
      <c r="A794" s="13"/>
      <c r="B794" s="13"/>
      <c r="C794" s="13"/>
      <c r="D794" s="13"/>
      <c r="E794" s="14"/>
      <c r="F794" s="14"/>
      <c r="G794" s="13"/>
      <c r="H794" s="13"/>
      <c r="I794" s="13"/>
      <c r="J794" s="13"/>
      <c r="K794" s="13"/>
      <c r="L794" s="13"/>
      <c r="M794" s="14"/>
      <c r="N794" s="14"/>
      <c r="O794" s="13"/>
      <c r="P794" s="13"/>
      <c r="Q794" s="13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5.75" customHeight="1" x14ac:dyDescent="0.2">
      <c r="A795" s="13"/>
      <c r="B795" s="13"/>
      <c r="C795" s="13"/>
      <c r="D795" s="13"/>
      <c r="E795" s="14"/>
      <c r="F795" s="14"/>
      <c r="G795" s="13"/>
      <c r="H795" s="13"/>
      <c r="I795" s="13"/>
      <c r="J795" s="13"/>
      <c r="K795" s="13"/>
      <c r="L795" s="13"/>
      <c r="M795" s="14"/>
      <c r="N795" s="14"/>
      <c r="O795" s="13"/>
      <c r="P795" s="13"/>
      <c r="Q795" s="13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5.75" customHeight="1" x14ac:dyDescent="0.2">
      <c r="A796" s="13"/>
      <c r="B796" s="13"/>
      <c r="C796" s="13"/>
      <c r="D796" s="13"/>
      <c r="E796" s="14"/>
      <c r="F796" s="14"/>
      <c r="G796" s="13"/>
      <c r="H796" s="13"/>
      <c r="I796" s="13"/>
      <c r="J796" s="13"/>
      <c r="K796" s="13"/>
      <c r="L796" s="13"/>
      <c r="M796" s="14"/>
      <c r="N796" s="14"/>
      <c r="O796" s="13"/>
      <c r="P796" s="13"/>
      <c r="Q796" s="13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5.75" customHeight="1" x14ac:dyDescent="0.2">
      <c r="A797" s="13"/>
      <c r="B797" s="13"/>
      <c r="C797" s="13"/>
      <c r="D797" s="13"/>
      <c r="E797" s="14"/>
      <c r="F797" s="14"/>
      <c r="G797" s="13"/>
      <c r="H797" s="13"/>
      <c r="I797" s="13"/>
      <c r="J797" s="13"/>
      <c r="K797" s="13"/>
      <c r="L797" s="13"/>
      <c r="M797" s="14"/>
      <c r="N797" s="14"/>
      <c r="O797" s="13"/>
      <c r="P797" s="13"/>
      <c r="Q797" s="13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5.75" customHeight="1" x14ac:dyDescent="0.2">
      <c r="A798" s="13"/>
      <c r="B798" s="13"/>
      <c r="C798" s="13"/>
      <c r="D798" s="13"/>
      <c r="E798" s="14"/>
      <c r="F798" s="14"/>
      <c r="G798" s="13"/>
      <c r="H798" s="13"/>
      <c r="I798" s="13"/>
      <c r="J798" s="13"/>
      <c r="K798" s="13"/>
      <c r="L798" s="13"/>
      <c r="M798" s="14"/>
      <c r="N798" s="14"/>
      <c r="O798" s="13"/>
      <c r="P798" s="13"/>
      <c r="Q798" s="13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5.75" customHeight="1" x14ac:dyDescent="0.2">
      <c r="A799" s="13"/>
      <c r="B799" s="13"/>
      <c r="C799" s="13"/>
      <c r="D799" s="13"/>
      <c r="E799" s="14"/>
      <c r="F799" s="14"/>
      <c r="G799" s="13"/>
      <c r="H799" s="13"/>
      <c r="I799" s="13"/>
      <c r="J799" s="13"/>
      <c r="K799" s="13"/>
      <c r="L799" s="13"/>
      <c r="M799" s="14"/>
      <c r="N799" s="14"/>
      <c r="O799" s="13"/>
      <c r="P799" s="13"/>
      <c r="Q799" s="13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5.75" customHeight="1" x14ac:dyDescent="0.2">
      <c r="A800" s="13"/>
      <c r="B800" s="13"/>
      <c r="C800" s="13"/>
      <c r="D800" s="13"/>
      <c r="E800" s="14"/>
      <c r="F800" s="14"/>
      <c r="G800" s="13"/>
      <c r="H800" s="13"/>
      <c r="I800" s="13"/>
      <c r="J800" s="13"/>
      <c r="K800" s="13"/>
      <c r="L800" s="13"/>
      <c r="M800" s="14"/>
      <c r="N800" s="14"/>
      <c r="O800" s="13"/>
      <c r="P800" s="13"/>
      <c r="Q800" s="13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5.75" customHeight="1" x14ac:dyDescent="0.2">
      <c r="A801" s="13"/>
      <c r="B801" s="13"/>
      <c r="C801" s="13"/>
      <c r="D801" s="13"/>
      <c r="E801" s="14"/>
      <c r="F801" s="14"/>
      <c r="G801" s="13"/>
      <c r="H801" s="13"/>
      <c r="I801" s="13"/>
      <c r="J801" s="13"/>
      <c r="K801" s="13"/>
      <c r="L801" s="13"/>
      <c r="M801" s="14"/>
      <c r="N801" s="14"/>
      <c r="O801" s="13"/>
      <c r="P801" s="13"/>
      <c r="Q801" s="13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5.75" customHeight="1" x14ac:dyDescent="0.2">
      <c r="A802" s="13"/>
      <c r="B802" s="13"/>
      <c r="C802" s="13"/>
      <c r="D802" s="13"/>
      <c r="E802" s="14"/>
      <c r="F802" s="14"/>
      <c r="G802" s="13"/>
      <c r="H802" s="13"/>
      <c r="I802" s="13"/>
      <c r="J802" s="13"/>
      <c r="K802" s="13"/>
      <c r="L802" s="13"/>
      <c r="M802" s="14"/>
      <c r="N802" s="14"/>
      <c r="O802" s="13"/>
      <c r="P802" s="13"/>
      <c r="Q802" s="13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5.75" customHeight="1" x14ac:dyDescent="0.2">
      <c r="A803" s="13"/>
      <c r="B803" s="13"/>
      <c r="C803" s="13"/>
      <c r="D803" s="13"/>
      <c r="E803" s="14"/>
      <c r="F803" s="14"/>
      <c r="G803" s="13"/>
      <c r="H803" s="13"/>
      <c r="I803" s="13"/>
      <c r="J803" s="13"/>
      <c r="K803" s="13"/>
      <c r="L803" s="13"/>
      <c r="M803" s="14"/>
      <c r="N803" s="14"/>
      <c r="O803" s="13"/>
      <c r="P803" s="13"/>
      <c r="Q803" s="13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5.75" customHeight="1" x14ac:dyDescent="0.2">
      <c r="A804" s="13"/>
      <c r="B804" s="13"/>
      <c r="C804" s="13"/>
      <c r="D804" s="13"/>
      <c r="E804" s="14"/>
      <c r="F804" s="14"/>
      <c r="G804" s="13"/>
      <c r="H804" s="13"/>
      <c r="I804" s="13"/>
      <c r="J804" s="13"/>
      <c r="K804" s="13"/>
      <c r="L804" s="13"/>
      <c r="M804" s="14"/>
      <c r="N804" s="14"/>
      <c r="O804" s="13"/>
      <c r="P804" s="13"/>
      <c r="Q804" s="13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5.75" customHeight="1" x14ac:dyDescent="0.2">
      <c r="A805" s="13"/>
      <c r="B805" s="13"/>
      <c r="C805" s="13"/>
      <c r="D805" s="13"/>
      <c r="E805" s="14"/>
      <c r="F805" s="14"/>
      <c r="G805" s="13"/>
      <c r="H805" s="13"/>
      <c r="I805" s="13"/>
      <c r="J805" s="13"/>
      <c r="K805" s="13"/>
      <c r="L805" s="13"/>
      <c r="M805" s="14"/>
      <c r="N805" s="14"/>
      <c r="O805" s="13"/>
      <c r="P805" s="13"/>
      <c r="Q805" s="13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5.75" customHeight="1" x14ac:dyDescent="0.2">
      <c r="A806" s="13"/>
      <c r="B806" s="13"/>
      <c r="C806" s="13"/>
      <c r="D806" s="13"/>
      <c r="E806" s="14"/>
      <c r="F806" s="14"/>
      <c r="G806" s="13"/>
      <c r="H806" s="13"/>
      <c r="I806" s="13"/>
      <c r="J806" s="13"/>
      <c r="K806" s="13"/>
      <c r="L806" s="13"/>
      <c r="M806" s="14"/>
      <c r="N806" s="14"/>
      <c r="O806" s="13"/>
      <c r="P806" s="13"/>
      <c r="Q806" s="13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5.75" customHeight="1" x14ac:dyDescent="0.2">
      <c r="A807" s="13"/>
      <c r="B807" s="13"/>
      <c r="C807" s="13"/>
      <c r="D807" s="13"/>
      <c r="E807" s="14"/>
      <c r="F807" s="14"/>
      <c r="G807" s="13"/>
      <c r="H807" s="13"/>
      <c r="I807" s="13"/>
      <c r="J807" s="13"/>
      <c r="K807" s="13"/>
      <c r="L807" s="13"/>
      <c r="M807" s="14"/>
      <c r="N807" s="14"/>
      <c r="O807" s="13"/>
      <c r="P807" s="13"/>
      <c r="Q807" s="13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5.75" customHeight="1" x14ac:dyDescent="0.2">
      <c r="A808" s="13"/>
      <c r="B808" s="13"/>
      <c r="C808" s="13"/>
      <c r="D808" s="13"/>
      <c r="E808" s="14"/>
      <c r="F808" s="14"/>
      <c r="G808" s="13"/>
      <c r="H808" s="13"/>
      <c r="I808" s="13"/>
      <c r="J808" s="13"/>
      <c r="K808" s="13"/>
      <c r="L808" s="13"/>
      <c r="M808" s="14"/>
      <c r="N808" s="14"/>
      <c r="O808" s="13"/>
      <c r="P808" s="13"/>
      <c r="Q808" s="13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5.75" customHeight="1" x14ac:dyDescent="0.2">
      <c r="A809" s="13"/>
      <c r="B809" s="13"/>
      <c r="C809" s="13"/>
      <c r="D809" s="13"/>
      <c r="E809" s="14"/>
      <c r="F809" s="14"/>
      <c r="G809" s="13"/>
      <c r="H809" s="13"/>
      <c r="I809" s="13"/>
      <c r="J809" s="13"/>
      <c r="K809" s="13"/>
      <c r="L809" s="13"/>
      <c r="M809" s="14"/>
      <c r="N809" s="14"/>
      <c r="O809" s="13"/>
      <c r="P809" s="13"/>
      <c r="Q809" s="13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5.75" customHeight="1" x14ac:dyDescent="0.2">
      <c r="A810" s="13"/>
      <c r="B810" s="13"/>
      <c r="C810" s="13"/>
      <c r="D810" s="13"/>
      <c r="E810" s="14"/>
      <c r="F810" s="14"/>
      <c r="G810" s="13"/>
      <c r="H810" s="13"/>
      <c r="I810" s="13"/>
      <c r="J810" s="13"/>
      <c r="K810" s="13"/>
      <c r="L810" s="13"/>
      <c r="M810" s="14"/>
      <c r="N810" s="14"/>
      <c r="O810" s="13"/>
      <c r="P810" s="13"/>
      <c r="Q810" s="13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5.75" customHeight="1" x14ac:dyDescent="0.2">
      <c r="A811" s="13"/>
      <c r="B811" s="13"/>
      <c r="C811" s="13"/>
      <c r="D811" s="13"/>
      <c r="E811" s="14"/>
      <c r="F811" s="14"/>
      <c r="G811" s="13"/>
      <c r="H811" s="13"/>
      <c r="I811" s="13"/>
      <c r="J811" s="13"/>
      <c r="K811" s="13"/>
      <c r="L811" s="13"/>
      <c r="M811" s="14"/>
      <c r="N811" s="14"/>
      <c r="O811" s="13"/>
      <c r="P811" s="13"/>
      <c r="Q811" s="13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5.75" customHeight="1" x14ac:dyDescent="0.2">
      <c r="A812" s="13"/>
      <c r="B812" s="13"/>
      <c r="C812" s="13"/>
      <c r="D812" s="13"/>
      <c r="E812" s="14"/>
      <c r="F812" s="14"/>
      <c r="G812" s="13"/>
      <c r="H812" s="13"/>
      <c r="I812" s="13"/>
      <c r="J812" s="13"/>
      <c r="K812" s="13"/>
      <c r="L812" s="13"/>
      <c r="M812" s="14"/>
      <c r="N812" s="14"/>
      <c r="O812" s="13"/>
      <c r="P812" s="13"/>
      <c r="Q812" s="13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5.75" customHeight="1" x14ac:dyDescent="0.2">
      <c r="A813" s="13"/>
      <c r="B813" s="13"/>
      <c r="C813" s="13"/>
      <c r="D813" s="13"/>
      <c r="E813" s="14"/>
      <c r="F813" s="14"/>
      <c r="G813" s="13"/>
      <c r="H813" s="13"/>
      <c r="I813" s="13"/>
      <c r="J813" s="13"/>
      <c r="K813" s="13"/>
      <c r="L813" s="13"/>
      <c r="M813" s="14"/>
      <c r="N813" s="14"/>
      <c r="O813" s="13"/>
      <c r="P813" s="13"/>
      <c r="Q813" s="13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5.75" customHeight="1" x14ac:dyDescent="0.2">
      <c r="A814" s="13"/>
      <c r="B814" s="13"/>
      <c r="C814" s="13"/>
      <c r="D814" s="13"/>
      <c r="E814" s="14"/>
      <c r="F814" s="14"/>
      <c r="G814" s="13"/>
      <c r="H814" s="13"/>
      <c r="I814" s="13"/>
      <c r="J814" s="13"/>
      <c r="K814" s="13"/>
      <c r="L814" s="13"/>
      <c r="M814" s="14"/>
      <c r="N814" s="14"/>
      <c r="O814" s="13"/>
      <c r="P814" s="13"/>
      <c r="Q814" s="13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5.75" customHeight="1" x14ac:dyDescent="0.2">
      <c r="A815" s="13"/>
      <c r="B815" s="13"/>
      <c r="C815" s="13"/>
      <c r="D815" s="13"/>
      <c r="E815" s="14"/>
      <c r="F815" s="14"/>
      <c r="G815" s="13"/>
      <c r="H815" s="13"/>
      <c r="I815" s="13"/>
      <c r="J815" s="13"/>
      <c r="K815" s="13"/>
      <c r="L815" s="13"/>
      <c r="M815" s="14"/>
      <c r="N815" s="14"/>
      <c r="O815" s="13"/>
      <c r="P815" s="13"/>
      <c r="Q815" s="13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5.75" customHeight="1" x14ac:dyDescent="0.2">
      <c r="A816" s="13"/>
      <c r="B816" s="13"/>
      <c r="C816" s="13"/>
      <c r="D816" s="13"/>
      <c r="E816" s="14"/>
      <c r="F816" s="14"/>
      <c r="G816" s="13"/>
      <c r="H816" s="13"/>
      <c r="I816" s="13"/>
      <c r="J816" s="13"/>
      <c r="K816" s="13"/>
      <c r="L816" s="13"/>
      <c r="M816" s="14"/>
      <c r="N816" s="14"/>
      <c r="O816" s="13"/>
      <c r="P816" s="13"/>
      <c r="Q816" s="13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5.75" customHeight="1" x14ac:dyDescent="0.2">
      <c r="A817" s="13"/>
      <c r="B817" s="13"/>
      <c r="C817" s="13"/>
      <c r="D817" s="13"/>
      <c r="E817" s="14"/>
      <c r="F817" s="14"/>
      <c r="G817" s="13"/>
      <c r="H817" s="13"/>
      <c r="I817" s="13"/>
      <c r="J817" s="13"/>
      <c r="K817" s="13"/>
      <c r="L817" s="13"/>
      <c r="M817" s="14"/>
      <c r="N817" s="14"/>
      <c r="O817" s="13"/>
      <c r="P817" s="13"/>
      <c r="Q817" s="13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5.75" customHeight="1" x14ac:dyDescent="0.2">
      <c r="A818" s="13"/>
      <c r="B818" s="13"/>
      <c r="C818" s="13"/>
      <c r="D818" s="13"/>
      <c r="E818" s="14"/>
      <c r="F818" s="14"/>
      <c r="G818" s="13"/>
      <c r="H818" s="13"/>
      <c r="I818" s="13"/>
      <c r="J818" s="13"/>
      <c r="K818" s="13"/>
      <c r="L818" s="13"/>
      <c r="M818" s="14"/>
      <c r="N818" s="14"/>
      <c r="O818" s="13"/>
      <c r="P818" s="13"/>
      <c r="Q818" s="13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5.75" customHeight="1" x14ac:dyDescent="0.2">
      <c r="A819" s="13"/>
      <c r="B819" s="13"/>
      <c r="C819" s="13"/>
      <c r="D819" s="13"/>
      <c r="E819" s="14"/>
      <c r="F819" s="14"/>
      <c r="G819" s="13"/>
      <c r="H819" s="13"/>
      <c r="I819" s="13"/>
      <c r="J819" s="13"/>
      <c r="K819" s="13"/>
      <c r="L819" s="13"/>
      <c r="M819" s="14"/>
      <c r="N819" s="14"/>
      <c r="O819" s="13"/>
      <c r="P819" s="13"/>
      <c r="Q819" s="13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5.75" customHeight="1" x14ac:dyDescent="0.2">
      <c r="A820" s="13"/>
      <c r="B820" s="13"/>
      <c r="C820" s="13"/>
      <c r="D820" s="13"/>
      <c r="E820" s="14"/>
      <c r="F820" s="14"/>
      <c r="G820" s="13"/>
      <c r="H820" s="13"/>
      <c r="I820" s="13"/>
      <c r="J820" s="13"/>
      <c r="K820" s="13"/>
      <c r="L820" s="13"/>
      <c r="M820" s="14"/>
      <c r="N820" s="14"/>
      <c r="O820" s="13"/>
      <c r="P820" s="13"/>
      <c r="Q820" s="13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5.75" customHeight="1" x14ac:dyDescent="0.2">
      <c r="A821" s="13"/>
      <c r="B821" s="13"/>
      <c r="C821" s="13"/>
      <c r="D821" s="13"/>
      <c r="E821" s="14"/>
      <c r="F821" s="14"/>
      <c r="G821" s="13"/>
      <c r="H821" s="13"/>
      <c r="I821" s="13"/>
      <c r="J821" s="13"/>
      <c r="K821" s="13"/>
      <c r="L821" s="13"/>
      <c r="M821" s="14"/>
      <c r="N821" s="14"/>
      <c r="O821" s="13"/>
      <c r="P821" s="13"/>
      <c r="Q821" s="13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5.75" customHeight="1" x14ac:dyDescent="0.2">
      <c r="A822" s="13"/>
      <c r="B822" s="13"/>
      <c r="C822" s="13"/>
      <c r="D822" s="13"/>
      <c r="E822" s="14"/>
      <c r="F822" s="14"/>
      <c r="G822" s="13"/>
      <c r="H822" s="13"/>
      <c r="I822" s="13"/>
      <c r="J822" s="13"/>
      <c r="K822" s="13"/>
      <c r="L822" s="13"/>
      <c r="M822" s="14"/>
      <c r="N822" s="14"/>
      <c r="O822" s="13"/>
      <c r="P822" s="13"/>
      <c r="Q822" s="13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5.75" customHeight="1" x14ac:dyDescent="0.2">
      <c r="A823" s="13"/>
      <c r="B823" s="13"/>
      <c r="C823" s="13"/>
      <c r="D823" s="13"/>
      <c r="E823" s="14"/>
      <c r="F823" s="14"/>
      <c r="G823" s="13"/>
      <c r="H823" s="13"/>
      <c r="I823" s="13"/>
      <c r="J823" s="13"/>
      <c r="K823" s="13"/>
      <c r="L823" s="13"/>
      <c r="M823" s="14"/>
      <c r="N823" s="14"/>
      <c r="O823" s="13"/>
      <c r="P823" s="13"/>
      <c r="Q823" s="13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5.75" customHeight="1" x14ac:dyDescent="0.2">
      <c r="A824" s="13"/>
      <c r="B824" s="13"/>
      <c r="C824" s="13"/>
      <c r="D824" s="13"/>
      <c r="E824" s="14"/>
      <c r="F824" s="14"/>
      <c r="G824" s="13"/>
      <c r="H824" s="13"/>
      <c r="I824" s="13"/>
      <c r="J824" s="13"/>
      <c r="K824" s="13"/>
      <c r="L824" s="13"/>
      <c r="M824" s="14"/>
      <c r="N824" s="14"/>
      <c r="O824" s="13"/>
      <c r="P824" s="13"/>
      <c r="Q824" s="13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5.75" customHeight="1" x14ac:dyDescent="0.2">
      <c r="A825" s="13"/>
      <c r="B825" s="13"/>
      <c r="C825" s="13"/>
      <c r="D825" s="13"/>
      <c r="E825" s="14"/>
      <c r="F825" s="14"/>
      <c r="G825" s="13"/>
      <c r="H825" s="13"/>
      <c r="I825" s="13"/>
      <c r="J825" s="13"/>
      <c r="K825" s="13"/>
      <c r="L825" s="13"/>
      <c r="M825" s="14"/>
      <c r="N825" s="14"/>
      <c r="O825" s="13"/>
      <c r="P825" s="13"/>
      <c r="Q825" s="13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5.75" customHeight="1" x14ac:dyDescent="0.2">
      <c r="A826" s="13"/>
      <c r="B826" s="13"/>
      <c r="C826" s="13"/>
      <c r="D826" s="13"/>
      <c r="E826" s="14"/>
      <c r="F826" s="14"/>
      <c r="G826" s="13"/>
      <c r="H826" s="13"/>
      <c r="I826" s="13"/>
      <c r="J826" s="13"/>
      <c r="K826" s="13"/>
      <c r="L826" s="13"/>
      <c r="M826" s="14"/>
      <c r="N826" s="14"/>
      <c r="O826" s="13"/>
      <c r="P826" s="13"/>
      <c r="Q826" s="13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5.75" customHeight="1" x14ac:dyDescent="0.2">
      <c r="A827" s="13"/>
      <c r="B827" s="13"/>
      <c r="C827" s="13"/>
      <c r="D827" s="13"/>
      <c r="E827" s="14"/>
      <c r="F827" s="14"/>
      <c r="G827" s="13"/>
      <c r="H827" s="13"/>
      <c r="I827" s="13"/>
      <c r="J827" s="13"/>
      <c r="K827" s="13"/>
      <c r="L827" s="13"/>
      <c r="M827" s="14"/>
      <c r="N827" s="14"/>
      <c r="O827" s="13"/>
      <c r="P827" s="13"/>
      <c r="Q827" s="13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5.75" customHeight="1" x14ac:dyDescent="0.2">
      <c r="A828" s="13"/>
      <c r="B828" s="13"/>
      <c r="C828" s="13"/>
      <c r="D828" s="13"/>
      <c r="E828" s="14"/>
      <c r="F828" s="14"/>
      <c r="G828" s="13"/>
      <c r="H828" s="13"/>
      <c r="I828" s="13"/>
      <c r="J828" s="13"/>
      <c r="K828" s="13"/>
      <c r="L828" s="13"/>
      <c r="M828" s="14"/>
      <c r="N828" s="14"/>
      <c r="O828" s="13"/>
      <c r="P828" s="13"/>
      <c r="Q828" s="13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5.75" customHeight="1" x14ac:dyDescent="0.2">
      <c r="A829" s="13"/>
      <c r="B829" s="13"/>
      <c r="C829" s="13"/>
      <c r="D829" s="13"/>
      <c r="E829" s="14"/>
      <c r="F829" s="14"/>
      <c r="G829" s="13"/>
      <c r="H829" s="13"/>
      <c r="I829" s="13"/>
      <c r="J829" s="13"/>
      <c r="K829" s="13"/>
      <c r="L829" s="13"/>
      <c r="M829" s="14"/>
      <c r="N829" s="14"/>
      <c r="O829" s="13"/>
      <c r="P829" s="13"/>
      <c r="Q829" s="13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5.75" customHeight="1" x14ac:dyDescent="0.2">
      <c r="A830" s="13"/>
      <c r="B830" s="13"/>
      <c r="C830" s="13"/>
      <c r="D830" s="13"/>
      <c r="E830" s="14"/>
      <c r="F830" s="14"/>
      <c r="G830" s="13"/>
      <c r="H830" s="13"/>
      <c r="I830" s="13"/>
      <c r="J830" s="13"/>
      <c r="K830" s="13"/>
      <c r="L830" s="13"/>
      <c r="M830" s="14"/>
      <c r="N830" s="14"/>
      <c r="O830" s="13"/>
      <c r="P830" s="13"/>
      <c r="Q830" s="13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5.75" customHeight="1" x14ac:dyDescent="0.2">
      <c r="A831" s="13"/>
      <c r="B831" s="13"/>
      <c r="C831" s="13"/>
      <c r="D831" s="13"/>
      <c r="E831" s="14"/>
      <c r="F831" s="14"/>
      <c r="G831" s="13"/>
      <c r="H831" s="13"/>
      <c r="I831" s="13"/>
      <c r="J831" s="13"/>
      <c r="K831" s="13"/>
      <c r="L831" s="13"/>
      <c r="M831" s="14"/>
      <c r="N831" s="14"/>
      <c r="O831" s="13"/>
      <c r="P831" s="13"/>
      <c r="Q831" s="13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5.75" customHeight="1" x14ac:dyDescent="0.2">
      <c r="A832" s="13"/>
      <c r="B832" s="13"/>
      <c r="C832" s="13"/>
      <c r="D832" s="13"/>
      <c r="E832" s="14"/>
      <c r="F832" s="14"/>
      <c r="G832" s="13"/>
      <c r="H832" s="13"/>
      <c r="I832" s="13"/>
      <c r="J832" s="13"/>
      <c r="K832" s="13"/>
      <c r="L832" s="13"/>
      <c r="M832" s="14"/>
      <c r="N832" s="14"/>
      <c r="O832" s="13"/>
      <c r="P832" s="13"/>
      <c r="Q832" s="13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5.75" customHeight="1" x14ac:dyDescent="0.2">
      <c r="A833" s="13"/>
      <c r="B833" s="13"/>
      <c r="C833" s="13"/>
      <c r="D833" s="13"/>
      <c r="E833" s="14"/>
      <c r="F833" s="14"/>
      <c r="G833" s="13"/>
      <c r="H833" s="13"/>
      <c r="I833" s="13"/>
      <c r="J833" s="13"/>
      <c r="K833" s="13"/>
      <c r="L833" s="13"/>
      <c r="M833" s="14"/>
      <c r="N833" s="14"/>
      <c r="O833" s="13"/>
      <c r="P833" s="13"/>
      <c r="Q833" s="13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5.75" customHeight="1" x14ac:dyDescent="0.2">
      <c r="A834" s="13"/>
      <c r="B834" s="13"/>
      <c r="C834" s="13"/>
      <c r="D834" s="13"/>
      <c r="E834" s="14"/>
      <c r="F834" s="14"/>
      <c r="G834" s="13"/>
      <c r="H834" s="13"/>
      <c r="I834" s="13"/>
      <c r="J834" s="13"/>
      <c r="K834" s="13"/>
      <c r="L834" s="13"/>
      <c r="M834" s="14"/>
      <c r="N834" s="14"/>
      <c r="O834" s="13"/>
      <c r="P834" s="13"/>
      <c r="Q834" s="13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5.75" customHeight="1" x14ac:dyDescent="0.2">
      <c r="A835" s="13"/>
      <c r="B835" s="13"/>
      <c r="C835" s="13"/>
      <c r="D835" s="13"/>
      <c r="E835" s="14"/>
      <c r="F835" s="14"/>
      <c r="G835" s="13"/>
      <c r="H835" s="13"/>
      <c r="I835" s="13"/>
      <c r="J835" s="13"/>
      <c r="K835" s="13"/>
      <c r="L835" s="13"/>
      <c r="M835" s="14"/>
      <c r="N835" s="14"/>
      <c r="O835" s="13"/>
      <c r="P835" s="13"/>
      <c r="Q835" s="13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5.75" customHeight="1" x14ac:dyDescent="0.2">
      <c r="A836" s="13"/>
      <c r="B836" s="13"/>
      <c r="C836" s="13"/>
      <c r="D836" s="13"/>
      <c r="E836" s="14"/>
      <c r="F836" s="14"/>
      <c r="G836" s="13"/>
      <c r="H836" s="13"/>
      <c r="I836" s="13"/>
      <c r="J836" s="13"/>
      <c r="K836" s="13"/>
      <c r="L836" s="13"/>
      <c r="M836" s="14"/>
      <c r="N836" s="14"/>
      <c r="O836" s="13"/>
      <c r="P836" s="13"/>
      <c r="Q836" s="13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5.75" customHeight="1" x14ac:dyDescent="0.2">
      <c r="A837" s="13"/>
      <c r="B837" s="13"/>
      <c r="C837" s="13"/>
      <c r="D837" s="13"/>
      <c r="E837" s="14"/>
      <c r="F837" s="14"/>
      <c r="G837" s="13"/>
      <c r="H837" s="13"/>
      <c r="I837" s="13"/>
      <c r="J837" s="13"/>
      <c r="K837" s="13"/>
      <c r="L837" s="13"/>
      <c r="M837" s="14"/>
      <c r="N837" s="14"/>
      <c r="O837" s="13"/>
      <c r="P837" s="13"/>
      <c r="Q837" s="13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5.75" customHeight="1" x14ac:dyDescent="0.2">
      <c r="A838" s="13"/>
      <c r="B838" s="13"/>
      <c r="C838" s="13"/>
      <c r="D838" s="13"/>
      <c r="E838" s="14"/>
      <c r="F838" s="14"/>
      <c r="G838" s="13"/>
      <c r="H838" s="13"/>
      <c r="I838" s="13"/>
      <c r="J838" s="13"/>
      <c r="K838" s="13"/>
      <c r="L838" s="13"/>
      <c r="M838" s="14"/>
      <c r="N838" s="14"/>
      <c r="O838" s="13"/>
      <c r="P838" s="13"/>
      <c r="Q838" s="13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5.75" customHeight="1" x14ac:dyDescent="0.2">
      <c r="A839" s="13"/>
      <c r="B839" s="13"/>
      <c r="C839" s="13"/>
      <c r="D839" s="13"/>
      <c r="E839" s="14"/>
      <c r="F839" s="14"/>
      <c r="G839" s="13"/>
      <c r="H839" s="13"/>
      <c r="I839" s="13"/>
      <c r="J839" s="13"/>
      <c r="K839" s="13"/>
      <c r="L839" s="13"/>
      <c r="M839" s="14"/>
      <c r="N839" s="14"/>
      <c r="O839" s="13"/>
      <c r="P839" s="13"/>
      <c r="Q839" s="13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5.75" customHeight="1" x14ac:dyDescent="0.2">
      <c r="A840" s="13"/>
      <c r="B840" s="13"/>
      <c r="C840" s="13"/>
      <c r="D840" s="13"/>
      <c r="E840" s="14"/>
      <c r="F840" s="14"/>
      <c r="G840" s="13"/>
      <c r="H840" s="13"/>
      <c r="I840" s="13"/>
      <c r="J840" s="13"/>
      <c r="K840" s="13"/>
      <c r="L840" s="13"/>
      <c r="M840" s="14"/>
      <c r="N840" s="14"/>
      <c r="O840" s="13"/>
      <c r="P840" s="13"/>
      <c r="Q840" s="13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5.75" customHeight="1" x14ac:dyDescent="0.2">
      <c r="A841" s="13"/>
      <c r="B841" s="13"/>
      <c r="C841" s="13"/>
      <c r="D841" s="13"/>
      <c r="E841" s="14"/>
      <c r="F841" s="14"/>
      <c r="G841" s="13"/>
      <c r="H841" s="13"/>
      <c r="I841" s="13"/>
      <c r="J841" s="13"/>
      <c r="K841" s="13"/>
      <c r="L841" s="13"/>
      <c r="M841" s="14"/>
      <c r="N841" s="14"/>
      <c r="O841" s="13"/>
      <c r="P841" s="13"/>
      <c r="Q841" s="13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5.75" customHeight="1" x14ac:dyDescent="0.2">
      <c r="A842" s="13"/>
      <c r="B842" s="13"/>
      <c r="C842" s="13"/>
      <c r="D842" s="13"/>
      <c r="E842" s="14"/>
      <c r="F842" s="14"/>
      <c r="G842" s="13"/>
      <c r="H842" s="13"/>
      <c r="I842" s="13"/>
      <c r="J842" s="13"/>
      <c r="K842" s="13"/>
      <c r="L842" s="13"/>
      <c r="M842" s="14"/>
      <c r="N842" s="14"/>
      <c r="O842" s="13"/>
      <c r="P842" s="13"/>
      <c r="Q842" s="13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5.75" customHeight="1" x14ac:dyDescent="0.2">
      <c r="A843" s="13"/>
      <c r="B843" s="13"/>
      <c r="C843" s="13"/>
      <c r="D843" s="13"/>
      <c r="E843" s="14"/>
      <c r="F843" s="14"/>
      <c r="G843" s="13"/>
      <c r="H843" s="13"/>
      <c r="I843" s="13"/>
      <c r="J843" s="13"/>
      <c r="K843" s="13"/>
      <c r="L843" s="13"/>
      <c r="M843" s="14"/>
      <c r="N843" s="14"/>
      <c r="O843" s="13"/>
      <c r="P843" s="13"/>
      <c r="Q843" s="13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5.75" customHeight="1" x14ac:dyDescent="0.2">
      <c r="A844" s="13"/>
      <c r="B844" s="13"/>
      <c r="C844" s="13"/>
      <c r="D844" s="13"/>
      <c r="E844" s="14"/>
      <c r="F844" s="14"/>
      <c r="G844" s="13"/>
      <c r="H844" s="13"/>
      <c r="I844" s="13"/>
      <c r="J844" s="13"/>
      <c r="K844" s="13"/>
      <c r="L844" s="13"/>
      <c r="M844" s="14"/>
      <c r="N844" s="14"/>
      <c r="O844" s="13"/>
      <c r="P844" s="13"/>
      <c r="Q844" s="13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5.75" customHeight="1" x14ac:dyDescent="0.2">
      <c r="A845" s="13"/>
      <c r="B845" s="13"/>
      <c r="C845" s="13"/>
      <c r="D845" s="13"/>
      <c r="E845" s="14"/>
      <c r="F845" s="14"/>
      <c r="G845" s="13"/>
      <c r="H845" s="13"/>
      <c r="I845" s="13"/>
      <c r="J845" s="13"/>
      <c r="K845" s="13"/>
      <c r="L845" s="13"/>
      <c r="M845" s="14"/>
      <c r="N845" s="14"/>
      <c r="O845" s="13"/>
      <c r="P845" s="13"/>
      <c r="Q845" s="13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5.75" customHeight="1" x14ac:dyDescent="0.2">
      <c r="A846" s="13"/>
      <c r="B846" s="13"/>
      <c r="C846" s="13"/>
      <c r="D846" s="13"/>
      <c r="E846" s="14"/>
      <c r="F846" s="14"/>
      <c r="G846" s="13"/>
      <c r="H846" s="13"/>
      <c r="I846" s="13"/>
      <c r="J846" s="13"/>
      <c r="K846" s="13"/>
      <c r="L846" s="13"/>
      <c r="M846" s="14"/>
      <c r="N846" s="14"/>
      <c r="O846" s="13"/>
      <c r="P846" s="13"/>
      <c r="Q846" s="13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5.75" customHeight="1" x14ac:dyDescent="0.2">
      <c r="A847" s="13"/>
      <c r="B847" s="13"/>
      <c r="C847" s="13"/>
      <c r="D847" s="13"/>
      <c r="E847" s="14"/>
      <c r="F847" s="14"/>
      <c r="G847" s="13"/>
      <c r="H847" s="13"/>
      <c r="I847" s="13"/>
      <c r="J847" s="13"/>
      <c r="K847" s="13"/>
      <c r="L847" s="13"/>
      <c r="M847" s="14"/>
      <c r="N847" s="14"/>
      <c r="O847" s="13"/>
      <c r="P847" s="13"/>
      <c r="Q847" s="13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5.75" customHeight="1" x14ac:dyDescent="0.2">
      <c r="A848" s="13"/>
      <c r="B848" s="13"/>
      <c r="C848" s="13"/>
      <c r="D848" s="13"/>
      <c r="E848" s="14"/>
      <c r="F848" s="14"/>
      <c r="G848" s="13"/>
      <c r="H848" s="13"/>
      <c r="I848" s="13"/>
      <c r="J848" s="13"/>
      <c r="K848" s="13"/>
      <c r="L848" s="13"/>
      <c r="M848" s="14"/>
      <c r="N848" s="14"/>
      <c r="O848" s="13"/>
      <c r="P848" s="13"/>
      <c r="Q848" s="13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5.75" customHeight="1" x14ac:dyDescent="0.2">
      <c r="A849" s="13"/>
      <c r="B849" s="13"/>
      <c r="C849" s="13"/>
      <c r="D849" s="13"/>
      <c r="E849" s="14"/>
      <c r="F849" s="14"/>
      <c r="G849" s="13"/>
      <c r="H849" s="13"/>
      <c r="I849" s="13"/>
      <c r="J849" s="13"/>
      <c r="K849" s="13"/>
      <c r="L849" s="13"/>
      <c r="M849" s="14"/>
      <c r="N849" s="14"/>
      <c r="O849" s="13"/>
      <c r="P849" s="13"/>
      <c r="Q849" s="13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5.75" customHeight="1" x14ac:dyDescent="0.2">
      <c r="A850" s="13"/>
      <c r="B850" s="13"/>
      <c r="C850" s="13"/>
      <c r="D850" s="13"/>
      <c r="E850" s="14"/>
      <c r="F850" s="14"/>
      <c r="G850" s="13"/>
      <c r="H850" s="13"/>
      <c r="I850" s="13"/>
      <c r="J850" s="13"/>
      <c r="K850" s="13"/>
      <c r="L850" s="13"/>
      <c r="M850" s="14"/>
      <c r="N850" s="14"/>
      <c r="O850" s="13"/>
      <c r="P850" s="13"/>
      <c r="Q850" s="13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5.75" customHeight="1" x14ac:dyDescent="0.2">
      <c r="A851" s="13"/>
      <c r="B851" s="13"/>
      <c r="C851" s="13"/>
      <c r="D851" s="13"/>
      <c r="E851" s="14"/>
      <c r="F851" s="14"/>
      <c r="G851" s="13"/>
      <c r="H851" s="13"/>
      <c r="I851" s="13"/>
      <c r="J851" s="13"/>
      <c r="K851" s="13"/>
      <c r="L851" s="13"/>
      <c r="M851" s="14"/>
      <c r="N851" s="14"/>
      <c r="O851" s="13"/>
      <c r="P851" s="13"/>
      <c r="Q851" s="13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5.75" customHeight="1" x14ac:dyDescent="0.2">
      <c r="A852" s="13"/>
      <c r="B852" s="13"/>
      <c r="C852" s="13"/>
      <c r="D852" s="13"/>
      <c r="E852" s="14"/>
      <c r="F852" s="14"/>
      <c r="G852" s="13"/>
      <c r="H852" s="13"/>
      <c r="I852" s="13"/>
      <c r="J852" s="13"/>
      <c r="K852" s="13"/>
      <c r="L852" s="13"/>
      <c r="M852" s="14"/>
      <c r="N852" s="14"/>
      <c r="O852" s="13"/>
      <c r="P852" s="13"/>
      <c r="Q852" s="13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5.75" customHeight="1" x14ac:dyDescent="0.2">
      <c r="A853" s="13"/>
      <c r="B853" s="13"/>
      <c r="C853" s="13"/>
      <c r="D853" s="13"/>
      <c r="E853" s="14"/>
      <c r="F853" s="14"/>
      <c r="G853" s="13"/>
      <c r="H853" s="13"/>
      <c r="I853" s="13"/>
      <c r="J853" s="13"/>
      <c r="K853" s="13"/>
      <c r="L853" s="13"/>
      <c r="M853" s="14"/>
      <c r="N853" s="14"/>
      <c r="O853" s="13"/>
      <c r="P853" s="13"/>
      <c r="Q853" s="13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5.75" customHeight="1" x14ac:dyDescent="0.2">
      <c r="A854" s="13"/>
      <c r="B854" s="13"/>
      <c r="C854" s="13"/>
      <c r="D854" s="13"/>
      <c r="E854" s="14"/>
      <c r="F854" s="14"/>
      <c r="G854" s="13"/>
      <c r="H854" s="13"/>
      <c r="I854" s="13"/>
      <c r="J854" s="13"/>
      <c r="K854" s="13"/>
      <c r="L854" s="13"/>
      <c r="M854" s="14"/>
      <c r="N854" s="14"/>
      <c r="O854" s="13"/>
      <c r="P854" s="13"/>
      <c r="Q854" s="13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5.75" customHeight="1" x14ac:dyDescent="0.2">
      <c r="A855" s="13"/>
      <c r="B855" s="13"/>
      <c r="C855" s="13"/>
      <c r="D855" s="13"/>
      <c r="E855" s="14"/>
      <c r="F855" s="14"/>
      <c r="G855" s="13"/>
      <c r="H855" s="13"/>
      <c r="I855" s="13"/>
      <c r="J855" s="13"/>
      <c r="K855" s="13"/>
      <c r="L855" s="13"/>
      <c r="M855" s="14"/>
      <c r="N855" s="14"/>
      <c r="O855" s="13"/>
      <c r="P855" s="13"/>
      <c r="Q855" s="13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5.75" customHeight="1" x14ac:dyDescent="0.2">
      <c r="A856" s="13"/>
      <c r="B856" s="13"/>
      <c r="C856" s="13"/>
      <c r="D856" s="13"/>
      <c r="E856" s="14"/>
      <c r="F856" s="14"/>
      <c r="G856" s="13"/>
      <c r="H856" s="13"/>
      <c r="I856" s="13"/>
      <c r="J856" s="13"/>
      <c r="K856" s="13"/>
      <c r="L856" s="13"/>
      <c r="M856" s="14"/>
      <c r="N856" s="14"/>
      <c r="O856" s="13"/>
      <c r="P856" s="13"/>
      <c r="Q856" s="13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5.75" customHeight="1" x14ac:dyDescent="0.2">
      <c r="A857" s="13"/>
      <c r="B857" s="13"/>
      <c r="C857" s="13"/>
      <c r="D857" s="13"/>
      <c r="E857" s="14"/>
      <c r="F857" s="14"/>
      <c r="G857" s="13"/>
      <c r="H857" s="13"/>
      <c r="I857" s="13"/>
      <c r="J857" s="13"/>
      <c r="K857" s="13"/>
      <c r="L857" s="13"/>
      <c r="M857" s="14"/>
      <c r="N857" s="14"/>
      <c r="O857" s="13"/>
      <c r="P857" s="13"/>
      <c r="Q857" s="13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5.75" customHeight="1" x14ac:dyDescent="0.2">
      <c r="A858" s="13"/>
      <c r="B858" s="13"/>
      <c r="C858" s="13"/>
      <c r="D858" s="13"/>
      <c r="E858" s="14"/>
      <c r="F858" s="14"/>
      <c r="G858" s="13"/>
      <c r="H858" s="13"/>
      <c r="I858" s="13"/>
      <c r="J858" s="13"/>
      <c r="K858" s="13"/>
      <c r="L858" s="13"/>
      <c r="M858" s="14"/>
      <c r="N858" s="14"/>
      <c r="O858" s="13"/>
      <c r="P858" s="13"/>
      <c r="Q858" s="13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5.75" customHeight="1" x14ac:dyDescent="0.2">
      <c r="A859" s="13"/>
      <c r="B859" s="13"/>
      <c r="C859" s="13"/>
      <c r="D859" s="13"/>
      <c r="E859" s="14"/>
      <c r="F859" s="14"/>
      <c r="G859" s="13"/>
      <c r="H859" s="13"/>
      <c r="I859" s="13"/>
      <c r="J859" s="13"/>
      <c r="K859" s="13"/>
      <c r="L859" s="13"/>
      <c r="M859" s="14"/>
      <c r="N859" s="14"/>
      <c r="O859" s="13"/>
      <c r="P859" s="13"/>
      <c r="Q859" s="13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5.75" customHeight="1" x14ac:dyDescent="0.2">
      <c r="A860" s="13"/>
      <c r="B860" s="13"/>
      <c r="C860" s="13"/>
      <c r="D860" s="13"/>
      <c r="E860" s="14"/>
      <c r="F860" s="14"/>
      <c r="G860" s="13"/>
      <c r="H860" s="13"/>
      <c r="I860" s="13"/>
      <c r="J860" s="13"/>
      <c r="K860" s="13"/>
      <c r="L860" s="13"/>
      <c r="M860" s="14"/>
      <c r="N860" s="14"/>
      <c r="O860" s="13"/>
      <c r="P860" s="13"/>
      <c r="Q860" s="13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5.75" customHeight="1" x14ac:dyDescent="0.2">
      <c r="A861" s="13"/>
      <c r="B861" s="13"/>
      <c r="C861" s="13"/>
      <c r="D861" s="13"/>
      <c r="E861" s="14"/>
      <c r="F861" s="14"/>
      <c r="G861" s="13"/>
      <c r="H861" s="13"/>
      <c r="I861" s="13"/>
      <c r="J861" s="13"/>
      <c r="K861" s="13"/>
      <c r="L861" s="13"/>
      <c r="M861" s="14"/>
      <c r="N861" s="14"/>
      <c r="O861" s="13"/>
      <c r="P861" s="13"/>
      <c r="Q861" s="13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5.75" customHeight="1" x14ac:dyDescent="0.2">
      <c r="A862" s="13"/>
      <c r="B862" s="13"/>
      <c r="C862" s="13"/>
      <c r="D862" s="13"/>
      <c r="E862" s="14"/>
      <c r="F862" s="14"/>
      <c r="G862" s="13"/>
      <c r="H862" s="13"/>
      <c r="I862" s="13"/>
      <c r="J862" s="13"/>
      <c r="K862" s="13"/>
      <c r="L862" s="13"/>
      <c r="M862" s="14"/>
      <c r="N862" s="14"/>
      <c r="O862" s="13"/>
      <c r="P862" s="13"/>
      <c r="Q862" s="13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5.75" customHeight="1" x14ac:dyDescent="0.2">
      <c r="A863" s="13"/>
      <c r="B863" s="13"/>
      <c r="C863" s="13"/>
      <c r="D863" s="13"/>
      <c r="E863" s="14"/>
      <c r="F863" s="14"/>
      <c r="G863" s="13"/>
      <c r="H863" s="13"/>
      <c r="I863" s="13"/>
      <c r="J863" s="13"/>
      <c r="K863" s="13"/>
      <c r="L863" s="13"/>
      <c r="M863" s="14"/>
      <c r="N863" s="14"/>
      <c r="O863" s="13"/>
      <c r="P863" s="13"/>
      <c r="Q863" s="13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5.75" customHeight="1" x14ac:dyDescent="0.2">
      <c r="A864" s="13"/>
      <c r="B864" s="13"/>
      <c r="C864" s="13"/>
      <c r="D864" s="13"/>
      <c r="E864" s="14"/>
      <c r="F864" s="14"/>
      <c r="G864" s="13"/>
      <c r="H864" s="13"/>
      <c r="I864" s="13"/>
      <c r="J864" s="13"/>
      <c r="K864" s="13"/>
      <c r="L864" s="13"/>
      <c r="M864" s="14"/>
      <c r="N864" s="14"/>
      <c r="O864" s="13"/>
      <c r="P864" s="13"/>
      <c r="Q864" s="13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5.75" customHeight="1" x14ac:dyDescent="0.2">
      <c r="A865" s="13"/>
      <c r="B865" s="13"/>
      <c r="C865" s="13"/>
      <c r="D865" s="13"/>
      <c r="E865" s="14"/>
      <c r="F865" s="14"/>
      <c r="G865" s="13"/>
      <c r="H865" s="13"/>
      <c r="I865" s="13"/>
      <c r="J865" s="13"/>
      <c r="K865" s="13"/>
      <c r="L865" s="13"/>
      <c r="M865" s="14"/>
      <c r="N865" s="14"/>
      <c r="O865" s="13"/>
      <c r="P865" s="13"/>
      <c r="Q865" s="13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5.75" customHeight="1" x14ac:dyDescent="0.2">
      <c r="A866" s="13"/>
      <c r="B866" s="13"/>
      <c r="C866" s="13"/>
      <c r="D866" s="13"/>
      <c r="E866" s="14"/>
      <c r="F866" s="14"/>
      <c r="G866" s="13"/>
      <c r="H866" s="13"/>
      <c r="I866" s="13"/>
      <c r="J866" s="13"/>
      <c r="K866" s="13"/>
      <c r="L866" s="13"/>
      <c r="M866" s="14"/>
      <c r="N866" s="14"/>
      <c r="O866" s="13"/>
      <c r="P866" s="13"/>
      <c r="Q866" s="13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5.75" customHeight="1" x14ac:dyDescent="0.2">
      <c r="A867" s="13"/>
      <c r="B867" s="13"/>
      <c r="C867" s="13"/>
      <c r="D867" s="13"/>
      <c r="E867" s="14"/>
      <c r="F867" s="14"/>
      <c r="G867" s="13"/>
      <c r="H867" s="13"/>
      <c r="I867" s="13"/>
      <c r="J867" s="13"/>
      <c r="K867" s="13"/>
      <c r="L867" s="13"/>
      <c r="M867" s="14"/>
      <c r="N867" s="14"/>
      <c r="O867" s="13"/>
      <c r="P867" s="13"/>
      <c r="Q867" s="13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5.75" customHeight="1" x14ac:dyDescent="0.2">
      <c r="A868" s="13"/>
      <c r="B868" s="13"/>
      <c r="C868" s="13"/>
      <c r="D868" s="13"/>
      <c r="E868" s="14"/>
      <c r="F868" s="14"/>
      <c r="G868" s="13"/>
      <c r="H868" s="13"/>
      <c r="I868" s="13"/>
      <c r="J868" s="13"/>
      <c r="K868" s="13"/>
      <c r="L868" s="13"/>
      <c r="M868" s="14"/>
      <c r="N868" s="14"/>
      <c r="O868" s="13"/>
      <c r="P868" s="13"/>
      <c r="Q868" s="13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5.75" customHeight="1" x14ac:dyDescent="0.2">
      <c r="A869" s="13"/>
      <c r="B869" s="13"/>
      <c r="C869" s="13"/>
      <c r="D869" s="13"/>
      <c r="E869" s="14"/>
      <c r="F869" s="14"/>
      <c r="G869" s="13"/>
      <c r="H869" s="13"/>
      <c r="I869" s="13"/>
      <c r="J869" s="13"/>
      <c r="K869" s="13"/>
      <c r="L869" s="13"/>
      <c r="M869" s="14"/>
      <c r="N869" s="14"/>
      <c r="O869" s="13"/>
      <c r="P869" s="13"/>
      <c r="Q869" s="13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5.75" customHeight="1" x14ac:dyDescent="0.2">
      <c r="A870" s="13"/>
      <c r="B870" s="13"/>
      <c r="C870" s="13"/>
      <c r="D870" s="13"/>
      <c r="E870" s="14"/>
      <c r="F870" s="14"/>
      <c r="G870" s="13"/>
      <c r="H870" s="13"/>
      <c r="I870" s="13"/>
      <c r="J870" s="13"/>
      <c r="K870" s="13"/>
      <c r="L870" s="13"/>
      <c r="M870" s="14"/>
      <c r="N870" s="14"/>
      <c r="O870" s="13"/>
      <c r="P870" s="13"/>
      <c r="Q870" s="13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5.75" customHeight="1" x14ac:dyDescent="0.2">
      <c r="A871" s="13"/>
      <c r="B871" s="13"/>
      <c r="C871" s="13"/>
      <c r="D871" s="13"/>
      <c r="E871" s="14"/>
      <c r="F871" s="14"/>
      <c r="G871" s="13"/>
      <c r="H871" s="13"/>
      <c r="I871" s="13"/>
      <c r="J871" s="13"/>
      <c r="K871" s="13"/>
      <c r="L871" s="13"/>
      <c r="M871" s="14"/>
      <c r="N871" s="14"/>
      <c r="O871" s="13"/>
      <c r="P871" s="13"/>
      <c r="Q871" s="13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5.75" customHeight="1" x14ac:dyDescent="0.2">
      <c r="A872" s="13"/>
      <c r="B872" s="13"/>
      <c r="C872" s="13"/>
      <c r="D872" s="13"/>
      <c r="E872" s="14"/>
      <c r="F872" s="14"/>
      <c r="G872" s="13"/>
      <c r="H872" s="13"/>
      <c r="I872" s="13"/>
      <c r="J872" s="13"/>
      <c r="K872" s="13"/>
      <c r="L872" s="13"/>
      <c r="M872" s="14"/>
      <c r="N872" s="14"/>
      <c r="O872" s="13"/>
      <c r="P872" s="13"/>
      <c r="Q872" s="13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5.75" customHeight="1" x14ac:dyDescent="0.2">
      <c r="A873" s="13"/>
      <c r="B873" s="13"/>
      <c r="C873" s="13"/>
      <c r="D873" s="13"/>
      <c r="E873" s="14"/>
      <c r="F873" s="14"/>
      <c r="G873" s="13"/>
      <c r="H873" s="13"/>
      <c r="I873" s="13"/>
      <c r="J873" s="13"/>
      <c r="K873" s="13"/>
      <c r="L873" s="13"/>
      <c r="M873" s="14"/>
      <c r="N873" s="14"/>
      <c r="O873" s="13"/>
      <c r="P873" s="13"/>
      <c r="Q873" s="13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5.75" customHeight="1" x14ac:dyDescent="0.2">
      <c r="A874" s="13"/>
      <c r="B874" s="13"/>
      <c r="C874" s="13"/>
      <c r="D874" s="13"/>
      <c r="E874" s="14"/>
      <c r="F874" s="14"/>
      <c r="G874" s="13"/>
      <c r="H874" s="13"/>
      <c r="I874" s="13"/>
      <c r="J874" s="13"/>
      <c r="K874" s="13"/>
      <c r="L874" s="13"/>
      <c r="M874" s="14"/>
      <c r="N874" s="14"/>
      <c r="O874" s="13"/>
      <c r="P874" s="13"/>
      <c r="Q874" s="13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5.75" customHeight="1" x14ac:dyDescent="0.2">
      <c r="A875" s="13"/>
      <c r="B875" s="13"/>
      <c r="C875" s="13"/>
      <c r="D875" s="13"/>
      <c r="E875" s="14"/>
      <c r="F875" s="14"/>
      <c r="G875" s="13"/>
      <c r="H875" s="13"/>
      <c r="I875" s="13"/>
      <c r="J875" s="13"/>
      <c r="K875" s="13"/>
      <c r="L875" s="13"/>
      <c r="M875" s="14"/>
      <c r="N875" s="14"/>
      <c r="O875" s="13"/>
      <c r="P875" s="13"/>
      <c r="Q875" s="13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5.75" customHeight="1" x14ac:dyDescent="0.2">
      <c r="A876" s="13"/>
      <c r="B876" s="13"/>
      <c r="C876" s="13"/>
      <c r="D876" s="13"/>
      <c r="E876" s="14"/>
      <c r="F876" s="14"/>
      <c r="G876" s="13"/>
      <c r="H876" s="13"/>
      <c r="I876" s="13"/>
      <c r="J876" s="13"/>
      <c r="K876" s="13"/>
      <c r="L876" s="13"/>
      <c r="M876" s="14"/>
      <c r="N876" s="14"/>
      <c r="O876" s="13"/>
      <c r="P876" s="13"/>
      <c r="Q876" s="13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5.75" customHeight="1" x14ac:dyDescent="0.2">
      <c r="A877" s="13"/>
      <c r="B877" s="13"/>
      <c r="C877" s="13"/>
      <c r="D877" s="13"/>
      <c r="E877" s="14"/>
      <c r="F877" s="14"/>
      <c r="G877" s="13"/>
      <c r="H877" s="13"/>
      <c r="I877" s="13"/>
      <c r="J877" s="13"/>
      <c r="K877" s="13"/>
      <c r="L877" s="13"/>
      <c r="M877" s="14"/>
      <c r="N877" s="14"/>
      <c r="O877" s="13"/>
      <c r="P877" s="13"/>
      <c r="Q877" s="13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5.75" customHeight="1" x14ac:dyDescent="0.2">
      <c r="A878" s="13"/>
      <c r="B878" s="13"/>
      <c r="C878" s="13"/>
      <c r="D878" s="13"/>
      <c r="E878" s="14"/>
      <c r="F878" s="14"/>
      <c r="G878" s="13"/>
      <c r="H878" s="13"/>
      <c r="I878" s="13"/>
      <c r="J878" s="13"/>
      <c r="K878" s="13"/>
      <c r="L878" s="13"/>
      <c r="M878" s="14"/>
      <c r="N878" s="14"/>
      <c r="O878" s="13"/>
      <c r="P878" s="13"/>
      <c r="Q878" s="13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5.75" customHeight="1" x14ac:dyDescent="0.2">
      <c r="A879" s="13"/>
      <c r="B879" s="13"/>
      <c r="C879" s="13"/>
      <c r="D879" s="13"/>
      <c r="E879" s="14"/>
      <c r="F879" s="14"/>
      <c r="G879" s="13"/>
      <c r="H879" s="13"/>
      <c r="I879" s="13"/>
      <c r="J879" s="13"/>
      <c r="K879" s="13"/>
      <c r="L879" s="13"/>
      <c r="M879" s="14"/>
      <c r="N879" s="14"/>
      <c r="O879" s="13"/>
      <c r="P879" s="13"/>
      <c r="Q879" s="13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5.75" customHeight="1" x14ac:dyDescent="0.2">
      <c r="A880" s="13"/>
      <c r="B880" s="13"/>
      <c r="C880" s="13"/>
      <c r="D880" s="13"/>
      <c r="E880" s="14"/>
      <c r="F880" s="14"/>
      <c r="G880" s="13"/>
      <c r="H880" s="13"/>
      <c r="I880" s="13"/>
      <c r="J880" s="13"/>
      <c r="K880" s="13"/>
      <c r="L880" s="13"/>
      <c r="M880" s="14"/>
      <c r="N880" s="14"/>
      <c r="O880" s="13"/>
      <c r="P880" s="13"/>
      <c r="Q880" s="13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5.75" customHeight="1" x14ac:dyDescent="0.2">
      <c r="A881" s="13"/>
      <c r="B881" s="13"/>
      <c r="C881" s="13"/>
      <c r="D881" s="13"/>
      <c r="E881" s="14"/>
      <c r="F881" s="14"/>
      <c r="G881" s="13"/>
      <c r="H881" s="13"/>
      <c r="I881" s="13"/>
      <c r="J881" s="13"/>
      <c r="K881" s="13"/>
      <c r="L881" s="13"/>
      <c r="M881" s="14"/>
      <c r="N881" s="14"/>
      <c r="O881" s="13"/>
      <c r="P881" s="13"/>
      <c r="Q881" s="13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5.75" customHeight="1" x14ac:dyDescent="0.2">
      <c r="A882" s="13"/>
      <c r="B882" s="13"/>
      <c r="C882" s="13"/>
      <c r="D882" s="13"/>
      <c r="E882" s="14"/>
      <c r="F882" s="14"/>
      <c r="G882" s="13"/>
      <c r="H882" s="13"/>
      <c r="I882" s="13"/>
      <c r="J882" s="13"/>
      <c r="K882" s="13"/>
      <c r="L882" s="13"/>
      <c r="M882" s="14"/>
      <c r="N882" s="14"/>
      <c r="O882" s="13"/>
      <c r="P882" s="13"/>
      <c r="Q882" s="13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5.75" customHeight="1" x14ac:dyDescent="0.2">
      <c r="A883" s="13"/>
      <c r="B883" s="13"/>
      <c r="C883" s="13"/>
      <c r="D883" s="13"/>
      <c r="E883" s="14"/>
      <c r="F883" s="14"/>
      <c r="G883" s="13"/>
      <c r="H883" s="13"/>
      <c r="I883" s="13"/>
      <c r="J883" s="13"/>
      <c r="K883" s="13"/>
      <c r="L883" s="13"/>
      <c r="M883" s="14"/>
      <c r="N883" s="14"/>
      <c r="O883" s="13"/>
      <c r="P883" s="13"/>
      <c r="Q883" s="13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5.75" customHeight="1" x14ac:dyDescent="0.2">
      <c r="A884" s="13"/>
      <c r="B884" s="13"/>
      <c r="C884" s="13"/>
      <c r="D884" s="13"/>
      <c r="E884" s="14"/>
      <c r="F884" s="14"/>
      <c r="G884" s="13"/>
      <c r="H884" s="13"/>
      <c r="I884" s="13"/>
      <c r="J884" s="13"/>
      <c r="K884" s="13"/>
      <c r="L884" s="13"/>
      <c r="M884" s="14"/>
      <c r="N884" s="14"/>
      <c r="O884" s="13"/>
      <c r="P884" s="13"/>
      <c r="Q884" s="13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5.75" customHeight="1" x14ac:dyDescent="0.2">
      <c r="A885" s="13"/>
      <c r="B885" s="13"/>
      <c r="C885" s="13"/>
      <c r="D885" s="13"/>
      <c r="E885" s="14"/>
      <c r="F885" s="14"/>
      <c r="G885" s="13"/>
      <c r="H885" s="13"/>
      <c r="I885" s="13"/>
      <c r="J885" s="13"/>
      <c r="K885" s="13"/>
      <c r="L885" s="13"/>
      <c r="M885" s="14"/>
      <c r="N885" s="14"/>
      <c r="O885" s="13"/>
      <c r="P885" s="13"/>
      <c r="Q885" s="13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5.75" customHeight="1" x14ac:dyDescent="0.2">
      <c r="A886" s="13"/>
      <c r="B886" s="13"/>
      <c r="C886" s="13"/>
      <c r="D886" s="13"/>
      <c r="E886" s="14"/>
      <c r="F886" s="14"/>
      <c r="G886" s="13"/>
      <c r="H886" s="13"/>
      <c r="I886" s="13"/>
      <c r="J886" s="13"/>
      <c r="K886" s="13"/>
      <c r="L886" s="13"/>
      <c r="M886" s="14"/>
      <c r="N886" s="14"/>
      <c r="O886" s="13"/>
      <c r="P886" s="13"/>
      <c r="Q886" s="13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5.75" customHeight="1" x14ac:dyDescent="0.2">
      <c r="A887" s="13"/>
      <c r="B887" s="13"/>
      <c r="C887" s="13"/>
      <c r="D887" s="13"/>
      <c r="E887" s="14"/>
      <c r="F887" s="14"/>
      <c r="G887" s="13"/>
      <c r="H887" s="13"/>
      <c r="I887" s="13"/>
      <c r="J887" s="13"/>
      <c r="K887" s="13"/>
      <c r="L887" s="13"/>
      <c r="M887" s="14"/>
      <c r="N887" s="14"/>
      <c r="O887" s="13"/>
      <c r="P887" s="13"/>
      <c r="Q887" s="13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5.75" customHeight="1" x14ac:dyDescent="0.2">
      <c r="A888" s="13"/>
      <c r="B888" s="13"/>
      <c r="C888" s="13"/>
      <c r="D888" s="13"/>
      <c r="E888" s="14"/>
      <c r="F888" s="14"/>
      <c r="G888" s="13"/>
      <c r="H888" s="13"/>
      <c r="I888" s="13"/>
      <c r="J888" s="13"/>
      <c r="K888" s="13"/>
      <c r="L888" s="13"/>
      <c r="M888" s="14"/>
      <c r="N888" s="14"/>
      <c r="O888" s="13"/>
      <c r="P888" s="13"/>
      <c r="Q888" s="13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5.75" customHeight="1" x14ac:dyDescent="0.2">
      <c r="A889" s="13"/>
      <c r="B889" s="13"/>
      <c r="C889" s="13"/>
      <c r="D889" s="13"/>
      <c r="E889" s="14"/>
      <c r="F889" s="14"/>
      <c r="G889" s="13"/>
      <c r="H889" s="13"/>
      <c r="I889" s="13"/>
      <c r="J889" s="13"/>
      <c r="K889" s="13"/>
      <c r="L889" s="13"/>
      <c r="M889" s="14"/>
      <c r="N889" s="14"/>
      <c r="O889" s="13"/>
      <c r="P889" s="13"/>
      <c r="Q889" s="13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5.75" customHeight="1" x14ac:dyDescent="0.2">
      <c r="A890" s="13"/>
      <c r="B890" s="13"/>
      <c r="C890" s="13"/>
      <c r="D890" s="13"/>
      <c r="E890" s="14"/>
      <c r="F890" s="14"/>
      <c r="G890" s="13"/>
      <c r="H890" s="13"/>
      <c r="I890" s="13"/>
      <c r="J890" s="13"/>
      <c r="K890" s="13"/>
      <c r="L890" s="13"/>
      <c r="M890" s="14"/>
      <c r="N890" s="14"/>
      <c r="O890" s="13"/>
      <c r="P890" s="13"/>
      <c r="Q890" s="13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5.75" customHeight="1" x14ac:dyDescent="0.2">
      <c r="A891" s="13"/>
      <c r="B891" s="13"/>
      <c r="C891" s="13"/>
      <c r="D891" s="13"/>
      <c r="E891" s="14"/>
      <c r="F891" s="14"/>
      <c r="G891" s="13"/>
      <c r="H891" s="13"/>
      <c r="I891" s="13"/>
      <c r="J891" s="13"/>
      <c r="K891" s="13"/>
      <c r="L891" s="13"/>
      <c r="M891" s="14"/>
      <c r="N891" s="14"/>
      <c r="O891" s="13"/>
      <c r="P891" s="13"/>
      <c r="Q891" s="13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5.75" customHeight="1" x14ac:dyDescent="0.2">
      <c r="A892" s="13"/>
      <c r="B892" s="13"/>
      <c r="C892" s="13"/>
      <c r="D892" s="13"/>
      <c r="E892" s="14"/>
      <c r="F892" s="14"/>
      <c r="G892" s="13"/>
      <c r="H892" s="13"/>
      <c r="I892" s="13"/>
      <c r="J892" s="13"/>
      <c r="K892" s="13"/>
      <c r="L892" s="13"/>
      <c r="M892" s="14"/>
      <c r="N892" s="14"/>
      <c r="O892" s="13"/>
      <c r="P892" s="13"/>
      <c r="Q892" s="13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5.75" customHeight="1" x14ac:dyDescent="0.2">
      <c r="A893" s="13"/>
      <c r="B893" s="13"/>
      <c r="C893" s="13"/>
      <c r="D893" s="13"/>
      <c r="E893" s="14"/>
      <c r="F893" s="14"/>
      <c r="G893" s="13"/>
      <c r="H893" s="13"/>
      <c r="I893" s="13"/>
      <c r="J893" s="13"/>
      <c r="K893" s="13"/>
      <c r="L893" s="13"/>
      <c r="M893" s="14"/>
      <c r="N893" s="14"/>
      <c r="O893" s="13"/>
      <c r="P893" s="13"/>
      <c r="Q893" s="13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5.75" customHeight="1" x14ac:dyDescent="0.2">
      <c r="A894" s="13"/>
      <c r="B894" s="13"/>
      <c r="C894" s="13"/>
      <c r="D894" s="13"/>
      <c r="E894" s="14"/>
      <c r="F894" s="14"/>
      <c r="G894" s="13"/>
      <c r="H894" s="13"/>
      <c r="I894" s="13"/>
      <c r="J894" s="13"/>
      <c r="K894" s="13"/>
      <c r="L894" s="13"/>
      <c r="M894" s="14"/>
      <c r="N894" s="14"/>
      <c r="O894" s="13"/>
      <c r="P894" s="13"/>
      <c r="Q894" s="13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5.75" customHeight="1" x14ac:dyDescent="0.2">
      <c r="A895" s="13"/>
      <c r="B895" s="13"/>
      <c r="C895" s="13"/>
      <c r="D895" s="13"/>
      <c r="E895" s="14"/>
      <c r="F895" s="14"/>
      <c r="G895" s="13"/>
      <c r="H895" s="13"/>
      <c r="I895" s="13"/>
      <c r="J895" s="13"/>
      <c r="K895" s="13"/>
      <c r="L895" s="13"/>
      <c r="M895" s="14"/>
      <c r="N895" s="14"/>
      <c r="O895" s="13"/>
      <c r="P895" s="13"/>
      <c r="Q895" s="13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5.75" customHeight="1" x14ac:dyDescent="0.2">
      <c r="A896" s="13"/>
      <c r="B896" s="13"/>
      <c r="C896" s="13"/>
      <c r="D896" s="13"/>
      <c r="E896" s="14"/>
      <c r="F896" s="14"/>
      <c r="G896" s="13"/>
      <c r="H896" s="13"/>
      <c r="I896" s="13"/>
      <c r="J896" s="13"/>
      <c r="K896" s="13"/>
      <c r="L896" s="13"/>
      <c r="M896" s="14"/>
      <c r="N896" s="14"/>
      <c r="O896" s="13"/>
      <c r="P896" s="13"/>
      <c r="Q896" s="13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5.75" customHeight="1" x14ac:dyDescent="0.2">
      <c r="A897" s="13"/>
      <c r="B897" s="13"/>
      <c r="C897" s="13"/>
      <c r="D897" s="13"/>
      <c r="E897" s="14"/>
      <c r="F897" s="14"/>
      <c r="G897" s="13"/>
      <c r="H897" s="13"/>
      <c r="I897" s="13"/>
      <c r="J897" s="13"/>
      <c r="K897" s="13"/>
      <c r="L897" s="13"/>
      <c r="M897" s="14"/>
      <c r="N897" s="14"/>
      <c r="O897" s="13"/>
      <c r="P897" s="13"/>
      <c r="Q897" s="13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5.75" customHeight="1" x14ac:dyDescent="0.2">
      <c r="A898" s="13"/>
      <c r="B898" s="13"/>
      <c r="C898" s="13"/>
      <c r="D898" s="13"/>
      <c r="E898" s="14"/>
      <c r="F898" s="14"/>
      <c r="G898" s="13"/>
      <c r="H898" s="13"/>
      <c r="I898" s="13"/>
      <c r="J898" s="13"/>
      <c r="K898" s="13"/>
      <c r="L898" s="13"/>
      <c r="M898" s="14"/>
      <c r="N898" s="14"/>
      <c r="O898" s="13"/>
      <c r="P898" s="13"/>
      <c r="Q898" s="13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5.75" customHeight="1" x14ac:dyDescent="0.2">
      <c r="A899" s="13"/>
      <c r="B899" s="13"/>
      <c r="C899" s="13"/>
      <c r="D899" s="13"/>
      <c r="E899" s="14"/>
      <c r="F899" s="14"/>
      <c r="G899" s="13"/>
      <c r="H899" s="13"/>
      <c r="I899" s="13"/>
      <c r="J899" s="13"/>
      <c r="K899" s="13"/>
      <c r="L899" s="13"/>
      <c r="M899" s="14"/>
      <c r="N899" s="14"/>
      <c r="O899" s="13"/>
      <c r="P899" s="13"/>
      <c r="Q899" s="13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5.75" customHeight="1" x14ac:dyDescent="0.2">
      <c r="A900" s="13"/>
      <c r="B900" s="13"/>
      <c r="C900" s="13"/>
      <c r="D900" s="13"/>
      <c r="E900" s="14"/>
      <c r="F900" s="14"/>
      <c r="G900" s="13"/>
      <c r="H900" s="13"/>
      <c r="I900" s="13"/>
      <c r="J900" s="13"/>
      <c r="K900" s="13"/>
      <c r="L900" s="13"/>
      <c r="M900" s="14"/>
      <c r="N900" s="14"/>
      <c r="O900" s="13"/>
      <c r="P900" s="13"/>
      <c r="Q900" s="13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5.75" customHeight="1" x14ac:dyDescent="0.2">
      <c r="A901" s="13"/>
      <c r="B901" s="13"/>
      <c r="C901" s="13"/>
      <c r="D901" s="13"/>
      <c r="E901" s="14"/>
      <c r="F901" s="14"/>
      <c r="G901" s="13"/>
      <c r="H901" s="13"/>
      <c r="I901" s="13"/>
      <c r="J901" s="13"/>
      <c r="K901" s="13"/>
      <c r="L901" s="13"/>
      <c r="M901" s="14"/>
      <c r="N901" s="14"/>
      <c r="O901" s="13"/>
      <c r="P901" s="13"/>
      <c r="Q901" s="13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5.75" customHeight="1" x14ac:dyDescent="0.2">
      <c r="A902" s="13"/>
      <c r="B902" s="13"/>
      <c r="C902" s="13"/>
      <c r="D902" s="13"/>
      <c r="E902" s="14"/>
      <c r="F902" s="14"/>
      <c r="G902" s="13"/>
      <c r="H902" s="13"/>
      <c r="I902" s="13"/>
      <c r="J902" s="13"/>
      <c r="K902" s="13"/>
      <c r="L902" s="13"/>
      <c r="M902" s="14"/>
      <c r="N902" s="14"/>
      <c r="O902" s="13"/>
      <c r="P902" s="13"/>
      <c r="Q902" s="13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5.75" customHeight="1" x14ac:dyDescent="0.2">
      <c r="A903" s="13"/>
      <c r="B903" s="13"/>
      <c r="C903" s="13"/>
      <c r="D903" s="13"/>
      <c r="E903" s="14"/>
      <c r="F903" s="14"/>
      <c r="G903" s="13"/>
      <c r="H903" s="13"/>
      <c r="I903" s="13"/>
      <c r="J903" s="13"/>
      <c r="K903" s="13"/>
      <c r="L903" s="13"/>
      <c r="M903" s="14"/>
      <c r="N903" s="14"/>
      <c r="O903" s="13"/>
      <c r="P903" s="13"/>
      <c r="Q903" s="13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5.75" customHeight="1" x14ac:dyDescent="0.2">
      <c r="A904" s="13"/>
      <c r="B904" s="13"/>
      <c r="C904" s="13"/>
      <c r="D904" s="13"/>
      <c r="E904" s="14"/>
      <c r="F904" s="14"/>
      <c r="G904" s="13"/>
      <c r="H904" s="13"/>
      <c r="I904" s="13"/>
      <c r="J904" s="13"/>
      <c r="K904" s="13"/>
      <c r="L904" s="13"/>
      <c r="M904" s="14"/>
      <c r="N904" s="14"/>
      <c r="O904" s="13"/>
      <c r="P904" s="13"/>
      <c r="Q904" s="13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5.75" customHeight="1" x14ac:dyDescent="0.2">
      <c r="A905" s="13"/>
      <c r="B905" s="13"/>
      <c r="C905" s="13"/>
      <c r="D905" s="13"/>
      <c r="E905" s="14"/>
      <c r="F905" s="14"/>
      <c r="G905" s="13"/>
      <c r="H905" s="13"/>
      <c r="I905" s="13"/>
      <c r="J905" s="13"/>
      <c r="K905" s="13"/>
      <c r="L905" s="13"/>
      <c r="M905" s="14"/>
      <c r="N905" s="14"/>
      <c r="O905" s="13"/>
      <c r="P905" s="13"/>
      <c r="Q905" s="13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5.75" customHeight="1" x14ac:dyDescent="0.2">
      <c r="A906" s="13"/>
      <c r="B906" s="13"/>
      <c r="C906" s="13"/>
      <c r="D906" s="13"/>
      <c r="E906" s="14"/>
      <c r="F906" s="14"/>
      <c r="G906" s="13"/>
      <c r="H906" s="13"/>
      <c r="I906" s="13"/>
      <c r="J906" s="13"/>
      <c r="K906" s="13"/>
      <c r="L906" s="13"/>
      <c r="M906" s="14"/>
      <c r="N906" s="14"/>
      <c r="O906" s="13"/>
      <c r="P906" s="13"/>
      <c r="Q906" s="13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5.75" customHeight="1" x14ac:dyDescent="0.2">
      <c r="A907" s="13"/>
      <c r="B907" s="13"/>
      <c r="C907" s="13"/>
      <c r="D907" s="13"/>
      <c r="E907" s="14"/>
      <c r="F907" s="14"/>
      <c r="G907" s="13"/>
      <c r="H907" s="13"/>
      <c r="I907" s="13"/>
      <c r="J907" s="13"/>
      <c r="K907" s="13"/>
      <c r="L907" s="13"/>
      <c r="M907" s="14"/>
      <c r="N907" s="14"/>
      <c r="O907" s="13"/>
      <c r="P907" s="13"/>
      <c r="Q907" s="13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5.75" customHeight="1" x14ac:dyDescent="0.2">
      <c r="A908" s="13"/>
      <c r="B908" s="13"/>
      <c r="C908" s="13"/>
      <c r="D908" s="13"/>
      <c r="E908" s="14"/>
      <c r="F908" s="14"/>
      <c r="G908" s="13"/>
      <c r="H908" s="13"/>
      <c r="I908" s="13"/>
      <c r="J908" s="13"/>
      <c r="K908" s="13"/>
      <c r="L908" s="13"/>
      <c r="M908" s="14"/>
      <c r="N908" s="14"/>
      <c r="O908" s="13"/>
      <c r="P908" s="13"/>
      <c r="Q908" s="13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5.75" customHeight="1" x14ac:dyDescent="0.2">
      <c r="A909" s="13"/>
      <c r="B909" s="13"/>
      <c r="C909" s="13"/>
      <c r="D909" s="13"/>
      <c r="E909" s="14"/>
      <c r="F909" s="14"/>
      <c r="G909" s="13"/>
      <c r="H909" s="13"/>
      <c r="I909" s="13"/>
      <c r="J909" s="13"/>
      <c r="K909" s="13"/>
      <c r="L909" s="13"/>
      <c r="M909" s="14"/>
      <c r="N909" s="14"/>
      <c r="O909" s="13"/>
      <c r="P909" s="13"/>
      <c r="Q909" s="13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5.75" customHeight="1" x14ac:dyDescent="0.2">
      <c r="A910" s="13"/>
      <c r="B910" s="13"/>
      <c r="C910" s="13"/>
      <c r="D910" s="13"/>
      <c r="E910" s="14"/>
      <c r="F910" s="14"/>
      <c r="G910" s="13"/>
      <c r="H910" s="13"/>
      <c r="I910" s="13"/>
      <c r="J910" s="13"/>
      <c r="K910" s="13"/>
      <c r="L910" s="13"/>
      <c r="M910" s="14"/>
      <c r="N910" s="14"/>
      <c r="O910" s="13"/>
      <c r="P910" s="13"/>
      <c r="Q910" s="13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5.75" customHeight="1" x14ac:dyDescent="0.2">
      <c r="A911" s="13"/>
      <c r="B911" s="13"/>
      <c r="C911" s="13"/>
      <c r="D911" s="13"/>
      <c r="E911" s="14"/>
      <c r="F911" s="14"/>
      <c r="G911" s="13"/>
      <c r="H911" s="13"/>
      <c r="I911" s="13"/>
      <c r="J911" s="13"/>
      <c r="K911" s="13"/>
      <c r="L911" s="13"/>
      <c r="M911" s="14"/>
      <c r="N911" s="14"/>
      <c r="O911" s="13"/>
      <c r="P911" s="13"/>
      <c r="Q911" s="13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5.75" customHeight="1" x14ac:dyDescent="0.2">
      <c r="A912" s="13"/>
      <c r="B912" s="13"/>
      <c r="C912" s="13"/>
      <c r="D912" s="13"/>
      <c r="E912" s="14"/>
      <c r="F912" s="14"/>
      <c r="G912" s="13"/>
      <c r="H912" s="13"/>
      <c r="I912" s="13"/>
      <c r="J912" s="13"/>
      <c r="K912" s="13"/>
      <c r="L912" s="13"/>
      <c r="M912" s="14"/>
      <c r="N912" s="14"/>
      <c r="O912" s="13"/>
      <c r="P912" s="13"/>
      <c r="Q912" s="13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5.75" customHeight="1" x14ac:dyDescent="0.2">
      <c r="A913" s="13"/>
      <c r="B913" s="13"/>
      <c r="C913" s="13"/>
      <c r="D913" s="13"/>
      <c r="E913" s="14"/>
      <c r="F913" s="14"/>
      <c r="G913" s="13"/>
      <c r="H913" s="13"/>
      <c r="I913" s="13"/>
      <c r="J913" s="13"/>
      <c r="K913" s="13"/>
      <c r="L913" s="13"/>
      <c r="M913" s="14"/>
      <c r="N913" s="14"/>
      <c r="O913" s="13"/>
      <c r="P913" s="13"/>
      <c r="Q913" s="13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5.75" customHeight="1" x14ac:dyDescent="0.2">
      <c r="A914" s="13"/>
      <c r="B914" s="13"/>
      <c r="C914" s="13"/>
      <c r="D914" s="13"/>
      <c r="E914" s="14"/>
      <c r="F914" s="14"/>
      <c r="G914" s="13"/>
      <c r="H914" s="13"/>
      <c r="I914" s="13"/>
      <c r="J914" s="13"/>
      <c r="K914" s="13"/>
      <c r="L914" s="13"/>
      <c r="M914" s="14"/>
      <c r="N914" s="14"/>
      <c r="O914" s="13"/>
      <c r="P914" s="13"/>
      <c r="Q914" s="13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5.75" customHeight="1" x14ac:dyDescent="0.2">
      <c r="A915" s="13"/>
      <c r="B915" s="13"/>
      <c r="C915" s="13"/>
      <c r="D915" s="13"/>
      <c r="E915" s="14"/>
      <c r="F915" s="14"/>
      <c r="G915" s="13"/>
      <c r="H915" s="13"/>
      <c r="I915" s="13"/>
      <c r="J915" s="13"/>
      <c r="K915" s="13"/>
      <c r="L915" s="13"/>
      <c r="M915" s="14"/>
      <c r="N915" s="14"/>
      <c r="O915" s="13"/>
      <c r="P915" s="13"/>
      <c r="Q915" s="13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5.75" customHeight="1" x14ac:dyDescent="0.2">
      <c r="A916" s="13"/>
      <c r="B916" s="13"/>
      <c r="C916" s="13"/>
      <c r="D916" s="13"/>
      <c r="E916" s="14"/>
      <c r="F916" s="14"/>
      <c r="G916" s="13"/>
      <c r="H916" s="13"/>
      <c r="I916" s="13"/>
      <c r="J916" s="13"/>
      <c r="K916" s="13"/>
      <c r="L916" s="13"/>
      <c r="M916" s="14"/>
      <c r="N916" s="14"/>
      <c r="O916" s="13"/>
      <c r="P916" s="13"/>
      <c r="Q916" s="13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5.75" customHeight="1" x14ac:dyDescent="0.2">
      <c r="A917" s="13"/>
      <c r="B917" s="13"/>
      <c r="C917" s="13"/>
      <c r="D917" s="13"/>
      <c r="E917" s="14"/>
      <c r="F917" s="14"/>
      <c r="G917" s="13"/>
      <c r="H917" s="13"/>
      <c r="I917" s="13"/>
      <c r="J917" s="13"/>
      <c r="K917" s="13"/>
      <c r="L917" s="13"/>
      <c r="M917" s="14"/>
      <c r="N917" s="14"/>
      <c r="O917" s="13"/>
      <c r="P917" s="13"/>
      <c r="Q917" s="13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5.75" customHeight="1" x14ac:dyDescent="0.2">
      <c r="A918" s="13"/>
      <c r="B918" s="13"/>
      <c r="C918" s="13"/>
      <c r="D918" s="13"/>
      <c r="E918" s="14"/>
      <c r="F918" s="14"/>
      <c r="G918" s="13"/>
      <c r="H918" s="13"/>
      <c r="I918" s="13"/>
      <c r="J918" s="13"/>
      <c r="K918" s="13"/>
      <c r="L918" s="13"/>
      <c r="M918" s="14"/>
      <c r="N918" s="14"/>
      <c r="O918" s="13"/>
      <c r="P918" s="13"/>
      <c r="Q918" s="13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5.75" customHeight="1" x14ac:dyDescent="0.2">
      <c r="A919" s="13"/>
      <c r="B919" s="13"/>
      <c r="C919" s="13"/>
      <c r="D919" s="13"/>
      <c r="E919" s="14"/>
      <c r="F919" s="14"/>
      <c r="G919" s="13"/>
      <c r="H919" s="13"/>
      <c r="I919" s="13"/>
      <c r="J919" s="13"/>
      <c r="K919" s="13"/>
      <c r="L919" s="13"/>
      <c r="M919" s="14"/>
      <c r="N919" s="14"/>
      <c r="O919" s="13"/>
      <c r="P919" s="13"/>
      <c r="Q919" s="13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5.75" customHeight="1" x14ac:dyDescent="0.2">
      <c r="A920" s="13"/>
      <c r="B920" s="13"/>
      <c r="C920" s="13"/>
      <c r="D920" s="13"/>
      <c r="E920" s="14"/>
      <c r="F920" s="14"/>
      <c r="G920" s="13"/>
      <c r="H920" s="13"/>
      <c r="I920" s="13"/>
      <c r="J920" s="13"/>
      <c r="K920" s="13"/>
      <c r="L920" s="13"/>
      <c r="M920" s="14"/>
      <c r="N920" s="14"/>
      <c r="O920" s="13"/>
      <c r="P920" s="13"/>
      <c r="Q920" s="13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5.75" customHeight="1" x14ac:dyDescent="0.2">
      <c r="A921" s="13"/>
      <c r="B921" s="13"/>
      <c r="C921" s="13"/>
      <c r="D921" s="13"/>
      <c r="E921" s="14"/>
      <c r="F921" s="14"/>
      <c r="G921" s="13"/>
      <c r="H921" s="13"/>
      <c r="I921" s="13"/>
      <c r="J921" s="13"/>
      <c r="K921" s="13"/>
      <c r="L921" s="13"/>
      <c r="M921" s="14"/>
      <c r="N921" s="14"/>
      <c r="O921" s="13"/>
      <c r="P921" s="13"/>
      <c r="Q921" s="13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5.75" customHeight="1" x14ac:dyDescent="0.2">
      <c r="A922" s="13"/>
      <c r="B922" s="13"/>
      <c r="C922" s="13"/>
      <c r="D922" s="13"/>
      <c r="E922" s="14"/>
      <c r="F922" s="14"/>
      <c r="G922" s="13"/>
      <c r="H922" s="13"/>
      <c r="I922" s="13"/>
      <c r="J922" s="13"/>
      <c r="K922" s="13"/>
      <c r="L922" s="13"/>
      <c r="M922" s="14"/>
      <c r="N922" s="14"/>
      <c r="O922" s="13"/>
      <c r="P922" s="13"/>
      <c r="Q922" s="13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5.75" customHeight="1" x14ac:dyDescent="0.2">
      <c r="A923" s="13"/>
      <c r="B923" s="13"/>
      <c r="C923" s="13"/>
      <c r="D923" s="13"/>
      <c r="E923" s="14"/>
      <c r="F923" s="14"/>
      <c r="G923" s="13"/>
      <c r="H923" s="13"/>
      <c r="I923" s="13"/>
      <c r="J923" s="13"/>
      <c r="K923" s="13"/>
      <c r="L923" s="13"/>
      <c r="M923" s="14"/>
      <c r="N923" s="14"/>
      <c r="O923" s="13"/>
      <c r="P923" s="13"/>
      <c r="Q923" s="13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5.75" customHeight="1" x14ac:dyDescent="0.2">
      <c r="A924" s="13"/>
      <c r="B924" s="13"/>
      <c r="C924" s="13"/>
      <c r="D924" s="13"/>
      <c r="E924" s="14"/>
      <c r="F924" s="14"/>
      <c r="G924" s="13"/>
      <c r="H924" s="13"/>
      <c r="I924" s="13"/>
      <c r="J924" s="13"/>
      <c r="K924" s="13"/>
      <c r="L924" s="13"/>
      <c r="M924" s="14"/>
      <c r="N924" s="14"/>
      <c r="O924" s="13"/>
      <c r="P924" s="13"/>
      <c r="Q924" s="13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5.75" customHeight="1" x14ac:dyDescent="0.2">
      <c r="A925" s="13"/>
      <c r="B925" s="13"/>
      <c r="C925" s="13"/>
      <c r="D925" s="13"/>
      <c r="E925" s="14"/>
      <c r="F925" s="14"/>
      <c r="G925" s="13"/>
      <c r="H925" s="13"/>
      <c r="I925" s="13"/>
      <c r="J925" s="13"/>
      <c r="K925" s="13"/>
      <c r="L925" s="13"/>
      <c r="M925" s="14"/>
      <c r="N925" s="14"/>
      <c r="O925" s="13"/>
      <c r="P925" s="13"/>
      <c r="Q925" s="13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5.75" customHeight="1" x14ac:dyDescent="0.2">
      <c r="A926" s="13"/>
      <c r="B926" s="13"/>
      <c r="C926" s="13"/>
      <c r="D926" s="13"/>
      <c r="E926" s="14"/>
      <c r="F926" s="14"/>
      <c r="G926" s="13"/>
      <c r="H926" s="13"/>
      <c r="I926" s="13"/>
      <c r="J926" s="13"/>
      <c r="K926" s="13"/>
      <c r="L926" s="13"/>
      <c r="M926" s="14"/>
      <c r="N926" s="14"/>
      <c r="O926" s="13"/>
      <c r="P926" s="13"/>
      <c r="Q926" s="13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5.75" customHeight="1" x14ac:dyDescent="0.2">
      <c r="A927" s="13"/>
      <c r="B927" s="13"/>
      <c r="C927" s="13"/>
      <c r="D927" s="13"/>
      <c r="E927" s="14"/>
      <c r="F927" s="14"/>
      <c r="G927" s="13"/>
      <c r="H927" s="13"/>
      <c r="I927" s="13"/>
      <c r="J927" s="13"/>
      <c r="K927" s="13"/>
      <c r="L927" s="13"/>
      <c r="M927" s="14"/>
      <c r="N927" s="14"/>
      <c r="O927" s="13"/>
      <c r="P927" s="13"/>
      <c r="Q927" s="13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5.75" customHeight="1" x14ac:dyDescent="0.2">
      <c r="A928" s="13"/>
      <c r="B928" s="13"/>
      <c r="C928" s="13"/>
      <c r="D928" s="13"/>
      <c r="E928" s="14"/>
      <c r="F928" s="14"/>
      <c r="G928" s="13"/>
      <c r="H928" s="13"/>
      <c r="I928" s="13"/>
      <c r="J928" s="13"/>
      <c r="K928" s="13"/>
      <c r="L928" s="13"/>
      <c r="M928" s="14"/>
      <c r="N928" s="14"/>
      <c r="O928" s="13"/>
      <c r="P928" s="13"/>
      <c r="Q928" s="13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5.75" customHeight="1" x14ac:dyDescent="0.2">
      <c r="A929" s="13"/>
      <c r="B929" s="13"/>
      <c r="C929" s="13"/>
      <c r="D929" s="13"/>
      <c r="E929" s="14"/>
      <c r="F929" s="14"/>
      <c r="G929" s="13"/>
      <c r="H929" s="13"/>
      <c r="I929" s="13"/>
      <c r="J929" s="13"/>
      <c r="K929" s="13"/>
      <c r="L929" s="13"/>
      <c r="M929" s="14"/>
      <c r="N929" s="14"/>
      <c r="O929" s="13"/>
      <c r="P929" s="13"/>
      <c r="Q929" s="13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5.75" customHeight="1" x14ac:dyDescent="0.2">
      <c r="A930" s="13"/>
      <c r="B930" s="13"/>
      <c r="C930" s="13"/>
      <c r="D930" s="13"/>
      <c r="E930" s="14"/>
      <c r="F930" s="14"/>
      <c r="G930" s="13"/>
      <c r="H930" s="13"/>
      <c r="I930" s="13"/>
      <c r="J930" s="13"/>
      <c r="K930" s="13"/>
      <c r="L930" s="13"/>
      <c r="M930" s="14"/>
      <c r="N930" s="14"/>
      <c r="O930" s="13"/>
      <c r="P930" s="13"/>
      <c r="Q930" s="13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5.75" customHeight="1" x14ac:dyDescent="0.2">
      <c r="A931" s="13"/>
      <c r="B931" s="13"/>
      <c r="C931" s="13"/>
      <c r="D931" s="13"/>
      <c r="E931" s="14"/>
      <c r="F931" s="14"/>
      <c r="G931" s="13"/>
      <c r="H931" s="13"/>
      <c r="I931" s="13"/>
      <c r="J931" s="13"/>
      <c r="K931" s="13"/>
      <c r="L931" s="13"/>
      <c r="M931" s="14"/>
      <c r="N931" s="14"/>
      <c r="O931" s="13"/>
      <c r="P931" s="13"/>
      <c r="Q931" s="13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5.75" customHeight="1" x14ac:dyDescent="0.2">
      <c r="A932" s="13"/>
      <c r="B932" s="13"/>
      <c r="C932" s="13"/>
      <c r="D932" s="13"/>
      <c r="E932" s="14"/>
      <c r="F932" s="14"/>
      <c r="G932" s="13"/>
      <c r="H932" s="13"/>
      <c r="I932" s="13"/>
      <c r="J932" s="13"/>
      <c r="K932" s="13"/>
      <c r="L932" s="13"/>
      <c r="M932" s="14"/>
      <c r="N932" s="14"/>
      <c r="O932" s="13"/>
      <c r="P932" s="13"/>
      <c r="Q932" s="13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5.75" customHeight="1" x14ac:dyDescent="0.2">
      <c r="A933" s="13"/>
      <c r="B933" s="13"/>
      <c r="C933" s="13"/>
      <c r="D933" s="13"/>
      <c r="E933" s="14"/>
      <c r="F933" s="14"/>
      <c r="G933" s="13"/>
      <c r="H933" s="13"/>
      <c r="I933" s="13"/>
      <c r="J933" s="13"/>
      <c r="K933" s="13"/>
      <c r="L933" s="13"/>
      <c r="M933" s="14"/>
      <c r="N933" s="14"/>
      <c r="O933" s="13"/>
      <c r="P933" s="13"/>
      <c r="Q933" s="13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5.75" customHeight="1" x14ac:dyDescent="0.2">
      <c r="A934" s="13"/>
      <c r="B934" s="13"/>
      <c r="C934" s="13"/>
      <c r="D934" s="13"/>
      <c r="E934" s="14"/>
      <c r="F934" s="14"/>
      <c r="G934" s="13"/>
      <c r="H934" s="13"/>
      <c r="I934" s="13"/>
      <c r="J934" s="13"/>
      <c r="K934" s="13"/>
      <c r="L934" s="13"/>
      <c r="M934" s="14"/>
      <c r="N934" s="14"/>
      <c r="O934" s="13"/>
      <c r="P934" s="13"/>
      <c r="Q934" s="13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5.75" customHeight="1" x14ac:dyDescent="0.2">
      <c r="A935" s="13"/>
      <c r="B935" s="13"/>
      <c r="C935" s="13"/>
      <c r="D935" s="13"/>
      <c r="E935" s="14"/>
      <c r="F935" s="14"/>
      <c r="G935" s="13"/>
      <c r="H935" s="13"/>
      <c r="I935" s="13"/>
      <c r="J935" s="13"/>
      <c r="K935" s="13"/>
      <c r="L935" s="13"/>
      <c r="M935" s="14"/>
      <c r="N935" s="14"/>
      <c r="O935" s="13"/>
      <c r="P935" s="13"/>
      <c r="Q935" s="13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5.75" customHeight="1" x14ac:dyDescent="0.2">
      <c r="A936" s="13"/>
      <c r="B936" s="13"/>
      <c r="C936" s="13"/>
      <c r="D936" s="13"/>
      <c r="E936" s="14"/>
      <c r="F936" s="14"/>
      <c r="G936" s="13"/>
      <c r="H936" s="13"/>
      <c r="I936" s="13"/>
      <c r="J936" s="13"/>
      <c r="K936" s="13"/>
      <c r="L936" s="13"/>
      <c r="M936" s="14"/>
      <c r="N936" s="14"/>
      <c r="O936" s="13"/>
      <c r="P936" s="13"/>
      <c r="Q936" s="13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5.75" customHeight="1" x14ac:dyDescent="0.2">
      <c r="A937" s="13"/>
      <c r="B937" s="13"/>
      <c r="C937" s="13"/>
      <c r="D937" s="13"/>
      <c r="E937" s="14"/>
      <c r="F937" s="14"/>
      <c r="G937" s="13"/>
      <c r="H937" s="13"/>
      <c r="I937" s="13"/>
      <c r="J937" s="13"/>
      <c r="K937" s="13"/>
      <c r="L937" s="13"/>
      <c r="M937" s="14"/>
      <c r="N937" s="14"/>
      <c r="O937" s="13"/>
      <c r="P937" s="13"/>
      <c r="Q937" s="13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5.75" customHeight="1" x14ac:dyDescent="0.2">
      <c r="A938" s="13"/>
      <c r="B938" s="13"/>
      <c r="C938" s="13"/>
      <c r="D938" s="13"/>
      <c r="E938" s="14"/>
      <c r="F938" s="14"/>
      <c r="G938" s="13"/>
      <c r="H938" s="13"/>
      <c r="I938" s="13"/>
      <c r="J938" s="13"/>
      <c r="K938" s="13"/>
      <c r="L938" s="13"/>
      <c r="M938" s="14"/>
      <c r="N938" s="14"/>
      <c r="O938" s="13"/>
      <c r="P938" s="13"/>
      <c r="Q938" s="13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5.75" customHeight="1" x14ac:dyDescent="0.2">
      <c r="A939" s="13"/>
      <c r="B939" s="13"/>
      <c r="C939" s="13"/>
      <c r="D939" s="13"/>
      <c r="E939" s="14"/>
      <c r="F939" s="14"/>
      <c r="G939" s="13"/>
      <c r="H939" s="13"/>
      <c r="I939" s="13"/>
      <c r="J939" s="13"/>
      <c r="K939" s="13"/>
      <c r="L939" s="13"/>
      <c r="M939" s="14"/>
      <c r="N939" s="14"/>
      <c r="O939" s="13"/>
      <c r="P939" s="13"/>
      <c r="Q939" s="13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5.75" customHeight="1" x14ac:dyDescent="0.2">
      <c r="A940" s="13"/>
      <c r="B940" s="13"/>
      <c r="C940" s="13"/>
      <c r="D940" s="13"/>
      <c r="E940" s="14"/>
      <c r="F940" s="14"/>
      <c r="G940" s="13"/>
      <c r="H940" s="13"/>
      <c r="I940" s="13"/>
      <c r="J940" s="13"/>
      <c r="K940" s="13"/>
      <c r="L940" s="13"/>
      <c r="M940" s="14"/>
      <c r="N940" s="14"/>
      <c r="O940" s="13"/>
      <c r="P940" s="13"/>
      <c r="Q940" s="13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5.75" customHeight="1" x14ac:dyDescent="0.2">
      <c r="A941" s="13"/>
      <c r="B941" s="13"/>
      <c r="C941" s="13"/>
      <c r="D941" s="13"/>
      <c r="E941" s="14"/>
      <c r="F941" s="14"/>
      <c r="G941" s="13"/>
      <c r="H941" s="13"/>
      <c r="I941" s="13"/>
      <c r="J941" s="13"/>
      <c r="K941" s="13"/>
      <c r="L941" s="13"/>
      <c r="M941" s="14"/>
      <c r="N941" s="14"/>
      <c r="O941" s="13"/>
      <c r="P941" s="13"/>
      <c r="Q941" s="13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5.75" customHeight="1" x14ac:dyDescent="0.2">
      <c r="A942" s="13"/>
      <c r="B942" s="13"/>
      <c r="C942" s="13"/>
      <c r="D942" s="13"/>
      <c r="E942" s="14"/>
      <c r="F942" s="14"/>
      <c r="G942" s="13"/>
      <c r="H942" s="13"/>
      <c r="I942" s="13"/>
      <c r="J942" s="13"/>
      <c r="K942" s="13"/>
      <c r="L942" s="13"/>
      <c r="M942" s="14"/>
      <c r="N942" s="14"/>
      <c r="O942" s="13"/>
      <c r="P942" s="13"/>
      <c r="Q942" s="13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5.75" customHeight="1" x14ac:dyDescent="0.2">
      <c r="A943" s="13"/>
      <c r="B943" s="13"/>
      <c r="C943" s="13"/>
      <c r="D943" s="13"/>
      <c r="E943" s="14"/>
      <c r="F943" s="14"/>
      <c r="G943" s="13"/>
      <c r="H943" s="13"/>
      <c r="I943" s="13"/>
      <c r="J943" s="13"/>
      <c r="K943" s="13"/>
      <c r="L943" s="13"/>
      <c r="M943" s="14"/>
      <c r="N943" s="14"/>
      <c r="O943" s="13"/>
      <c r="P943" s="13"/>
      <c r="Q943" s="13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5.75" customHeight="1" x14ac:dyDescent="0.2">
      <c r="A944" s="13"/>
      <c r="B944" s="13"/>
      <c r="C944" s="13"/>
      <c r="D944" s="13"/>
      <c r="E944" s="14"/>
      <c r="F944" s="14"/>
      <c r="G944" s="13"/>
      <c r="H944" s="13"/>
      <c r="I944" s="13"/>
      <c r="J944" s="13"/>
      <c r="K944" s="13"/>
      <c r="L944" s="13"/>
      <c r="M944" s="14"/>
      <c r="N944" s="14"/>
      <c r="O944" s="13"/>
      <c r="P944" s="13"/>
      <c r="Q944" s="13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5.75" customHeight="1" x14ac:dyDescent="0.2">
      <c r="A945" s="13"/>
      <c r="B945" s="13"/>
      <c r="C945" s="13"/>
      <c r="D945" s="13"/>
      <c r="E945" s="14"/>
      <c r="F945" s="14"/>
      <c r="G945" s="13"/>
      <c r="H945" s="13"/>
      <c r="I945" s="13"/>
      <c r="J945" s="13"/>
      <c r="K945" s="13"/>
      <c r="L945" s="13"/>
      <c r="M945" s="14"/>
      <c r="N945" s="14"/>
      <c r="O945" s="13"/>
      <c r="P945" s="13"/>
      <c r="Q945" s="13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5.75" customHeight="1" x14ac:dyDescent="0.2">
      <c r="A946" s="13"/>
      <c r="B946" s="13"/>
      <c r="C946" s="13"/>
      <c r="D946" s="13"/>
      <c r="E946" s="14"/>
      <c r="F946" s="14"/>
      <c r="G946" s="13"/>
      <c r="H946" s="13"/>
      <c r="I946" s="13"/>
      <c r="J946" s="13"/>
      <c r="K946" s="13"/>
      <c r="L946" s="13"/>
      <c r="M946" s="14"/>
      <c r="N946" s="14"/>
      <c r="O946" s="13"/>
      <c r="P946" s="13"/>
      <c r="Q946" s="13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5.75" customHeight="1" x14ac:dyDescent="0.2">
      <c r="A947" s="13"/>
      <c r="B947" s="13"/>
      <c r="C947" s="13"/>
      <c r="D947" s="13"/>
      <c r="E947" s="14"/>
      <c r="F947" s="14"/>
      <c r="G947" s="13"/>
      <c r="H947" s="13"/>
      <c r="I947" s="13"/>
      <c r="J947" s="13"/>
      <c r="K947" s="13"/>
      <c r="L947" s="13"/>
      <c r="M947" s="14"/>
      <c r="N947" s="14"/>
      <c r="O947" s="13"/>
      <c r="P947" s="13"/>
      <c r="Q947" s="13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5.75" customHeight="1" x14ac:dyDescent="0.2">
      <c r="A948" s="13"/>
      <c r="B948" s="13"/>
      <c r="C948" s="13"/>
      <c r="D948" s="13"/>
      <c r="E948" s="14"/>
      <c r="F948" s="14"/>
      <c r="G948" s="13"/>
      <c r="H948" s="13"/>
      <c r="I948" s="13"/>
      <c r="J948" s="13"/>
      <c r="K948" s="13"/>
      <c r="L948" s="13"/>
      <c r="M948" s="14"/>
      <c r="N948" s="14"/>
      <c r="O948" s="13"/>
      <c r="P948" s="13"/>
      <c r="Q948" s="13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5.75" customHeight="1" x14ac:dyDescent="0.2">
      <c r="A949" s="13"/>
      <c r="B949" s="13"/>
      <c r="C949" s="13"/>
      <c r="D949" s="13"/>
      <c r="E949" s="14"/>
      <c r="F949" s="14"/>
      <c r="G949" s="13"/>
      <c r="H949" s="13"/>
      <c r="I949" s="13"/>
      <c r="J949" s="13"/>
      <c r="K949" s="13"/>
      <c r="L949" s="13"/>
      <c r="M949" s="14"/>
      <c r="N949" s="14"/>
      <c r="O949" s="13"/>
      <c r="P949" s="13"/>
      <c r="Q949" s="13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5.75" customHeight="1" x14ac:dyDescent="0.2">
      <c r="A950" s="13"/>
      <c r="B950" s="13"/>
      <c r="C950" s="13"/>
      <c r="D950" s="13"/>
      <c r="E950" s="14"/>
      <c r="F950" s="14"/>
      <c r="G950" s="13"/>
      <c r="H950" s="13"/>
      <c r="I950" s="13"/>
      <c r="J950" s="13"/>
      <c r="K950" s="13"/>
      <c r="L950" s="13"/>
      <c r="M950" s="14"/>
      <c r="N950" s="14"/>
      <c r="O950" s="13"/>
      <c r="P950" s="13"/>
      <c r="Q950" s="13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5.75" customHeight="1" x14ac:dyDescent="0.2">
      <c r="A951" s="13"/>
      <c r="B951" s="13"/>
      <c r="C951" s="13"/>
      <c r="D951" s="13"/>
      <c r="E951" s="14"/>
      <c r="F951" s="14"/>
      <c r="G951" s="13"/>
      <c r="H951" s="13"/>
      <c r="I951" s="13"/>
      <c r="J951" s="13"/>
      <c r="K951" s="13"/>
      <c r="L951" s="13"/>
      <c r="M951" s="14"/>
      <c r="N951" s="14"/>
      <c r="O951" s="13"/>
      <c r="P951" s="13"/>
      <c r="Q951" s="13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5.75" customHeight="1" x14ac:dyDescent="0.2">
      <c r="A952" s="13"/>
      <c r="B952" s="13"/>
      <c r="C952" s="13"/>
      <c r="D952" s="13"/>
      <c r="E952" s="14"/>
      <c r="F952" s="14"/>
      <c r="G952" s="13"/>
      <c r="H952" s="13"/>
      <c r="I952" s="13"/>
      <c r="J952" s="13"/>
      <c r="K952" s="13"/>
      <c r="L952" s="13"/>
      <c r="M952" s="14"/>
      <c r="N952" s="14"/>
      <c r="O952" s="13"/>
      <c r="P952" s="13"/>
      <c r="Q952" s="13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5.75" customHeight="1" x14ac:dyDescent="0.2">
      <c r="A953" s="13"/>
      <c r="B953" s="13"/>
      <c r="C953" s="13"/>
      <c r="D953" s="13"/>
      <c r="E953" s="14"/>
      <c r="F953" s="14"/>
      <c r="G953" s="13"/>
      <c r="H953" s="13"/>
      <c r="I953" s="13"/>
      <c r="J953" s="13"/>
      <c r="K953" s="13"/>
      <c r="L953" s="13"/>
      <c r="M953" s="14"/>
      <c r="N953" s="14"/>
      <c r="O953" s="13"/>
      <c r="P953" s="13"/>
      <c r="Q953" s="13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5.75" customHeight="1" x14ac:dyDescent="0.2">
      <c r="A954" s="13"/>
      <c r="B954" s="13"/>
      <c r="C954" s="13"/>
      <c r="D954" s="13"/>
      <c r="E954" s="14"/>
      <c r="F954" s="14"/>
      <c r="G954" s="13"/>
      <c r="H954" s="13"/>
      <c r="I954" s="13"/>
      <c r="J954" s="13"/>
      <c r="K954" s="13"/>
      <c r="L954" s="13"/>
      <c r="M954" s="14"/>
      <c r="N954" s="14"/>
      <c r="O954" s="13"/>
      <c r="P954" s="13"/>
      <c r="Q954" s="13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5.75" customHeight="1" x14ac:dyDescent="0.2">
      <c r="A955" s="13"/>
      <c r="B955" s="13"/>
      <c r="C955" s="13"/>
      <c r="D955" s="13"/>
      <c r="E955" s="14"/>
      <c r="F955" s="14"/>
      <c r="G955" s="13"/>
      <c r="H955" s="13"/>
      <c r="I955" s="13"/>
      <c r="J955" s="13"/>
      <c r="K955" s="13"/>
      <c r="L955" s="13"/>
      <c r="M955" s="14"/>
      <c r="N955" s="14"/>
      <c r="O955" s="13"/>
      <c r="P955" s="13"/>
      <c r="Q955" s="13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5.75" customHeight="1" x14ac:dyDescent="0.2">
      <c r="A956" s="13"/>
      <c r="B956" s="13"/>
      <c r="C956" s="13"/>
      <c r="D956" s="13"/>
      <c r="E956" s="14"/>
      <c r="F956" s="14"/>
      <c r="G956" s="13"/>
      <c r="H956" s="13"/>
      <c r="I956" s="13"/>
      <c r="J956" s="13"/>
      <c r="K956" s="13"/>
      <c r="L956" s="13"/>
      <c r="M956" s="14"/>
      <c r="N956" s="14"/>
      <c r="O956" s="13"/>
      <c r="P956" s="13"/>
      <c r="Q956" s="13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5.75" customHeight="1" x14ac:dyDescent="0.2">
      <c r="A957" s="13"/>
      <c r="B957" s="13"/>
      <c r="C957" s="13"/>
      <c r="D957" s="13"/>
      <c r="E957" s="14"/>
      <c r="F957" s="14"/>
      <c r="G957" s="13"/>
      <c r="H957" s="13"/>
      <c r="I957" s="13"/>
      <c r="J957" s="13"/>
      <c r="K957" s="13"/>
      <c r="L957" s="13"/>
      <c r="M957" s="14"/>
      <c r="N957" s="14"/>
      <c r="O957" s="13"/>
      <c r="P957" s="13"/>
      <c r="Q957" s="13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5.75" customHeight="1" x14ac:dyDescent="0.2">
      <c r="A958" s="13"/>
      <c r="B958" s="13"/>
      <c r="C958" s="13"/>
      <c r="D958" s="13"/>
      <c r="E958" s="14"/>
      <c r="F958" s="14"/>
      <c r="G958" s="13"/>
      <c r="H958" s="13"/>
      <c r="I958" s="13"/>
      <c r="J958" s="13"/>
      <c r="K958" s="13"/>
      <c r="L958" s="13"/>
      <c r="M958" s="14"/>
      <c r="N958" s="14"/>
      <c r="O958" s="13"/>
      <c r="P958" s="13"/>
      <c r="Q958" s="13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5.75" customHeight="1" x14ac:dyDescent="0.2">
      <c r="A959" s="13"/>
      <c r="B959" s="13"/>
      <c r="C959" s="13"/>
      <c r="D959" s="13"/>
      <c r="E959" s="14"/>
      <c r="F959" s="14"/>
      <c r="G959" s="13"/>
      <c r="H959" s="13"/>
      <c r="I959" s="13"/>
      <c r="J959" s="13"/>
      <c r="K959" s="13"/>
      <c r="L959" s="13"/>
      <c r="M959" s="14"/>
      <c r="N959" s="14"/>
      <c r="O959" s="13"/>
      <c r="P959" s="13"/>
      <c r="Q959" s="13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5.75" customHeight="1" x14ac:dyDescent="0.2">
      <c r="A960" s="13"/>
      <c r="B960" s="13"/>
      <c r="C960" s="13"/>
      <c r="D960" s="13"/>
      <c r="E960" s="14"/>
      <c r="F960" s="14"/>
      <c r="G960" s="13"/>
      <c r="H960" s="13"/>
      <c r="I960" s="13"/>
      <c r="J960" s="13"/>
      <c r="K960" s="13"/>
      <c r="L960" s="13"/>
      <c r="M960" s="14"/>
      <c r="N960" s="14"/>
      <c r="O960" s="13"/>
      <c r="P960" s="13"/>
      <c r="Q960" s="13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5.75" customHeight="1" x14ac:dyDescent="0.2">
      <c r="A961" s="13"/>
      <c r="B961" s="13"/>
      <c r="C961" s="13"/>
      <c r="D961" s="13"/>
      <c r="E961" s="14"/>
      <c r="F961" s="14"/>
      <c r="G961" s="13"/>
      <c r="H961" s="13"/>
      <c r="I961" s="13"/>
      <c r="J961" s="13"/>
      <c r="K961" s="13"/>
      <c r="L961" s="13"/>
      <c r="M961" s="14"/>
      <c r="N961" s="14"/>
      <c r="O961" s="13"/>
      <c r="P961" s="13"/>
      <c r="Q961" s="13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5.75" customHeight="1" x14ac:dyDescent="0.2">
      <c r="A962" s="13"/>
      <c r="B962" s="13"/>
      <c r="C962" s="13"/>
      <c r="D962" s="13"/>
      <c r="E962" s="14"/>
      <c r="F962" s="14"/>
      <c r="G962" s="13"/>
      <c r="H962" s="13"/>
      <c r="I962" s="13"/>
      <c r="J962" s="13"/>
      <c r="K962" s="13"/>
      <c r="L962" s="13"/>
      <c r="M962" s="14"/>
      <c r="N962" s="14"/>
      <c r="O962" s="13"/>
      <c r="P962" s="13"/>
      <c r="Q962" s="13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5.75" customHeight="1" x14ac:dyDescent="0.2">
      <c r="A963" s="13"/>
      <c r="B963" s="13"/>
      <c r="C963" s="13"/>
      <c r="D963" s="13"/>
      <c r="E963" s="14"/>
      <c r="F963" s="14"/>
      <c r="G963" s="13"/>
      <c r="H963" s="13"/>
      <c r="I963" s="13"/>
      <c r="J963" s="13"/>
      <c r="K963" s="13"/>
      <c r="L963" s="13"/>
      <c r="M963" s="14"/>
      <c r="N963" s="14"/>
      <c r="O963" s="13"/>
      <c r="P963" s="13"/>
      <c r="Q963" s="13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5.75" customHeight="1" x14ac:dyDescent="0.2">
      <c r="A964" s="13"/>
      <c r="B964" s="13"/>
      <c r="C964" s="13"/>
      <c r="D964" s="13"/>
      <c r="E964" s="14"/>
      <c r="F964" s="14"/>
      <c r="G964" s="13"/>
      <c r="H964" s="13"/>
      <c r="I964" s="13"/>
      <c r="J964" s="13"/>
      <c r="K964" s="13"/>
      <c r="L964" s="13"/>
      <c r="M964" s="14"/>
      <c r="N964" s="14"/>
      <c r="O964" s="13"/>
      <c r="P964" s="13"/>
      <c r="Q964" s="13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5.75" customHeight="1" x14ac:dyDescent="0.2">
      <c r="A965" s="13"/>
      <c r="B965" s="13"/>
      <c r="C965" s="13"/>
      <c r="D965" s="13"/>
      <c r="E965" s="14"/>
      <c r="F965" s="14"/>
      <c r="G965" s="13"/>
      <c r="H965" s="13"/>
      <c r="I965" s="13"/>
      <c r="J965" s="13"/>
      <c r="K965" s="13"/>
      <c r="L965" s="13"/>
      <c r="M965" s="14"/>
      <c r="N965" s="14"/>
      <c r="O965" s="13"/>
      <c r="P965" s="13"/>
      <c r="Q965" s="13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5.75" customHeight="1" x14ac:dyDescent="0.2">
      <c r="A966" s="13"/>
      <c r="B966" s="13"/>
      <c r="C966" s="13"/>
      <c r="D966" s="13"/>
      <c r="E966" s="14"/>
      <c r="F966" s="14"/>
      <c r="G966" s="13"/>
      <c r="H966" s="13"/>
      <c r="I966" s="13"/>
      <c r="J966" s="13"/>
      <c r="K966" s="13"/>
      <c r="L966" s="13"/>
      <c r="M966" s="14"/>
      <c r="N966" s="14"/>
      <c r="O966" s="13"/>
      <c r="P966" s="13"/>
      <c r="Q966" s="13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5.75" customHeight="1" x14ac:dyDescent="0.2">
      <c r="A967" s="13"/>
      <c r="B967" s="13"/>
      <c r="C967" s="13"/>
      <c r="D967" s="13"/>
      <c r="E967" s="14"/>
      <c r="F967" s="14"/>
      <c r="G967" s="13"/>
      <c r="H967" s="13"/>
      <c r="I967" s="13"/>
      <c r="J967" s="13"/>
      <c r="K967" s="13"/>
      <c r="L967" s="13"/>
      <c r="M967" s="14"/>
      <c r="N967" s="14"/>
      <c r="O967" s="13"/>
      <c r="P967" s="13"/>
      <c r="Q967" s="13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5.75" customHeight="1" x14ac:dyDescent="0.2">
      <c r="A968" s="13"/>
      <c r="B968" s="13"/>
      <c r="C968" s="13"/>
      <c r="D968" s="13"/>
      <c r="E968" s="14"/>
      <c r="F968" s="14"/>
      <c r="G968" s="13"/>
      <c r="H968" s="13"/>
      <c r="I968" s="13"/>
      <c r="J968" s="13"/>
      <c r="K968" s="13"/>
      <c r="L968" s="13"/>
      <c r="M968" s="14"/>
      <c r="N968" s="14"/>
      <c r="O968" s="13"/>
      <c r="P968" s="13"/>
      <c r="Q968" s="13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5.75" customHeight="1" x14ac:dyDescent="0.2">
      <c r="A969" s="13"/>
      <c r="B969" s="13"/>
      <c r="C969" s="13"/>
      <c r="D969" s="13"/>
      <c r="E969" s="14"/>
      <c r="F969" s="14"/>
      <c r="G969" s="13"/>
      <c r="H969" s="13"/>
      <c r="I969" s="13"/>
      <c r="J969" s="13"/>
      <c r="K969" s="13"/>
      <c r="L969" s="13"/>
      <c r="M969" s="14"/>
      <c r="N969" s="14"/>
      <c r="O969" s="13"/>
      <c r="P969" s="13"/>
      <c r="Q969" s="13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5.75" customHeight="1" x14ac:dyDescent="0.2">
      <c r="A970" s="13"/>
      <c r="B970" s="13"/>
      <c r="C970" s="13"/>
      <c r="D970" s="13"/>
      <c r="E970" s="14"/>
      <c r="F970" s="14"/>
      <c r="G970" s="13"/>
      <c r="H970" s="13"/>
      <c r="I970" s="13"/>
      <c r="J970" s="13"/>
      <c r="K970" s="13"/>
      <c r="L970" s="13"/>
      <c r="M970" s="14"/>
      <c r="N970" s="14"/>
      <c r="O970" s="13"/>
      <c r="P970" s="13"/>
      <c r="Q970" s="13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5.75" customHeight="1" x14ac:dyDescent="0.2">
      <c r="A971" s="13"/>
      <c r="B971" s="13"/>
      <c r="C971" s="13"/>
      <c r="D971" s="13"/>
      <c r="E971" s="14"/>
      <c r="F971" s="14"/>
      <c r="G971" s="13"/>
      <c r="H971" s="13"/>
      <c r="I971" s="13"/>
      <c r="J971" s="13"/>
      <c r="K971" s="13"/>
      <c r="L971" s="13"/>
      <c r="M971" s="14"/>
      <c r="N971" s="14"/>
      <c r="O971" s="13"/>
      <c r="P971" s="13"/>
      <c r="Q971" s="13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5.75" customHeight="1" x14ac:dyDescent="0.2">
      <c r="A972" s="13"/>
      <c r="B972" s="13"/>
      <c r="C972" s="13"/>
      <c r="D972" s="13"/>
      <c r="E972" s="14"/>
      <c r="F972" s="14"/>
      <c r="G972" s="13"/>
      <c r="H972" s="13"/>
      <c r="I972" s="13"/>
      <c r="J972" s="13"/>
      <c r="K972" s="13"/>
      <c r="L972" s="13"/>
      <c r="M972" s="14"/>
      <c r="N972" s="14"/>
      <c r="O972" s="13"/>
      <c r="P972" s="13"/>
      <c r="Q972" s="13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5.75" customHeight="1" x14ac:dyDescent="0.2">
      <c r="A973" s="13"/>
      <c r="B973" s="13"/>
      <c r="C973" s="13"/>
      <c r="D973" s="13"/>
      <c r="E973" s="14"/>
      <c r="F973" s="14"/>
      <c r="G973" s="13"/>
      <c r="H973" s="13"/>
      <c r="I973" s="13"/>
      <c r="J973" s="13"/>
      <c r="K973" s="13"/>
      <c r="L973" s="13"/>
      <c r="M973" s="14"/>
      <c r="N973" s="14"/>
      <c r="O973" s="13"/>
      <c r="P973" s="13"/>
      <c r="Q973" s="13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5.75" customHeight="1" x14ac:dyDescent="0.2">
      <c r="A974" s="13"/>
      <c r="B974" s="13"/>
      <c r="C974" s="13"/>
      <c r="D974" s="13"/>
      <c r="E974" s="14"/>
      <c r="F974" s="14"/>
      <c r="G974" s="13"/>
      <c r="H974" s="13"/>
      <c r="I974" s="13"/>
      <c r="J974" s="13"/>
      <c r="K974" s="13"/>
      <c r="L974" s="13"/>
      <c r="M974" s="14"/>
      <c r="N974" s="14"/>
      <c r="O974" s="13"/>
      <c r="P974" s="13"/>
      <c r="Q974" s="13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5.75" customHeight="1" x14ac:dyDescent="0.2">
      <c r="A975" s="13"/>
      <c r="B975" s="13"/>
      <c r="C975" s="13"/>
      <c r="D975" s="13"/>
      <c r="E975" s="14"/>
      <c r="F975" s="14"/>
      <c r="G975" s="13"/>
      <c r="H975" s="13"/>
      <c r="I975" s="13"/>
      <c r="J975" s="13"/>
      <c r="K975" s="13"/>
      <c r="L975" s="13"/>
      <c r="M975" s="14"/>
      <c r="N975" s="14"/>
      <c r="O975" s="13"/>
      <c r="P975" s="13"/>
      <c r="Q975" s="13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5.75" customHeight="1" x14ac:dyDescent="0.2">
      <c r="A976" s="13"/>
      <c r="B976" s="13"/>
      <c r="C976" s="13"/>
      <c r="D976" s="13"/>
      <c r="E976" s="14"/>
      <c r="F976" s="14"/>
      <c r="G976" s="13"/>
      <c r="H976" s="13"/>
      <c r="I976" s="13"/>
      <c r="J976" s="13"/>
      <c r="K976" s="13"/>
      <c r="L976" s="13"/>
      <c r="M976" s="14"/>
      <c r="N976" s="14"/>
      <c r="O976" s="13"/>
      <c r="P976" s="13"/>
      <c r="Q976" s="13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5.75" customHeight="1" x14ac:dyDescent="0.2">
      <c r="A977" s="13"/>
      <c r="B977" s="13"/>
      <c r="C977" s="13"/>
      <c r="D977" s="13"/>
      <c r="E977" s="14"/>
      <c r="F977" s="14"/>
      <c r="G977" s="13"/>
      <c r="H977" s="13"/>
      <c r="I977" s="13"/>
      <c r="J977" s="13"/>
      <c r="K977" s="13"/>
      <c r="L977" s="13"/>
      <c r="M977" s="14"/>
      <c r="N977" s="14"/>
      <c r="O977" s="13"/>
      <c r="P977" s="13"/>
      <c r="Q977" s="13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5.75" customHeight="1" x14ac:dyDescent="0.2">
      <c r="A978" s="13"/>
      <c r="B978" s="13"/>
      <c r="C978" s="13"/>
      <c r="D978" s="13"/>
      <c r="E978" s="14"/>
      <c r="F978" s="14"/>
      <c r="G978" s="13"/>
      <c r="H978" s="13"/>
      <c r="I978" s="13"/>
      <c r="J978" s="13"/>
      <c r="K978" s="13"/>
      <c r="L978" s="13"/>
      <c r="M978" s="14"/>
      <c r="N978" s="14"/>
      <c r="O978" s="13"/>
      <c r="P978" s="13"/>
      <c r="Q978" s="13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5.75" customHeight="1" x14ac:dyDescent="0.2">
      <c r="A979" s="13"/>
      <c r="B979" s="13"/>
      <c r="C979" s="13"/>
      <c r="D979" s="13"/>
      <c r="E979" s="14"/>
      <c r="F979" s="14"/>
      <c r="G979" s="13"/>
      <c r="H979" s="13"/>
      <c r="I979" s="13"/>
      <c r="J979" s="13"/>
      <c r="K979" s="13"/>
      <c r="L979" s="13"/>
      <c r="M979" s="14"/>
      <c r="N979" s="14"/>
      <c r="O979" s="13"/>
      <c r="P979" s="13"/>
      <c r="Q979" s="13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5.75" customHeight="1" x14ac:dyDescent="0.2">
      <c r="A980" s="13"/>
      <c r="B980" s="13"/>
      <c r="C980" s="13"/>
      <c r="D980" s="13"/>
      <c r="E980" s="14"/>
      <c r="F980" s="14"/>
      <c r="G980" s="13"/>
      <c r="H980" s="13"/>
      <c r="I980" s="13"/>
      <c r="J980" s="13"/>
      <c r="K980" s="13"/>
      <c r="L980" s="13"/>
      <c r="M980" s="14"/>
      <c r="N980" s="14"/>
      <c r="O980" s="13"/>
      <c r="P980" s="13"/>
      <c r="Q980" s="13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5.75" customHeight="1" x14ac:dyDescent="0.2">
      <c r="A981" s="13"/>
      <c r="B981" s="13"/>
      <c r="C981" s="13"/>
      <c r="D981" s="13"/>
      <c r="E981" s="14"/>
      <c r="F981" s="14"/>
      <c r="G981" s="13"/>
      <c r="H981" s="13"/>
      <c r="I981" s="13"/>
      <c r="J981" s="13"/>
      <c r="K981" s="13"/>
      <c r="L981" s="13"/>
      <c r="M981" s="14"/>
      <c r="N981" s="14"/>
      <c r="O981" s="13"/>
      <c r="P981" s="13"/>
      <c r="Q981" s="13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5.75" customHeight="1" x14ac:dyDescent="0.2">
      <c r="A982" s="13"/>
      <c r="B982" s="13"/>
      <c r="C982" s="13"/>
      <c r="D982" s="13"/>
      <c r="E982" s="14"/>
      <c r="F982" s="14"/>
      <c r="G982" s="13"/>
      <c r="H982" s="13"/>
      <c r="I982" s="13"/>
      <c r="J982" s="13"/>
      <c r="K982" s="13"/>
      <c r="L982" s="13"/>
      <c r="M982" s="14"/>
      <c r="N982" s="14"/>
      <c r="O982" s="13"/>
      <c r="P982" s="13"/>
      <c r="Q982" s="13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5.75" customHeight="1" x14ac:dyDescent="0.2">
      <c r="A983" s="13"/>
      <c r="B983" s="13"/>
      <c r="C983" s="13"/>
      <c r="D983" s="13"/>
      <c r="E983" s="14"/>
      <c r="F983" s="14"/>
      <c r="G983" s="13"/>
      <c r="H983" s="13"/>
      <c r="I983" s="13"/>
      <c r="J983" s="13"/>
      <c r="K983" s="13"/>
      <c r="L983" s="13"/>
      <c r="M983" s="14"/>
      <c r="N983" s="14"/>
      <c r="O983" s="13"/>
      <c r="P983" s="13"/>
      <c r="Q983" s="13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5.75" customHeight="1" x14ac:dyDescent="0.2">
      <c r="A984" s="13"/>
      <c r="B984" s="13"/>
      <c r="C984" s="13"/>
      <c r="D984" s="13"/>
      <c r="E984" s="14"/>
      <c r="F984" s="14"/>
      <c r="G984" s="13"/>
      <c r="H984" s="13"/>
      <c r="I984" s="13"/>
      <c r="J984" s="13"/>
      <c r="K984" s="13"/>
      <c r="L984" s="13"/>
      <c r="M984" s="14"/>
      <c r="N984" s="14"/>
      <c r="O984" s="13"/>
      <c r="P984" s="13"/>
      <c r="Q984" s="13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5.75" customHeight="1" x14ac:dyDescent="0.2">
      <c r="A985" s="13"/>
      <c r="B985" s="13"/>
      <c r="C985" s="13"/>
      <c r="D985" s="13"/>
      <c r="E985" s="14"/>
      <c r="F985" s="14"/>
      <c r="G985" s="13"/>
      <c r="H985" s="13"/>
      <c r="I985" s="13"/>
      <c r="J985" s="13"/>
      <c r="K985" s="13"/>
      <c r="L985" s="13"/>
      <c r="M985" s="14"/>
      <c r="N985" s="14"/>
      <c r="O985" s="13"/>
      <c r="P985" s="13"/>
      <c r="Q985" s="13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5.75" customHeight="1" x14ac:dyDescent="0.2">
      <c r="A986" s="13"/>
      <c r="B986" s="13"/>
      <c r="C986" s="13"/>
      <c r="D986" s="13"/>
      <c r="E986" s="14"/>
      <c r="F986" s="14"/>
      <c r="G986" s="13"/>
      <c r="H986" s="13"/>
      <c r="I986" s="13"/>
      <c r="J986" s="13"/>
      <c r="K986" s="13"/>
      <c r="L986" s="13"/>
      <c r="M986" s="14"/>
      <c r="N986" s="14"/>
      <c r="O986" s="13"/>
      <c r="P986" s="13"/>
      <c r="Q986" s="13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5.75" customHeight="1" x14ac:dyDescent="0.2">
      <c r="A987" s="13"/>
      <c r="B987" s="13"/>
      <c r="C987" s="13"/>
      <c r="D987" s="13"/>
      <c r="E987" s="14"/>
      <c r="F987" s="14"/>
      <c r="G987" s="13"/>
      <c r="H987" s="13"/>
      <c r="I987" s="13"/>
      <c r="J987" s="13"/>
      <c r="K987" s="13"/>
      <c r="L987" s="13"/>
      <c r="M987" s="14"/>
      <c r="N987" s="14"/>
      <c r="O987" s="13"/>
      <c r="P987" s="13"/>
      <c r="Q987" s="13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5.75" customHeight="1" x14ac:dyDescent="0.2">
      <c r="A988" s="13"/>
      <c r="B988" s="13"/>
      <c r="C988" s="13"/>
      <c r="D988" s="13"/>
      <c r="E988" s="14"/>
      <c r="F988" s="14"/>
      <c r="G988" s="13"/>
      <c r="H988" s="13"/>
      <c r="I988" s="13"/>
      <c r="J988" s="13"/>
      <c r="K988" s="13"/>
      <c r="L988" s="13"/>
      <c r="M988" s="14"/>
      <c r="N988" s="14"/>
      <c r="O988" s="13"/>
      <c r="P988" s="13"/>
      <c r="Q988" s="13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5.75" customHeight="1" x14ac:dyDescent="0.2">
      <c r="A989" s="13"/>
      <c r="B989" s="13"/>
      <c r="C989" s="13"/>
      <c r="D989" s="13"/>
      <c r="E989" s="14"/>
      <c r="F989" s="14"/>
      <c r="G989" s="13"/>
      <c r="H989" s="13"/>
      <c r="I989" s="13"/>
      <c r="J989" s="13"/>
      <c r="K989" s="13"/>
      <c r="L989" s="13"/>
      <c r="M989" s="14"/>
      <c r="N989" s="14"/>
      <c r="O989" s="13"/>
      <c r="P989" s="13"/>
      <c r="Q989" s="13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5.75" customHeight="1" x14ac:dyDescent="0.2">
      <c r="A990" s="13"/>
      <c r="B990" s="13"/>
      <c r="C990" s="13"/>
      <c r="D990" s="13"/>
      <c r="E990" s="14"/>
      <c r="F990" s="14"/>
      <c r="G990" s="13"/>
      <c r="H990" s="13"/>
      <c r="I990" s="13"/>
      <c r="J990" s="13"/>
      <c r="K990" s="13"/>
      <c r="L990" s="13"/>
      <c r="M990" s="14"/>
      <c r="N990" s="14"/>
      <c r="O990" s="13"/>
      <c r="P990" s="13"/>
      <c r="Q990" s="13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5.75" customHeight="1" x14ac:dyDescent="0.2">
      <c r="A991" s="13"/>
      <c r="B991" s="13"/>
      <c r="C991" s="13"/>
      <c r="D991" s="13"/>
      <c r="E991" s="14"/>
      <c r="F991" s="14"/>
      <c r="G991" s="13"/>
      <c r="H991" s="13"/>
      <c r="I991" s="13"/>
      <c r="J991" s="13"/>
      <c r="K991" s="13"/>
      <c r="L991" s="13"/>
      <c r="M991" s="14"/>
      <c r="N991" s="14"/>
      <c r="O991" s="13"/>
      <c r="P991" s="13"/>
      <c r="Q991" s="13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5.75" customHeight="1" x14ac:dyDescent="0.2">
      <c r="A992" s="13"/>
      <c r="B992" s="13"/>
      <c r="C992" s="13"/>
      <c r="D992" s="13"/>
      <c r="E992" s="14"/>
      <c r="F992" s="14"/>
      <c r="G992" s="13"/>
      <c r="H992" s="13"/>
      <c r="I992" s="13"/>
      <c r="J992" s="13"/>
      <c r="K992" s="13"/>
      <c r="L992" s="13"/>
      <c r="M992" s="14"/>
      <c r="N992" s="14"/>
      <c r="O992" s="13"/>
      <c r="P992" s="13"/>
      <c r="Q992" s="13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5.75" customHeight="1" x14ac:dyDescent="0.2">
      <c r="A993" s="13"/>
      <c r="B993" s="13"/>
      <c r="C993" s="13"/>
      <c r="D993" s="13"/>
      <c r="E993" s="14"/>
      <c r="F993" s="14"/>
      <c r="G993" s="13"/>
      <c r="H993" s="13"/>
      <c r="I993" s="13"/>
      <c r="J993" s="13"/>
      <c r="K993" s="13"/>
      <c r="L993" s="13"/>
      <c r="M993" s="14"/>
      <c r="N993" s="14"/>
      <c r="O993" s="13"/>
      <c r="P993" s="13"/>
      <c r="Q993" s="13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5.75" customHeight="1" x14ac:dyDescent="0.2">
      <c r="A994" s="13"/>
      <c r="B994" s="13"/>
      <c r="C994" s="13"/>
      <c r="D994" s="13"/>
      <c r="E994" s="14"/>
      <c r="F994" s="14"/>
      <c r="G994" s="13"/>
      <c r="H994" s="13"/>
      <c r="I994" s="13"/>
      <c r="J994" s="13"/>
      <c r="K994" s="13"/>
      <c r="L994" s="13"/>
      <c r="M994" s="14"/>
      <c r="N994" s="14"/>
      <c r="O994" s="13"/>
      <c r="P994" s="13"/>
      <c r="Q994" s="13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5.75" customHeight="1" x14ac:dyDescent="0.2">
      <c r="A995" s="13"/>
      <c r="B995" s="13"/>
      <c r="C995" s="13"/>
      <c r="D995" s="13"/>
      <c r="E995" s="14"/>
      <c r="F995" s="14"/>
      <c r="G995" s="13"/>
      <c r="H995" s="13"/>
      <c r="I995" s="13"/>
      <c r="J995" s="13"/>
      <c r="K995" s="13"/>
      <c r="L995" s="13"/>
      <c r="M995" s="14"/>
      <c r="N995" s="14"/>
      <c r="O995" s="13"/>
      <c r="P995" s="13"/>
      <c r="Q995" s="13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5.75" customHeight="1" x14ac:dyDescent="0.2">
      <c r="A996" s="13"/>
      <c r="B996" s="13"/>
      <c r="C996" s="13"/>
      <c r="D996" s="13"/>
      <c r="E996" s="14"/>
      <c r="F996" s="14"/>
      <c r="G996" s="13"/>
      <c r="H996" s="13"/>
      <c r="I996" s="13"/>
      <c r="J996" s="13"/>
      <c r="K996" s="13"/>
      <c r="L996" s="13"/>
      <c r="M996" s="14"/>
      <c r="N996" s="14"/>
      <c r="O996" s="13"/>
      <c r="P996" s="13"/>
      <c r="Q996" s="13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5.75" customHeight="1" x14ac:dyDescent="0.2">
      <c r="A997" s="13"/>
      <c r="B997" s="13"/>
      <c r="C997" s="13"/>
      <c r="D997" s="13"/>
      <c r="E997" s="14"/>
      <c r="F997" s="14"/>
      <c r="G997" s="13"/>
      <c r="H997" s="13"/>
      <c r="I997" s="13"/>
      <c r="J997" s="13"/>
      <c r="K997" s="13"/>
      <c r="L997" s="13"/>
      <c r="M997" s="14"/>
      <c r="N997" s="14"/>
      <c r="O997" s="13"/>
      <c r="P997" s="13"/>
      <c r="Q997" s="13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5.75" customHeight="1" x14ac:dyDescent="0.2">
      <c r="A998" s="13"/>
      <c r="B998" s="13"/>
      <c r="C998" s="13"/>
      <c r="D998" s="13"/>
      <c r="E998" s="14"/>
      <c r="F998" s="14"/>
      <c r="G998" s="13"/>
      <c r="H998" s="13"/>
      <c r="I998" s="13"/>
      <c r="J998" s="13"/>
      <c r="K998" s="13"/>
      <c r="L998" s="13"/>
      <c r="M998" s="14"/>
      <c r="N998" s="14"/>
      <c r="O998" s="13"/>
      <c r="P998" s="13"/>
      <c r="Q998" s="13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5.75" customHeight="1" x14ac:dyDescent="0.2">
      <c r="A999" s="13"/>
      <c r="B999" s="13"/>
      <c r="C999" s="13"/>
      <c r="D999" s="13"/>
      <c r="E999" s="14"/>
      <c r="F999" s="14"/>
      <c r="G999" s="13"/>
      <c r="H999" s="13"/>
      <c r="I999" s="13"/>
      <c r="J999" s="13"/>
      <c r="K999" s="13"/>
      <c r="L999" s="13"/>
      <c r="M999" s="14"/>
      <c r="N999" s="14"/>
      <c r="O999" s="13"/>
      <c r="P999" s="13"/>
      <c r="Q999" s="13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5.75" customHeight="1" x14ac:dyDescent="0.2">
      <c r="A1000" s="13"/>
      <c r="B1000" s="13"/>
      <c r="C1000" s="13"/>
      <c r="D1000" s="13"/>
      <c r="E1000" s="14"/>
      <c r="F1000" s="14"/>
      <c r="G1000" s="13"/>
      <c r="H1000" s="13"/>
      <c r="I1000" s="13"/>
      <c r="J1000" s="13"/>
      <c r="K1000" s="13"/>
      <c r="L1000" s="13"/>
      <c r="M1000" s="14"/>
      <c r="N1000" s="14"/>
      <c r="O1000" s="13"/>
      <c r="P1000" s="13"/>
      <c r="Q1000" s="13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F5AF-CFD7-C64F-BC29-11C4CB8FCD74}">
  <sheetPr>
    <tabColor theme="8" tint="0.59999389629810485"/>
  </sheetPr>
  <dimension ref="A2:BF61"/>
  <sheetViews>
    <sheetView showGridLines="0" tabSelected="1" topLeftCell="A18" zoomScaleNormal="118" workbookViewId="0">
      <selection activeCell="C35" sqref="C35:E50"/>
    </sheetView>
  </sheetViews>
  <sheetFormatPr baseColWidth="10" defaultRowHeight="15" x14ac:dyDescent="0.2"/>
  <cols>
    <col min="3" max="3" width="12.1640625" bestFit="1" customWidth="1"/>
    <col min="4" max="4" width="10.1640625" bestFit="1" customWidth="1"/>
    <col min="5" max="5" width="18" bestFit="1" customWidth="1"/>
    <col min="6" max="6" width="14.33203125" bestFit="1" customWidth="1"/>
    <col min="8" max="8" width="11" customWidth="1"/>
    <col min="9" max="9" width="13.83203125" customWidth="1"/>
    <col min="10" max="10" width="12.6640625" bestFit="1" customWidth="1"/>
    <col min="15" max="15" width="16" bestFit="1" customWidth="1"/>
    <col min="16" max="16" width="19.6640625" bestFit="1" customWidth="1"/>
    <col min="21" max="21" width="13.33203125" bestFit="1" customWidth="1"/>
    <col min="22" max="22" width="14.1640625" bestFit="1" customWidth="1"/>
    <col min="23" max="23" width="10" bestFit="1" customWidth="1"/>
    <col min="24" max="24" width="22.1640625" bestFit="1" customWidth="1"/>
    <col min="26" max="26" width="13.6640625" bestFit="1" customWidth="1"/>
    <col min="27" max="27" width="10.1640625" bestFit="1" customWidth="1"/>
    <col min="28" max="28" width="12.5" bestFit="1" customWidth="1"/>
    <col min="29" max="29" width="15.6640625" bestFit="1" customWidth="1"/>
    <col min="31" max="31" width="15.1640625" bestFit="1" customWidth="1"/>
    <col min="32" max="32" width="14.6640625" bestFit="1" customWidth="1"/>
    <col min="33" max="33" width="11" bestFit="1" customWidth="1"/>
    <col min="34" max="34" width="18" bestFit="1" customWidth="1"/>
    <col min="35" max="35" width="15" bestFit="1" customWidth="1"/>
    <col min="36" max="36" width="13.5" bestFit="1" customWidth="1"/>
    <col min="37" max="37" width="19.6640625" bestFit="1" customWidth="1"/>
    <col min="39" max="40" width="13.83203125" bestFit="1" customWidth="1"/>
    <col min="41" max="42" width="17.1640625" bestFit="1" customWidth="1"/>
    <col min="45" max="45" width="12.1640625" bestFit="1" customWidth="1"/>
    <col min="46" max="46" width="13.1640625" bestFit="1" customWidth="1"/>
    <col min="47" max="47" width="11.6640625" bestFit="1" customWidth="1"/>
    <col min="51" max="51" width="5.5" customWidth="1"/>
    <col min="52" max="52" width="19.5" customWidth="1"/>
    <col min="53" max="53" width="12.1640625" bestFit="1" customWidth="1"/>
    <col min="54" max="54" width="17.1640625" bestFit="1" customWidth="1"/>
    <col min="55" max="55" width="16" bestFit="1" customWidth="1"/>
    <col min="56" max="56" width="13.83203125" bestFit="1" customWidth="1"/>
    <col min="57" max="57" width="25.83203125" bestFit="1" customWidth="1"/>
    <col min="58" max="58" width="22" bestFit="1" customWidth="1"/>
  </cols>
  <sheetData>
    <row r="2" spans="1:58" s="16" customFormat="1" ht="26" customHeight="1" x14ac:dyDescent="0.2">
      <c r="D2" s="32" t="s">
        <v>93</v>
      </c>
      <c r="I2" s="32" t="s">
        <v>69</v>
      </c>
      <c r="O2" s="32" t="s">
        <v>4</v>
      </c>
      <c r="U2" s="32" t="s">
        <v>72</v>
      </c>
      <c r="Z2" s="32" t="s">
        <v>72</v>
      </c>
      <c r="AE2" s="32" t="s">
        <v>85</v>
      </c>
      <c r="AK2" s="29"/>
      <c r="AN2" s="47" t="s">
        <v>5</v>
      </c>
      <c r="AR2"/>
      <c r="AS2" s="53" t="s">
        <v>2</v>
      </c>
      <c r="AT2" s="53"/>
      <c r="AU2" s="53"/>
      <c r="AV2" s="53"/>
      <c r="AW2"/>
      <c r="AX2"/>
      <c r="AZ2" s="53" t="s">
        <v>105</v>
      </c>
      <c r="BA2" s="53"/>
      <c r="BB2" s="53"/>
      <c r="BC2" s="53"/>
    </row>
    <row r="3" spans="1:58" x14ac:dyDescent="0.2">
      <c r="F3" s="28"/>
      <c r="L3" s="28"/>
      <c r="R3" s="28"/>
      <c r="X3" s="28"/>
      <c r="AC3" s="28"/>
      <c r="AH3" s="28"/>
      <c r="AK3" s="28"/>
      <c r="AS3" s="18"/>
      <c r="AT3" s="18"/>
      <c r="AU3" s="18"/>
      <c r="AV3" s="18"/>
      <c r="AW3" s="18"/>
      <c r="AX3" s="50"/>
    </row>
    <row r="4" spans="1:58" x14ac:dyDescent="0.2">
      <c r="F4" s="28"/>
      <c r="L4" s="28"/>
      <c r="R4" s="28"/>
      <c r="X4" s="28"/>
      <c r="AC4" s="28"/>
      <c r="AH4" s="28"/>
      <c r="AK4" s="28"/>
      <c r="AS4" s="19"/>
      <c r="AT4" s="19"/>
      <c r="AU4" s="19"/>
      <c r="AV4" s="19"/>
      <c r="AW4" s="19"/>
      <c r="AX4" s="28"/>
    </row>
    <row r="5" spans="1:58" ht="34" customHeight="1" x14ac:dyDescent="0.2">
      <c r="C5" s="24" t="s">
        <v>65</v>
      </c>
      <c r="D5" s="24" t="s">
        <v>6</v>
      </c>
      <c r="E5" s="24" t="s">
        <v>66</v>
      </c>
      <c r="F5" s="28"/>
      <c r="I5" s="24" t="s">
        <v>70</v>
      </c>
      <c r="L5" s="28"/>
      <c r="O5" s="33" t="s">
        <v>45</v>
      </c>
      <c r="P5" s="33" t="s">
        <v>31</v>
      </c>
      <c r="R5" s="28"/>
      <c r="U5" s="33" t="s">
        <v>11</v>
      </c>
      <c r="V5" s="33" t="s">
        <v>8</v>
      </c>
      <c r="W5" s="37" t="s">
        <v>9</v>
      </c>
      <c r="X5" s="38" t="s">
        <v>10</v>
      </c>
      <c r="Z5" s="33" t="s">
        <v>15</v>
      </c>
      <c r="AA5" s="33" t="s">
        <v>14</v>
      </c>
      <c r="AB5" s="43" t="s">
        <v>81</v>
      </c>
      <c r="AC5" s="44" t="s">
        <v>12</v>
      </c>
      <c r="AF5" s="33" t="s">
        <v>17</v>
      </c>
      <c r="AG5" s="33" t="s">
        <v>18</v>
      </c>
      <c r="AH5" s="43" t="s">
        <v>19</v>
      </c>
      <c r="AI5" s="44" t="s">
        <v>20</v>
      </c>
      <c r="AJ5" s="44" t="s">
        <v>21</v>
      </c>
      <c r="AK5" s="44" t="s">
        <v>92</v>
      </c>
      <c r="AP5" s="28"/>
      <c r="AS5" s="19" t="s">
        <v>44</v>
      </c>
      <c r="AT5" s="19" t="s">
        <v>39</v>
      </c>
      <c r="AU5" s="19" t="s">
        <v>30</v>
      </c>
      <c r="AV5" s="19" t="s">
        <v>99</v>
      </c>
      <c r="AW5" s="19" t="s">
        <v>100</v>
      </c>
      <c r="AX5" s="28"/>
      <c r="BA5" s="22" t="s">
        <v>108</v>
      </c>
      <c r="BB5" s="23" t="s">
        <v>28</v>
      </c>
      <c r="BC5" s="23" t="s">
        <v>109</v>
      </c>
      <c r="BD5" s="52" t="s">
        <v>110</v>
      </c>
      <c r="BE5" s="52" t="s">
        <v>111</v>
      </c>
      <c r="BF5" s="52" t="s">
        <v>112</v>
      </c>
    </row>
    <row r="6" spans="1:58" ht="34" customHeight="1" x14ac:dyDescent="0.2">
      <c r="C6" s="26">
        <f>GETPIVOTDATA("Sum of Total Expenses",$C$10)</f>
        <v>94845.100000000108</v>
      </c>
      <c r="D6" s="26">
        <f>GETPIVOTDATA("Sum of Rate",$C$10)</f>
        <v>359038</v>
      </c>
      <c r="E6" s="25">
        <f>GETPIVOTDATA("Sum of Balance",$C$10)</f>
        <v>264192.89999999991</v>
      </c>
      <c r="F6" s="28"/>
      <c r="I6" s="36">
        <f>GETPIVOTDATA("Balance",$I$10)</f>
        <v>264192.89999999991</v>
      </c>
      <c r="L6" s="28"/>
      <c r="O6" s="34">
        <f>GETPIVOTDATA("Customer Type",$O$10,"Customer Type","New Customer")</f>
        <v>11</v>
      </c>
      <c r="P6" s="35">
        <f>GETPIVOTDATA("Customer Type",$O$10,"Customer Type","Retaining Customer")</f>
        <v>50</v>
      </c>
      <c r="R6" s="28"/>
      <c r="U6" s="36">
        <f>GETPIVOTDATA("Sum of Advance",$U$10)</f>
        <v>15250</v>
      </c>
      <c r="V6" s="40">
        <f>GETPIVOTDATA("Sum of Insurance",$U$10)</f>
        <v>8052</v>
      </c>
      <c r="W6" s="41">
        <f>GETPIVOTDATA("Sum of Fuel",$U$10)</f>
        <v>23720</v>
      </c>
      <c r="X6" s="42">
        <f>GETPIVOTDATA("Sum of Diesel Exhaust Fluid",$U$10)</f>
        <v>3164</v>
      </c>
      <c r="Z6" s="36">
        <f>GETPIVOTDATA("Sum of Fundings",$Z$10)</f>
        <v>1196</v>
      </c>
      <c r="AA6" s="40">
        <f>GETPIVOTDATA("Sum of Tolls",$Z$10)</f>
        <v>7372</v>
      </c>
      <c r="AB6" s="41">
        <f>GETPIVOTDATA("Sum of Repairs",$Z$10)</f>
        <v>2215</v>
      </c>
      <c r="AC6" s="42">
        <f>GETPIVOTDATA("Sum of Warehouse",$Z$10)</f>
        <v>7785</v>
      </c>
      <c r="AF6" s="34">
        <f>GETPIVOTDATA("Sum of Odometer",$AE$10)</f>
        <v>18170.369999999995</v>
      </c>
      <c r="AG6" s="34">
        <f>GETPIVOTDATA("Sum of Miles",$AE$10)</f>
        <v>21353</v>
      </c>
      <c r="AH6" s="41">
        <f>GETPIVOTDATA("Sum of Rate Per Miles",$AE$10)</f>
        <v>14947.100000000002</v>
      </c>
      <c r="AI6" s="34">
        <f>GETPIVOTDATA("Sum of Extra Stops",$AE$10)</f>
        <v>6100</v>
      </c>
      <c r="AJ6" s="41">
        <f>GETPIVOTDATA("Sum of Extra Pay",$AE$10)</f>
        <v>1546</v>
      </c>
      <c r="AK6" s="42">
        <f>GETPIVOTDATA("Sum of Costs Driver Paid",$AE$10)</f>
        <v>3498</v>
      </c>
      <c r="AP6" s="28"/>
      <c r="AR6" s="17" t="s">
        <v>103</v>
      </c>
      <c r="AS6" s="49">
        <f>GETPIVOTDATA("Count of Load",$AS$10,"Load","Iron")</f>
        <v>13</v>
      </c>
      <c r="AT6" s="49">
        <f>GETPIVOTDATA("Count of Load",$AS$10,"Load","Sand")</f>
        <v>17</v>
      </c>
      <c r="AU6" s="49">
        <f>GETPIVOTDATA("Count of Load",$AS$10,"Load","Wood")</f>
        <v>31</v>
      </c>
      <c r="AV6" s="39">
        <f>GETPIVOTDATA("Count of Load",$AS$10)</f>
        <v>61</v>
      </c>
      <c r="AX6" s="28"/>
      <c r="BB6" s="51">
        <f>GETPIVOTDATA("Sum of Final Amount",$BA$10,"Month","Oct")</f>
        <v>14674.199999999997</v>
      </c>
      <c r="BC6" s="51">
        <f>GETPIVOTDATA("Sum of Basic freight",$BA$10,"Month","Oct")</f>
        <v>12228.5</v>
      </c>
      <c r="BD6" s="51">
        <f>GETPIVOTDATA("Sum of ERE Stage",$BA$10,"Month","Oct")</f>
        <v>8315.3800000000028</v>
      </c>
      <c r="BE6" s="51">
        <f>GETPIVOTDATA("Sum of Shipment cost sub-items",$BA$10,"Month","Oct")</f>
        <v>9782.8000000000011</v>
      </c>
      <c r="BF6" s="51">
        <f>GETPIVOTDATA("Sum of First condition type",$BA$10,"Month","Oct")</f>
        <v>6358.82</v>
      </c>
    </row>
    <row r="7" spans="1:58" ht="26" customHeight="1" x14ac:dyDescent="0.2">
      <c r="C7" s="27">
        <f>C6/SUM(C6:D6)</f>
        <v>0.20896371775023148</v>
      </c>
      <c r="D7" s="27">
        <f>D6/SUM(C6:D6)</f>
        <v>0.79103628224976852</v>
      </c>
      <c r="F7" s="28"/>
      <c r="L7" s="28"/>
      <c r="R7" s="28"/>
      <c r="X7" s="28"/>
      <c r="AC7" s="28"/>
      <c r="AH7" s="28"/>
      <c r="AK7" s="28"/>
      <c r="AP7" s="28"/>
      <c r="AR7" s="22" t="s">
        <v>104</v>
      </c>
      <c r="AS7" s="39">
        <f>GETPIVOTDATA("Sum of Tonnage",$AS$10,"Load","Iron")</f>
        <v>235.8</v>
      </c>
      <c r="AT7" s="39">
        <f>GETPIVOTDATA("Sum of Tonnage",$AS$10,"Load","Sand")</f>
        <v>283.89999999999998</v>
      </c>
      <c r="AU7" s="39">
        <f>GETPIVOTDATA("Sum of Tonnage",$AS$10,"Load","Wood")</f>
        <v>528.09999999999991</v>
      </c>
      <c r="AW7" s="39">
        <f>GETPIVOTDATA("Sum of Tonnage",$AS$10)</f>
        <v>1047.7999999999997</v>
      </c>
      <c r="AX7" s="28"/>
    </row>
    <row r="8" spans="1:58" hidden="1" x14ac:dyDescent="0.2">
      <c r="F8" s="28"/>
      <c r="L8" s="28"/>
      <c r="R8" s="28"/>
      <c r="X8" s="28"/>
      <c r="AC8" s="28"/>
      <c r="AH8" s="28"/>
      <c r="AK8" s="28"/>
      <c r="AP8" s="28"/>
      <c r="AX8" s="28"/>
    </row>
    <row r="9" spans="1:58" x14ac:dyDescent="0.2">
      <c r="F9" s="28"/>
      <c r="L9" s="28"/>
      <c r="R9" s="28"/>
      <c r="X9" s="28"/>
      <c r="AC9" s="28"/>
      <c r="AH9" s="28"/>
      <c r="AK9" s="28"/>
      <c r="AP9" s="28"/>
      <c r="AX9" s="28"/>
    </row>
    <row r="10" spans="1:58" s="16" customFormat="1" ht="48" x14ac:dyDescent="0.2">
      <c r="A10" s="17" t="s">
        <v>64</v>
      </c>
      <c r="C10" t="s">
        <v>61</v>
      </c>
      <c r="D10" s="19" t="s">
        <v>62</v>
      </c>
      <c r="E10" s="20" t="s">
        <v>63</v>
      </c>
      <c r="F10" s="28"/>
      <c r="I10" s="30" t="s">
        <v>67</v>
      </c>
      <c r="J10" t="s">
        <v>63</v>
      </c>
      <c r="K10"/>
      <c r="L10" s="29"/>
      <c r="O10" s="30" t="s">
        <v>67</v>
      </c>
      <c r="P10" t="s">
        <v>71</v>
      </c>
      <c r="Q10"/>
      <c r="R10" s="29"/>
      <c r="U10" t="s">
        <v>76</v>
      </c>
      <c r="V10" t="s">
        <v>75</v>
      </c>
      <c r="W10" t="s">
        <v>74</v>
      </c>
      <c r="X10" s="28" t="s">
        <v>73</v>
      </c>
      <c r="Z10" t="s">
        <v>80</v>
      </c>
      <c r="AA10" t="s">
        <v>79</v>
      </c>
      <c r="AB10" t="s">
        <v>78</v>
      </c>
      <c r="AC10" s="28" t="s">
        <v>77</v>
      </c>
      <c r="AE10" s="30" t="s">
        <v>67</v>
      </c>
      <c r="AF10" t="s">
        <v>91</v>
      </c>
      <c r="AG10" t="s">
        <v>90</v>
      </c>
      <c r="AH10" t="s">
        <v>89</v>
      </c>
      <c r="AI10" t="s">
        <v>88</v>
      </c>
      <c r="AJ10" t="s">
        <v>87</v>
      </c>
      <c r="AK10" s="28" t="s">
        <v>86</v>
      </c>
      <c r="AM10"/>
      <c r="AN10" t="s">
        <v>67</v>
      </c>
      <c r="AO10" t="s">
        <v>97</v>
      </c>
      <c r="AP10" s="28"/>
      <c r="AQ10"/>
      <c r="AR10"/>
      <c r="AS10" s="30" t="s">
        <v>67</v>
      </c>
      <c r="AT10" t="s">
        <v>102</v>
      </c>
      <c r="AU10" t="s">
        <v>101</v>
      </c>
      <c r="AV10"/>
      <c r="AW10"/>
      <c r="AX10" s="28"/>
      <c r="BA10" s="30" t="s">
        <v>67</v>
      </c>
      <c r="BB10" t="s">
        <v>83</v>
      </c>
      <c r="BC10" t="s">
        <v>84</v>
      </c>
      <c r="BD10" t="s">
        <v>96</v>
      </c>
      <c r="BE10" t="s">
        <v>107</v>
      </c>
      <c r="BF10" t="s">
        <v>106</v>
      </c>
    </row>
    <row r="11" spans="1:58" x14ac:dyDescent="0.2">
      <c r="C11" s="21">
        <v>359038</v>
      </c>
      <c r="D11" s="21">
        <v>94845.100000000108</v>
      </c>
      <c r="E11" s="21">
        <v>264192.89999999991</v>
      </c>
      <c r="F11" s="28"/>
      <c r="H11" s="21"/>
      <c r="I11" s="31" t="s">
        <v>29</v>
      </c>
      <c r="J11" s="21">
        <v>11948.7</v>
      </c>
      <c r="L11" s="28"/>
      <c r="N11" s="21"/>
      <c r="O11" s="31" t="s">
        <v>45</v>
      </c>
      <c r="P11" s="21">
        <v>11</v>
      </c>
      <c r="R11" s="28"/>
      <c r="T11" s="21"/>
      <c r="U11" s="21">
        <v>15250</v>
      </c>
      <c r="V11" s="21">
        <v>8052</v>
      </c>
      <c r="W11" s="21">
        <v>23720</v>
      </c>
      <c r="X11" s="45">
        <v>3164</v>
      </c>
      <c r="Y11" s="21"/>
      <c r="Z11" s="21">
        <v>1196</v>
      </c>
      <c r="AA11" s="21">
        <v>7372</v>
      </c>
      <c r="AB11" s="21">
        <v>2215</v>
      </c>
      <c r="AC11" s="45">
        <v>7785</v>
      </c>
      <c r="AD11" s="21"/>
      <c r="AE11" s="31" t="s">
        <v>33</v>
      </c>
      <c r="AF11" s="21">
        <v>4173.329999999999</v>
      </c>
      <c r="AG11" s="21">
        <v>4941</v>
      </c>
      <c r="AH11" s="21">
        <v>3458.7</v>
      </c>
      <c r="AI11" s="21">
        <v>1400</v>
      </c>
      <c r="AJ11" s="21">
        <v>347</v>
      </c>
      <c r="AK11" s="45">
        <v>795</v>
      </c>
      <c r="AN11" s="31" t="s">
        <v>46</v>
      </c>
      <c r="AO11">
        <v>4</v>
      </c>
      <c r="AP11" s="28"/>
      <c r="AS11" s="31" t="s">
        <v>44</v>
      </c>
      <c r="AT11" s="21">
        <v>235.8</v>
      </c>
      <c r="AU11" s="21">
        <v>13</v>
      </c>
      <c r="AX11" s="28"/>
      <c r="BA11" s="31" t="s">
        <v>29</v>
      </c>
      <c r="BB11" s="21">
        <v>5000.3999999999996</v>
      </c>
      <c r="BC11" s="21">
        <v>4167</v>
      </c>
      <c r="BD11" s="21">
        <v>2833.5600000000004</v>
      </c>
      <c r="BE11" s="21">
        <v>3333.6000000000004</v>
      </c>
      <c r="BF11" s="21">
        <v>2166.84</v>
      </c>
    </row>
    <row r="12" spans="1:58" x14ac:dyDescent="0.2">
      <c r="F12" s="28"/>
      <c r="I12" s="31" t="s">
        <v>38</v>
      </c>
      <c r="J12" s="21">
        <v>12138.8</v>
      </c>
      <c r="L12" s="28"/>
      <c r="O12" s="31" t="s">
        <v>31</v>
      </c>
      <c r="P12" s="21">
        <v>50</v>
      </c>
      <c r="R12" s="28"/>
      <c r="X12" s="28"/>
      <c r="AC12" s="28"/>
      <c r="AE12" s="31" t="s">
        <v>35</v>
      </c>
      <c r="AF12" s="21">
        <v>3582.5099999999993</v>
      </c>
      <c r="AG12" s="21">
        <v>4265</v>
      </c>
      <c r="AH12" s="21">
        <v>2985.5</v>
      </c>
      <c r="AI12" s="21">
        <v>1200</v>
      </c>
      <c r="AJ12" s="21">
        <v>310</v>
      </c>
      <c r="AK12" s="45">
        <v>694</v>
      </c>
      <c r="AN12" s="31" t="s">
        <v>34</v>
      </c>
      <c r="AO12">
        <v>6</v>
      </c>
      <c r="AP12" s="28"/>
      <c r="AS12" s="31" t="s">
        <v>39</v>
      </c>
      <c r="AT12" s="21">
        <v>283.89999999999998</v>
      </c>
      <c r="AU12" s="21">
        <v>17</v>
      </c>
      <c r="AX12" s="28"/>
      <c r="BA12" s="31" t="s">
        <v>38</v>
      </c>
      <c r="BB12" s="21">
        <v>5480.4</v>
      </c>
      <c r="BC12" s="21">
        <v>4567</v>
      </c>
      <c r="BD12" s="21">
        <v>3105.5600000000004</v>
      </c>
      <c r="BE12" s="21">
        <v>3653.6000000000004</v>
      </c>
      <c r="BF12" s="21">
        <v>2374.84</v>
      </c>
    </row>
    <row r="13" spans="1:58" x14ac:dyDescent="0.2">
      <c r="F13" s="28"/>
      <c r="I13" s="31" t="s">
        <v>43</v>
      </c>
      <c r="J13" s="21">
        <v>9471.5</v>
      </c>
      <c r="L13" s="28"/>
      <c r="O13" s="31" t="s">
        <v>68</v>
      </c>
      <c r="P13" s="21">
        <v>61</v>
      </c>
      <c r="R13" s="28"/>
      <c r="X13" s="28"/>
      <c r="AC13" s="28"/>
      <c r="AE13" s="31" t="s">
        <v>42</v>
      </c>
      <c r="AF13" s="21">
        <v>6536.6099999999979</v>
      </c>
      <c r="AG13" s="21">
        <v>7965</v>
      </c>
      <c r="AH13" s="21">
        <v>5575.5000000000018</v>
      </c>
      <c r="AI13" s="21">
        <v>2200</v>
      </c>
      <c r="AJ13" s="21">
        <v>561</v>
      </c>
      <c r="AK13" s="45">
        <v>1265</v>
      </c>
      <c r="AN13" s="31" t="s">
        <v>36</v>
      </c>
      <c r="AO13">
        <v>10</v>
      </c>
      <c r="AP13" s="28"/>
      <c r="AS13" s="31" t="s">
        <v>30</v>
      </c>
      <c r="AT13" s="21">
        <v>528.09999999999991</v>
      </c>
      <c r="AU13" s="21">
        <v>31</v>
      </c>
      <c r="AX13" s="28"/>
      <c r="BA13" s="31" t="s">
        <v>43</v>
      </c>
      <c r="BB13" s="21">
        <v>5186.9999999999991</v>
      </c>
      <c r="BC13" s="21">
        <v>4322.5</v>
      </c>
      <c r="BD13" s="21">
        <v>2939.3</v>
      </c>
      <c r="BE13" s="21">
        <v>3458</v>
      </c>
      <c r="BF13" s="21">
        <v>2247.7000000000003</v>
      </c>
    </row>
    <row r="14" spans="1:58" x14ac:dyDescent="0.2">
      <c r="F14" s="28"/>
      <c r="I14" s="31" t="s">
        <v>47</v>
      </c>
      <c r="J14" s="21">
        <v>14518.7</v>
      </c>
      <c r="L14" s="28"/>
      <c r="R14" s="28"/>
      <c r="X14" s="28"/>
      <c r="AC14" s="28"/>
      <c r="AE14" s="31" t="s">
        <v>37</v>
      </c>
      <c r="AF14" s="21">
        <v>3877.9199999999992</v>
      </c>
      <c r="AG14" s="21">
        <v>4182</v>
      </c>
      <c r="AH14" s="21">
        <v>2927.4000000000005</v>
      </c>
      <c r="AI14" s="21">
        <v>1300</v>
      </c>
      <c r="AJ14" s="21">
        <v>328</v>
      </c>
      <c r="AK14" s="45">
        <v>744</v>
      </c>
      <c r="AN14" s="31" t="s">
        <v>40</v>
      </c>
      <c r="AO14">
        <v>7</v>
      </c>
      <c r="AP14" s="28"/>
      <c r="AS14" s="31" t="s">
        <v>68</v>
      </c>
      <c r="AT14" s="21">
        <v>1047.7999999999997</v>
      </c>
      <c r="AU14" s="21">
        <v>61</v>
      </c>
      <c r="AX14" s="28"/>
      <c r="BA14" s="31" t="s">
        <v>47</v>
      </c>
      <c r="BB14" s="21">
        <v>5789.7</v>
      </c>
      <c r="BC14" s="21">
        <v>4824.75</v>
      </c>
      <c r="BD14" s="21">
        <v>3280.8300000000004</v>
      </c>
      <c r="BE14" s="21">
        <v>3859.8</v>
      </c>
      <c r="BF14" s="21">
        <v>2508.8700000000003</v>
      </c>
    </row>
    <row r="15" spans="1:58" x14ac:dyDescent="0.2">
      <c r="C15" s="30" t="s">
        <v>67</v>
      </c>
      <c r="D15" t="s">
        <v>63</v>
      </c>
      <c r="F15" s="28"/>
      <c r="I15" s="31" t="s">
        <v>51</v>
      </c>
      <c r="J15" s="21">
        <v>28743.599999999999</v>
      </c>
      <c r="L15" s="28"/>
      <c r="R15" s="28"/>
      <c r="X15" s="28"/>
      <c r="AC15" s="28"/>
      <c r="AE15" s="31" t="s">
        <v>68</v>
      </c>
      <c r="AF15" s="21">
        <v>18170.369999999995</v>
      </c>
      <c r="AG15" s="21">
        <v>21353</v>
      </c>
      <c r="AH15" s="21">
        <v>14947.100000000002</v>
      </c>
      <c r="AI15" s="21">
        <v>6100</v>
      </c>
      <c r="AJ15" s="21">
        <v>1546</v>
      </c>
      <c r="AK15" s="45">
        <v>3498</v>
      </c>
      <c r="AN15" s="31" t="s">
        <v>50</v>
      </c>
      <c r="AO15">
        <v>5</v>
      </c>
      <c r="AP15" s="28"/>
      <c r="AX15" s="28"/>
      <c r="BA15" s="31" t="s">
        <v>51</v>
      </c>
      <c r="BB15" s="21">
        <v>10518</v>
      </c>
      <c r="BC15" s="21">
        <v>8765</v>
      </c>
      <c r="BD15" s="21">
        <v>5960.2000000000007</v>
      </c>
      <c r="BE15" s="21">
        <v>7012</v>
      </c>
      <c r="BF15" s="21">
        <v>4557.8</v>
      </c>
    </row>
    <row r="16" spans="1:58" x14ac:dyDescent="0.2">
      <c r="C16" s="31" t="s">
        <v>29</v>
      </c>
      <c r="D16" s="21">
        <v>11948.7</v>
      </c>
      <c r="F16" s="28"/>
      <c r="I16" s="31" t="s">
        <v>52</v>
      </c>
      <c r="J16" s="21">
        <v>16091.6</v>
      </c>
      <c r="L16" s="28"/>
      <c r="R16" s="28"/>
      <c r="X16" s="28"/>
      <c r="AC16" s="28"/>
      <c r="AK16" s="28"/>
      <c r="AN16" s="31" t="s">
        <v>41</v>
      </c>
      <c r="AO16">
        <v>28</v>
      </c>
      <c r="AP16" s="28"/>
      <c r="AX16" s="28"/>
      <c r="BA16" s="31" t="s">
        <v>52</v>
      </c>
      <c r="BB16" s="21">
        <v>6518.4</v>
      </c>
      <c r="BC16" s="21">
        <v>5432</v>
      </c>
      <c r="BD16" s="21">
        <v>3693.76</v>
      </c>
      <c r="BE16" s="21">
        <v>4345.6000000000004</v>
      </c>
      <c r="BF16" s="21">
        <v>2824.64</v>
      </c>
    </row>
    <row r="17" spans="3:58" x14ac:dyDescent="0.2">
      <c r="C17" s="31" t="s">
        <v>38</v>
      </c>
      <c r="D17" s="21">
        <v>12138.8</v>
      </c>
      <c r="F17" s="28"/>
      <c r="I17" s="31" t="s">
        <v>53</v>
      </c>
      <c r="J17" s="21">
        <v>61991.199999999997</v>
      </c>
      <c r="L17" s="28"/>
      <c r="R17" s="28"/>
      <c r="X17" s="28"/>
      <c r="AC17" s="28"/>
      <c r="AK17" s="28"/>
      <c r="AN17" s="31" t="s">
        <v>48</v>
      </c>
      <c r="AO17">
        <v>1</v>
      </c>
      <c r="AP17" s="28"/>
      <c r="AX17" s="28"/>
      <c r="BA17" s="31" t="s">
        <v>53</v>
      </c>
      <c r="BB17" s="21">
        <v>24400.800000000003</v>
      </c>
      <c r="BC17" s="21">
        <v>20334</v>
      </c>
      <c r="BD17" s="21">
        <v>13827.12</v>
      </c>
      <c r="BE17" s="21">
        <v>16267.200000000003</v>
      </c>
      <c r="BF17" s="21">
        <v>10573.68</v>
      </c>
    </row>
    <row r="18" spans="3:58" x14ac:dyDescent="0.2">
      <c r="C18" s="31" t="s">
        <v>43</v>
      </c>
      <c r="D18" s="21">
        <v>9471.5</v>
      </c>
      <c r="F18" s="28"/>
      <c r="I18" s="31" t="s">
        <v>55</v>
      </c>
      <c r="J18" s="21">
        <v>20036.8</v>
      </c>
      <c r="L18" s="28"/>
      <c r="R18" s="28"/>
      <c r="X18" s="28"/>
      <c r="AC18" s="28"/>
      <c r="AK18" s="28"/>
      <c r="AN18" s="31" t="s">
        <v>68</v>
      </c>
      <c r="AO18">
        <v>61</v>
      </c>
      <c r="AP18" s="28"/>
      <c r="AX18" s="28"/>
      <c r="BA18" s="31" t="s">
        <v>55</v>
      </c>
      <c r="BB18" s="21">
        <v>7851.5999999999995</v>
      </c>
      <c r="BC18" s="21">
        <v>6543</v>
      </c>
      <c r="BD18" s="21">
        <v>4449.2400000000007</v>
      </c>
      <c r="BE18" s="21">
        <v>5234.4000000000005</v>
      </c>
      <c r="BF18" s="21">
        <v>3402.36</v>
      </c>
    </row>
    <row r="19" spans="3:58" ht="16" x14ac:dyDescent="0.2">
      <c r="C19" s="31" t="s">
        <v>47</v>
      </c>
      <c r="D19" s="21">
        <v>14518.7</v>
      </c>
      <c r="F19" s="28"/>
      <c r="I19" s="31" t="s">
        <v>56</v>
      </c>
      <c r="J19" s="21">
        <v>28740.799999999999</v>
      </c>
      <c r="L19" s="28"/>
      <c r="R19" s="28"/>
      <c r="X19" s="28"/>
      <c r="AC19" s="28"/>
      <c r="AJ19" s="46" t="s">
        <v>95</v>
      </c>
      <c r="AK19" s="28"/>
      <c r="AP19" s="28"/>
      <c r="AX19" s="28"/>
      <c r="BA19" s="31" t="s">
        <v>56</v>
      </c>
      <c r="BB19" s="21">
        <v>10359.6</v>
      </c>
      <c r="BC19" s="21">
        <v>8633</v>
      </c>
      <c r="BD19" s="21">
        <v>5870.4400000000005</v>
      </c>
      <c r="BE19" s="21">
        <v>6906.4000000000005</v>
      </c>
      <c r="BF19" s="21">
        <v>4489.16</v>
      </c>
    </row>
    <row r="20" spans="3:58" x14ac:dyDescent="0.2">
      <c r="C20" s="31" t="s">
        <v>51</v>
      </c>
      <c r="D20" s="21">
        <v>28743.599999999999</v>
      </c>
      <c r="I20" s="31" t="s">
        <v>57</v>
      </c>
      <c r="J20" s="21">
        <v>33422</v>
      </c>
      <c r="AK20" s="45">
        <f>AVERAGE(AK11:AK14)</f>
        <v>874.5</v>
      </c>
      <c r="AP20" s="28"/>
      <c r="AX20" s="28"/>
      <c r="BA20" s="31" t="s">
        <v>57</v>
      </c>
      <c r="BB20" s="21">
        <v>14674.199999999997</v>
      </c>
      <c r="BC20" s="21">
        <v>12228.5</v>
      </c>
      <c r="BD20" s="21">
        <v>8315.3800000000028</v>
      </c>
      <c r="BE20" s="21">
        <v>9782.8000000000011</v>
      </c>
      <c r="BF20" s="21">
        <v>6358.82</v>
      </c>
    </row>
    <row r="21" spans="3:58" x14ac:dyDescent="0.2">
      <c r="C21" s="31" t="s">
        <v>52</v>
      </c>
      <c r="D21" s="21">
        <v>16091.6</v>
      </c>
      <c r="I21" s="31" t="s">
        <v>59</v>
      </c>
      <c r="J21" s="21">
        <v>15818.5</v>
      </c>
      <c r="AK21" s="28"/>
      <c r="AM21" s="22" t="s">
        <v>5</v>
      </c>
      <c r="AN21" s="31" t="s">
        <v>98</v>
      </c>
      <c r="AP21" s="28"/>
      <c r="AX21" s="28"/>
      <c r="BA21" s="31" t="s">
        <v>59</v>
      </c>
      <c r="BB21" s="21">
        <v>7173</v>
      </c>
      <c r="BC21" s="21">
        <v>5977.5</v>
      </c>
      <c r="BD21" s="21">
        <v>4064.7000000000003</v>
      </c>
      <c r="BE21" s="21">
        <v>4782</v>
      </c>
      <c r="BF21" s="21">
        <v>3108.2999999999997</v>
      </c>
    </row>
    <row r="22" spans="3:58" x14ac:dyDescent="0.2">
      <c r="C22" s="31" t="s">
        <v>53</v>
      </c>
      <c r="D22" s="21">
        <v>61991.199999999997</v>
      </c>
      <c r="I22" s="31" t="s">
        <v>60</v>
      </c>
      <c r="J22" s="21">
        <v>11270.7</v>
      </c>
      <c r="AK22" s="28"/>
      <c r="AM22" s="31" t="s">
        <v>46</v>
      </c>
      <c r="AN22">
        <v>4</v>
      </c>
      <c r="AP22" s="28"/>
      <c r="AX22" s="28"/>
      <c r="BA22" s="31" t="s">
        <v>60</v>
      </c>
      <c r="BB22" s="21">
        <v>4758.2999999999993</v>
      </c>
      <c r="BC22" s="21">
        <v>3965.25</v>
      </c>
      <c r="BD22" s="21">
        <v>2696.3700000000003</v>
      </c>
      <c r="BE22" s="21">
        <v>3172.2000000000003</v>
      </c>
      <c r="BF22" s="21">
        <v>2061.9300000000003</v>
      </c>
    </row>
    <row r="23" spans="3:58" x14ac:dyDescent="0.2">
      <c r="C23" s="31" t="s">
        <v>55</v>
      </c>
      <c r="D23" s="21">
        <v>20036.8</v>
      </c>
      <c r="I23" s="31" t="s">
        <v>68</v>
      </c>
      <c r="J23" s="21">
        <v>264192.89999999991</v>
      </c>
      <c r="AK23" s="28"/>
      <c r="AM23" s="31" t="s">
        <v>34</v>
      </c>
      <c r="AN23">
        <v>6</v>
      </c>
      <c r="AP23" s="28"/>
      <c r="AX23" s="28"/>
      <c r="BA23" s="31" t="s">
        <v>68</v>
      </c>
      <c r="BB23" s="21">
        <v>107711.40000000001</v>
      </c>
      <c r="BC23" s="21">
        <v>89759.5</v>
      </c>
      <c r="BD23" s="21">
        <v>61036.460000000014</v>
      </c>
      <c r="BE23" s="21">
        <v>71807.600000000006</v>
      </c>
      <c r="BF23" s="21">
        <v>46674.94</v>
      </c>
    </row>
    <row r="24" spans="3:58" x14ac:dyDescent="0.2">
      <c r="C24" s="31" t="s">
        <v>56</v>
      </c>
      <c r="D24" s="21">
        <v>28740.799999999999</v>
      </c>
      <c r="AK24" s="28"/>
      <c r="AM24" s="31" t="s">
        <v>36</v>
      </c>
      <c r="AN24">
        <v>10</v>
      </c>
      <c r="AP24" s="28"/>
      <c r="AX24" s="28"/>
    </row>
    <row r="25" spans="3:58" x14ac:dyDescent="0.2">
      <c r="C25" s="31" t="s">
        <v>57</v>
      </c>
      <c r="D25" s="21">
        <v>33422</v>
      </c>
      <c r="AK25" s="28"/>
      <c r="AM25" s="31" t="s">
        <v>40</v>
      </c>
      <c r="AN25">
        <v>7</v>
      </c>
      <c r="AP25" s="28"/>
      <c r="AX25" s="28"/>
    </row>
    <row r="26" spans="3:58" x14ac:dyDescent="0.2">
      <c r="C26" s="31" t="s">
        <v>59</v>
      </c>
      <c r="D26" s="21">
        <v>15818.5</v>
      </c>
      <c r="AK26" s="28"/>
      <c r="AM26" s="31" t="s">
        <v>50</v>
      </c>
      <c r="AN26">
        <v>5</v>
      </c>
      <c r="AP26" s="28"/>
      <c r="AX26" s="28"/>
    </row>
    <row r="27" spans="3:58" x14ac:dyDescent="0.2">
      <c r="C27" s="31" t="s">
        <v>60</v>
      </c>
      <c r="D27" s="21">
        <v>11270.7</v>
      </c>
      <c r="AK27" s="28"/>
      <c r="AM27" s="31" t="s">
        <v>41</v>
      </c>
      <c r="AN27">
        <v>28</v>
      </c>
      <c r="AP27" s="28"/>
      <c r="AX27" s="28"/>
    </row>
    <row r="28" spans="3:58" x14ac:dyDescent="0.2">
      <c r="C28" s="31" t="s">
        <v>68</v>
      </c>
      <c r="D28" s="21">
        <v>264192.89999999991</v>
      </c>
      <c r="AK28" s="28"/>
      <c r="AM28" s="31" t="s">
        <v>48</v>
      </c>
      <c r="AN28">
        <v>1</v>
      </c>
      <c r="AP28" s="28"/>
      <c r="AX28" s="28"/>
    </row>
    <row r="29" spans="3:58" x14ac:dyDescent="0.2">
      <c r="AK29" s="28"/>
      <c r="AP29" s="28"/>
      <c r="AX29" s="28"/>
    </row>
    <row r="30" spans="3:58" x14ac:dyDescent="0.2">
      <c r="AK30" s="28"/>
      <c r="AP30" s="28"/>
      <c r="AX30" s="28"/>
    </row>
    <row r="31" spans="3:58" x14ac:dyDescent="0.2">
      <c r="C31" s="31" t="s">
        <v>82</v>
      </c>
      <c r="AK31" s="28"/>
      <c r="AP31" s="28"/>
      <c r="AX31" s="28"/>
    </row>
    <row r="32" spans="3:58" x14ac:dyDescent="0.2">
      <c r="C32" s="15">
        <f>AVERAGE(D16:D27)</f>
        <v>22016.074999999997</v>
      </c>
      <c r="AK32" s="28"/>
      <c r="AP32" s="28"/>
      <c r="AX32" s="28"/>
    </row>
    <row r="33" spans="3:50" x14ac:dyDescent="0.2">
      <c r="AK33" s="28"/>
      <c r="AP33" s="28"/>
      <c r="AX33" s="28"/>
    </row>
    <row r="34" spans="3:50" x14ac:dyDescent="0.2">
      <c r="AK34" s="28"/>
      <c r="AP34" s="28"/>
      <c r="AX34" s="28"/>
    </row>
    <row r="35" spans="3:50" ht="16" x14ac:dyDescent="0.2">
      <c r="D35" s="32" t="s">
        <v>94</v>
      </c>
      <c r="AP35" s="28"/>
    </row>
    <row r="36" spans="3:50" x14ac:dyDescent="0.2">
      <c r="AP36" s="28"/>
    </row>
    <row r="37" spans="3:50" x14ac:dyDescent="0.2">
      <c r="C37" s="30" t="s">
        <v>67</v>
      </c>
      <c r="D37" t="s">
        <v>61</v>
      </c>
      <c r="E37" t="s">
        <v>62</v>
      </c>
      <c r="AP37" s="28"/>
    </row>
    <row r="38" spans="3:50" x14ac:dyDescent="0.2">
      <c r="C38" s="31" t="s">
        <v>29</v>
      </c>
      <c r="D38" s="21">
        <v>16668</v>
      </c>
      <c r="E38" s="21">
        <v>4719.2999999999993</v>
      </c>
      <c r="AP38" s="28"/>
    </row>
    <row r="39" spans="3:50" x14ac:dyDescent="0.2">
      <c r="C39" s="31" t="s">
        <v>38</v>
      </c>
      <c r="D39" s="21">
        <v>18268</v>
      </c>
      <c r="E39" s="21">
        <v>6129.2</v>
      </c>
      <c r="AP39" s="28"/>
    </row>
    <row r="40" spans="3:50" x14ac:dyDescent="0.2">
      <c r="C40" s="31" t="s">
        <v>43</v>
      </c>
      <c r="D40" s="21">
        <v>17290</v>
      </c>
      <c r="E40" s="21">
        <v>7818.5</v>
      </c>
      <c r="AP40" s="28"/>
    </row>
    <row r="41" spans="3:50" x14ac:dyDescent="0.2">
      <c r="C41" s="31" t="s">
        <v>47</v>
      </c>
      <c r="D41" s="21">
        <v>19299</v>
      </c>
      <c r="E41" s="21">
        <v>4780.2999999999993</v>
      </c>
      <c r="AP41" s="28"/>
    </row>
    <row r="42" spans="3:50" x14ac:dyDescent="0.2">
      <c r="C42" s="31" t="s">
        <v>51</v>
      </c>
      <c r="D42" s="21">
        <v>35060</v>
      </c>
      <c r="E42" s="21">
        <v>6316.4</v>
      </c>
      <c r="AP42" s="28"/>
    </row>
    <row r="43" spans="3:50" x14ac:dyDescent="0.2">
      <c r="C43" s="31" t="s">
        <v>52</v>
      </c>
      <c r="D43" s="21">
        <v>21728</v>
      </c>
      <c r="E43" s="21">
        <v>5636.4</v>
      </c>
      <c r="AP43" s="28"/>
    </row>
    <row r="44" spans="3:50" x14ac:dyDescent="0.2">
      <c r="C44" s="31" t="s">
        <v>53</v>
      </c>
      <c r="D44" s="21">
        <v>81336</v>
      </c>
      <c r="E44" s="21">
        <v>19344.8</v>
      </c>
      <c r="AP44" s="28"/>
    </row>
    <row r="45" spans="3:50" x14ac:dyDescent="0.2">
      <c r="C45" s="31" t="s">
        <v>55</v>
      </c>
      <c r="D45" s="21">
        <v>26172</v>
      </c>
      <c r="E45" s="21">
        <v>6135.2</v>
      </c>
      <c r="AP45" s="28"/>
    </row>
    <row r="46" spans="3:50" x14ac:dyDescent="0.2">
      <c r="C46" s="31" t="s">
        <v>56</v>
      </c>
      <c r="D46" s="21">
        <v>34532</v>
      </c>
      <c r="E46" s="21">
        <v>5791.2</v>
      </c>
      <c r="AP46" s="28"/>
    </row>
    <row r="47" spans="3:50" x14ac:dyDescent="0.2">
      <c r="C47" s="31" t="s">
        <v>57</v>
      </c>
      <c r="D47" s="21">
        <v>48914</v>
      </c>
      <c r="E47" s="21">
        <v>15492.000000000002</v>
      </c>
      <c r="AP47" s="28"/>
    </row>
    <row r="48" spans="3:50" x14ac:dyDescent="0.2">
      <c r="C48" s="31" t="s">
        <v>59</v>
      </c>
      <c r="D48" s="21">
        <v>23910</v>
      </c>
      <c r="E48" s="21">
        <v>8091.5</v>
      </c>
      <c r="AP48" s="28"/>
    </row>
    <row r="49" spans="3:42" x14ac:dyDescent="0.2">
      <c r="C49" s="31" t="s">
        <v>60</v>
      </c>
      <c r="D49" s="21">
        <v>15861</v>
      </c>
      <c r="E49" s="21">
        <v>4590.2999999999993</v>
      </c>
      <c r="AP49" s="28"/>
    </row>
    <row r="50" spans="3:42" x14ac:dyDescent="0.2">
      <c r="C50" s="31" t="s">
        <v>68</v>
      </c>
      <c r="D50" s="21">
        <v>359038</v>
      </c>
      <c r="E50" s="21">
        <v>94845.099999999991</v>
      </c>
      <c r="AP50" s="28"/>
    </row>
    <row r="51" spans="3:42" x14ac:dyDescent="0.2">
      <c r="AP51" s="28"/>
    </row>
    <row r="52" spans="3:42" x14ac:dyDescent="0.2">
      <c r="AP52" s="28"/>
    </row>
    <row r="53" spans="3:42" x14ac:dyDescent="0.2">
      <c r="AP53" s="28"/>
    </row>
    <row r="54" spans="3:42" x14ac:dyDescent="0.2">
      <c r="AP54" s="28"/>
    </row>
    <row r="55" spans="3:42" x14ac:dyDescent="0.2">
      <c r="AP55" s="28"/>
    </row>
    <row r="56" spans="3:42" x14ac:dyDescent="0.2">
      <c r="AP56" s="28"/>
    </row>
    <row r="57" spans="3:42" x14ac:dyDescent="0.2">
      <c r="AP57" s="28"/>
    </row>
    <row r="58" spans="3:42" x14ac:dyDescent="0.2">
      <c r="AP58" s="28"/>
    </row>
    <row r="59" spans="3:42" x14ac:dyDescent="0.2">
      <c r="AP59" s="28"/>
    </row>
    <row r="60" spans="3:42" x14ac:dyDescent="0.2">
      <c r="AP60" s="28"/>
    </row>
    <row r="61" spans="3:42" x14ac:dyDescent="0.2">
      <c r="AP61" s="28"/>
    </row>
  </sheetData>
  <mergeCells count="2">
    <mergeCell ref="AS2:AV2"/>
    <mergeCell ref="AZ2:BC2"/>
  </mergeCell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DC4B-FB9B-DD4F-8448-BC4E2EF12562}">
  <sheetPr>
    <tabColor rgb="FF92D050"/>
  </sheetPr>
  <dimension ref="A1"/>
  <sheetViews>
    <sheetView showGridLines="0" showRowColHeaders="0" zoomScale="61" zoomScaleNormal="75" workbookViewId="0">
      <selection activeCell="V40" sqref="V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Datatable</vt:lpstr>
      <vt:lpstr>Pivottables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contact@other-levels.com</dc:creator>
  <cp:lastModifiedBy>Pramod Kondur</cp:lastModifiedBy>
  <dcterms:created xsi:type="dcterms:W3CDTF">2022-10-16T10:32:46Z</dcterms:created>
  <dcterms:modified xsi:type="dcterms:W3CDTF">2024-10-27T05:41:26Z</dcterms:modified>
</cp:coreProperties>
</file>