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pramodkondur/Desktop/"/>
    </mc:Choice>
  </mc:AlternateContent>
  <xr:revisionPtr revIDLastSave="0" documentId="13_ncr:1_{82163418-9E31-1040-9DD5-BB3EA580ED2F}" xr6:coauthVersionLast="47" xr6:coauthVersionMax="47" xr10:uidLastSave="{00000000-0000-0000-0000-000000000000}"/>
  <bookViews>
    <workbookView xWindow="1940" yWindow="500" windowWidth="23780" windowHeight="16480" xr2:uid="{00000000-000D-0000-FFFF-FFFF00000000}"/>
  </bookViews>
  <sheets>
    <sheet name="Datatable" sheetId="1" r:id="rId1"/>
    <sheet name="Pivottables" sheetId="2" r:id="rId2"/>
    <sheet name="Dashboard" sheetId="3" r:id="rId3"/>
  </sheets>
  <externalReferences>
    <externalReference r:id="rId4"/>
  </externalReferences>
  <definedNames>
    <definedName name="_xlchart.v5.0" hidden="1">Pivottables!$AM$21</definedName>
    <definedName name="_xlchart.v5.1" hidden="1">Pivottables!$AM$22:$AM$28</definedName>
    <definedName name="_xlchart.v5.2" hidden="1">Pivottables!$AN$21</definedName>
    <definedName name="_xlchart.v5.3" hidden="1">Pivottables!$AN$22:$AN$28</definedName>
    <definedName name="_xlchart.v5.4" hidden="1">Pivottables!$AM$21</definedName>
    <definedName name="_xlchart.v5.5" hidden="1">Pivottables!$AM$22:$AM$28</definedName>
    <definedName name="_xlchart.v5.6" hidden="1">Pivottables!$AN$21</definedName>
    <definedName name="_xlchart.v5.7" hidden="1">Pivottables!$AN$22:$AN$28</definedName>
  </definedNames>
  <calcPr calcId="191029"/>
  <pivotCaches>
    <pivotCache cacheId="21" r:id="rId5"/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BhgEudn3DOpUhyPEmVsqcuIFKlkTiKUdZG5ZDcen6g="/>
    </ext>
  </extLst>
</workbook>
</file>

<file path=xl/calcChain.xml><?xml version="1.0" encoding="utf-8"?>
<calcChain xmlns="http://schemas.openxmlformats.org/spreadsheetml/2006/main">
  <c r="BF6" i="2" l="1"/>
  <c r="BE6" i="2"/>
  <c r="BD6" i="2"/>
  <c r="BC6" i="2"/>
  <c r="BB6" i="2"/>
  <c r="AU7" i="2"/>
  <c r="AT7" i="2"/>
  <c r="AS7" i="2"/>
  <c r="AW7" i="2"/>
  <c r="AV6" i="2"/>
  <c r="AU6" i="2"/>
  <c r="AT6" i="2"/>
  <c r="AS6" i="2"/>
  <c r="AK20" i="2" l="1"/>
  <c r="C32" i="2"/>
  <c r="AK6" i="2"/>
  <c r="AJ6" i="2"/>
  <c r="AI6" i="2"/>
  <c r="AH6" i="2"/>
  <c r="AG6" i="2"/>
  <c r="AF6" i="2"/>
  <c r="D6" i="2"/>
  <c r="AC6" i="2"/>
  <c r="AB6" i="2"/>
  <c r="AA6" i="2"/>
  <c r="Z6" i="2"/>
  <c r="X6" i="2"/>
  <c r="W6" i="2"/>
  <c r="V6" i="2"/>
  <c r="U6" i="2"/>
  <c r="P6" i="2"/>
  <c r="O6" i="2"/>
  <c r="I6" i="2"/>
  <c r="C6" i="2"/>
  <c r="E6" i="2"/>
  <c r="D7" i="2" l="1"/>
  <c r="C7" i="2"/>
</calcChain>
</file>

<file path=xl/sharedStrings.xml><?xml version="1.0" encoding="utf-8"?>
<sst xmlns="http://schemas.openxmlformats.org/spreadsheetml/2006/main" count="560" uniqueCount="113">
  <si>
    <t>Month</t>
  </si>
  <si>
    <t>Day</t>
  </si>
  <si>
    <t>Load</t>
  </si>
  <si>
    <t>Tonnage</t>
  </si>
  <si>
    <t>Customer Type</t>
  </si>
  <si>
    <t>Destination</t>
  </si>
  <si>
    <t>Rate</t>
  </si>
  <si>
    <t>Truck</t>
  </si>
  <si>
    <t>Insurance</t>
  </si>
  <si>
    <t>Fuel</t>
  </si>
  <si>
    <t>Diesel Exhaust Fluid</t>
  </si>
  <si>
    <t>Advance</t>
  </si>
  <si>
    <t>Warehouse</t>
  </si>
  <si>
    <t>Repairs</t>
  </si>
  <si>
    <t>Tolls</t>
  </si>
  <si>
    <t>Fundings</t>
  </si>
  <si>
    <t>Driver Name</t>
  </si>
  <si>
    <t>Odometer</t>
  </si>
  <si>
    <t>Miles</t>
  </si>
  <si>
    <t>Rate Per Miles</t>
  </si>
  <si>
    <t>Extra Stops</t>
  </si>
  <si>
    <t>Extra Pay</t>
  </si>
  <si>
    <t>Costs Driver Paid</t>
  </si>
  <si>
    <t>Total Expenses</t>
  </si>
  <si>
    <t>First condition type</t>
  </si>
  <si>
    <t>Shipment cost sub-items</t>
  </si>
  <si>
    <t>ERE Stage</t>
  </si>
  <si>
    <t>Basic freight</t>
  </si>
  <si>
    <t>Final Amount</t>
  </si>
  <si>
    <t>Jan</t>
  </si>
  <si>
    <t>Wood</t>
  </si>
  <si>
    <t>Retaining Customer</t>
  </si>
  <si>
    <t>Freightliner Sprinter</t>
  </si>
  <si>
    <t>Alessandro Smith</t>
  </si>
  <si>
    <t>British Columbia</t>
  </si>
  <si>
    <t>Beauregard Mike</t>
  </si>
  <si>
    <t>Manitoba</t>
  </si>
  <si>
    <t>Jean Bartholomew</t>
  </si>
  <si>
    <t>Feb</t>
  </si>
  <si>
    <t>Sand</t>
  </si>
  <si>
    <t>New Brunswick</t>
  </si>
  <si>
    <t>Nunavut</t>
  </si>
  <si>
    <t>Jaison Augustine</t>
  </si>
  <si>
    <t>Mar</t>
  </si>
  <si>
    <t>Iron</t>
  </si>
  <si>
    <t>New Customer</t>
  </si>
  <si>
    <t>Alberta</t>
  </si>
  <si>
    <t>Apr</t>
  </si>
  <si>
    <t>Yukon</t>
  </si>
  <si>
    <t>Chevrolet Express</t>
  </si>
  <si>
    <t>Nova Scotia</t>
  </si>
  <si>
    <t>May</t>
  </si>
  <si>
    <t>Jun</t>
  </si>
  <si>
    <t>Jul</t>
  </si>
  <si>
    <t>RAM ProMaster</t>
  </si>
  <si>
    <t>Aug</t>
  </si>
  <si>
    <t>Sep</t>
  </si>
  <si>
    <t>Oct</t>
  </si>
  <si>
    <t>Nissan NV2500</t>
  </si>
  <si>
    <t>Nov</t>
  </si>
  <si>
    <t>Dec</t>
  </si>
  <si>
    <t>Sum of Rate</t>
  </si>
  <si>
    <t>Sum of Total Expenses</t>
  </si>
  <si>
    <t>Sum of Balance</t>
  </si>
  <si>
    <t xml:space="preserve"> </t>
  </si>
  <si>
    <t>Expenses</t>
  </si>
  <si>
    <t>Balance</t>
  </si>
  <si>
    <t>Row Labels</t>
  </si>
  <si>
    <t>Grand Total</t>
  </si>
  <si>
    <t xml:space="preserve">Monthly Balance </t>
  </si>
  <si>
    <t>Year To Date - Total Balance</t>
  </si>
  <si>
    <t>Count of Customer Type</t>
  </si>
  <si>
    <t>Truck Expense</t>
  </si>
  <si>
    <t>Sum of Diesel Exhaust Fluid</t>
  </si>
  <si>
    <t>Sum of Fuel</t>
  </si>
  <si>
    <t>Sum of Insurance</t>
  </si>
  <si>
    <t>Sum of Advance</t>
  </si>
  <si>
    <t>Sum of Warehouse</t>
  </si>
  <si>
    <t>Sum of Repairs</t>
  </si>
  <si>
    <t>Sum of Tolls</t>
  </si>
  <si>
    <t>Sum of Fundings</t>
  </si>
  <si>
    <t>Repairs &amp; Costs</t>
  </si>
  <si>
    <t>Average Monthly Balance</t>
  </si>
  <si>
    <t>Sum of Final Amount</t>
  </si>
  <si>
    <t>Sum of Basic freight</t>
  </si>
  <si>
    <t>Driver Expense</t>
  </si>
  <si>
    <t>Sum of Costs Driver Paid</t>
  </si>
  <si>
    <t>Sum of Extra Pay</t>
  </si>
  <si>
    <t>Sum of Extra Stops</t>
  </si>
  <si>
    <t>Sum of Rate Per Miles</t>
  </si>
  <si>
    <t>Sum of Miles</t>
  </si>
  <si>
    <t>Sum of Odometer</t>
  </si>
  <si>
    <t>Driver Payroll</t>
  </si>
  <si>
    <t xml:space="preserve">Monthly Rate </t>
  </si>
  <si>
    <t xml:space="preserve">Monthly Income vs Expenses </t>
  </si>
  <si>
    <t>Average Paid to Driver</t>
  </si>
  <si>
    <t>Sum of ERE Stage</t>
  </si>
  <si>
    <t>Count of Destination</t>
  </si>
  <si>
    <t>Count</t>
  </si>
  <si>
    <t>Freight</t>
  </si>
  <si>
    <t>Total Ton</t>
  </si>
  <si>
    <t>Count of Load</t>
  </si>
  <si>
    <t>Sum of Tonnage</t>
  </si>
  <si>
    <t>Loads</t>
  </si>
  <si>
    <t>Tons</t>
  </si>
  <si>
    <t>Shipment Procedure, Cost settlemement</t>
  </si>
  <si>
    <t>Sum of First condition type</t>
  </si>
  <si>
    <t>Sum of Shipment cost sub-items</t>
  </si>
  <si>
    <t>Example Value</t>
  </si>
  <si>
    <t>Basic Freight</t>
  </si>
  <si>
    <t xml:space="preserve">ERE Stage </t>
  </si>
  <si>
    <t>Shipment Cost sub-items</t>
  </si>
  <si>
    <t>First Condition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</si>
</sst>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"/>
    <numFmt numFmtId="165" formatCode="0.0"/>
    <numFmt numFmtId="166" formatCode="&quot;$&quot;#,##0"/>
    <numFmt numFmtId="167" formatCode="[$-409]d\-mmm\-yy"/>
  </numFmts>
  <fonts count="20" x14ac:knownFonts="1">
    <font>
      <sz val="11"/>
      <color theme="1"/>
      <name val="Calibri"/>
      <scheme val="minor"/>
    </font>
    <font>
      <b/>
      <sz val="11"/>
      <color theme="0"/>
      <name val="Arial"/>
      <family val="2"/>
    </font>
    <font>
      <sz val="12"/>
      <color rgb="FF0C0C0C"/>
      <name val="Arial"/>
      <family val="2"/>
    </font>
    <font>
      <b/>
      <sz val="12"/>
      <color rgb="FF0C0C0C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b/>
      <sz val="12"/>
      <color rgb="FFC00000"/>
      <name val="Calibri (Body)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 tint="0.499984740745262"/>
      <name val="Arial"/>
      <family val="2"/>
    </font>
    <font>
      <b/>
      <sz val="11"/>
      <color rgb="FFC00000"/>
      <name val="Arial"/>
      <family val="2"/>
    </font>
    <font>
      <sz val="12"/>
      <color rgb="FF0C0C0C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tted">
        <color rgb="FFBFBFBF"/>
      </left>
      <right/>
      <top/>
      <bottom/>
      <diagonal/>
    </border>
    <border>
      <left style="dotted">
        <color rgb="FFBFBFBF"/>
      </left>
      <right style="dotted">
        <color rgb="FFBFBFBF"/>
      </right>
      <top/>
      <bottom/>
      <diagonal/>
    </border>
    <border>
      <left/>
      <right style="dashed">
        <color theme="0" tint="-0.249977111117893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6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9" fillId="0" borderId="4" xfId="0" applyFont="1" applyBorder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19" fillId="0" borderId="0" xfId="0" applyNumberFormat="1" applyFont="1"/>
    <xf numFmtId="0" fontId="9" fillId="0" borderId="1" xfId="0" applyFont="1" applyBorder="1"/>
    <xf numFmtId="0" fontId="1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wrapText="1"/>
    </dxf>
    <dxf>
      <alignment vertical="center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alignment horizontal="center"/>
    </dxf>
    <dxf>
      <alignment vertical="center"/>
    </dxf>
    <dxf>
      <numFmt numFmtId="3" formatCode="#,##0"/>
    </dxf>
    <dxf>
      <border>
        <right style="dashed">
          <color theme="0" tint="-0.249977111117893"/>
        </right>
      </border>
    </dxf>
    <dxf>
      <border>
        <right style="dashed">
          <color theme="0" tint="-0.249977111117893"/>
        </right>
      </border>
    </dxf>
    <dxf>
      <alignment horizontal="center"/>
    </dxf>
    <dxf>
      <alignment vertical="center"/>
    </dxf>
    <dxf>
      <numFmt numFmtId="3" formatCode="#,##0"/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colors>
    <mruColors>
      <color rgb="FFF5F5F5"/>
      <color rgb="FFF9D7A8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and Freight Analytics Dashboard.xlsx]Pivottables!PivotTable2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sng">
            <a:solidFill>
              <a:schemeClr val="accent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Pivottables!$J$10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Pivottables!$I$11:$I$23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Pivottables!$J$11:$J$23</c:f>
              <c:numCache>
                <c:formatCode>#,##0</c:formatCode>
                <c:ptCount val="12"/>
                <c:pt idx="0">
                  <c:v>11948.7</c:v>
                </c:pt>
                <c:pt idx="1">
                  <c:v>12138.8</c:v>
                </c:pt>
                <c:pt idx="2">
                  <c:v>9471.5</c:v>
                </c:pt>
                <c:pt idx="3">
                  <c:v>14518.7</c:v>
                </c:pt>
                <c:pt idx="4">
                  <c:v>28743.599999999999</c:v>
                </c:pt>
                <c:pt idx="5">
                  <c:v>16091.6</c:v>
                </c:pt>
                <c:pt idx="6">
                  <c:v>61991.199999999997</c:v>
                </c:pt>
                <c:pt idx="7">
                  <c:v>20036.8</c:v>
                </c:pt>
                <c:pt idx="8">
                  <c:v>28740.799999999999</c:v>
                </c:pt>
                <c:pt idx="9">
                  <c:v>33422</c:v>
                </c:pt>
                <c:pt idx="10">
                  <c:v>15818.5</c:v>
                </c:pt>
                <c:pt idx="11">
                  <c:v>11270.7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49-764A-8C3A-46E1E562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44079"/>
        <c:axId val="96445791"/>
      </c:lineChart>
      <c:catAx>
        <c:axId val="96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791"/>
        <c:crosses val="autoZero"/>
        <c:auto val="1"/>
        <c:lblAlgn val="ctr"/>
        <c:lblOffset val="100"/>
        <c:noMultiLvlLbl val="0"/>
      </c:catAx>
      <c:valAx>
        <c:axId val="96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and Freight Analytics Dashboard.xlsx]Pivottables!PivotTable8</c:name>
    <c:fmtId val="7"/>
  </c:pivotSource>
  <c:chart>
    <c:autoTitleDeleted val="0"/>
    <c:pivotFmts>
      <c:pivotFmt>
        <c:idx val="0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3379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alpha val="35533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Pivottables!$D$37</c:f>
              <c:strCache>
                <c:ptCount val="1"/>
                <c:pt idx="0">
                  <c:v>Sum of Rate</c:v>
                </c:pt>
              </c:strCache>
            </c:strRef>
          </c:tx>
          <c:spPr>
            <a:solidFill>
              <a:schemeClr val="accent6">
                <a:alpha val="33797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Pivottables!$C$38:$C$50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Pivottables!$D$38:$D$50</c:f>
              <c:numCache>
                <c:formatCode>#,##0</c:formatCode>
                <c:ptCount val="12"/>
                <c:pt idx="0">
                  <c:v>16668</c:v>
                </c:pt>
                <c:pt idx="1">
                  <c:v>18268</c:v>
                </c:pt>
                <c:pt idx="2">
                  <c:v>17290</c:v>
                </c:pt>
                <c:pt idx="3">
                  <c:v>19299</c:v>
                </c:pt>
                <c:pt idx="4">
                  <c:v>35060</c:v>
                </c:pt>
                <c:pt idx="5">
                  <c:v>21728</c:v>
                </c:pt>
                <c:pt idx="6">
                  <c:v>81336</c:v>
                </c:pt>
                <c:pt idx="7">
                  <c:v>26172</c:v>
                </c:pt>
                <c:pt idx="8">
                  <c:v>34532</c:v>
                </c:pt>
                <c:pt idx="9">
                  <c:v>48914</c:v>
                </c:pt>
                <c:pt idx="10">
                  <c:v>23910</c:v>
                </c:pt>
                <c:pt idx="11">
                  <c:v>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374A-9A6A-143714D943FD}"/>
            </c:ext>
          </c:extLst>
        </c:ser>
        <c:ser>
          <c:idx val="1"/>
          <c:order val="1"/>
          <c:tx>
            <c:strRef>
              <c:f>Pivottables!$E$37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solidFill>
              <a:schemeClr val="accent4">
                <a:alpha val="35533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Pivottables!$C$38:$C$50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Pivottables!$E$38:$E$50</c:f>
              <c:numCache>
                <c:formatCode>#,##0</c:formatCode>
                <c:ptCount val="12"/>
                <c:pt idx="0">
                  <c:v>4719.2999999999993</c:v>
                </c:pt>
                <c:pt idx="1">
                  <c:v>6129.2</c:v>
                </c:pt>
                <c:pt idx="2">
                  <c:v>7818.5</c:v>
                </c:pt>
                <c:pt idx="3">
                  <c:v>4780.2999999999993</c:v>
                </c:pt>
                <c:pt idx="4">
                  <c:v>6316.4</c:v>
                </c:pt>
                <c:pt idx="5">
                  <c:v>5636.4</c:v>
                </c:pt>
                <c:pt idx="6">
                  <c:v>19344.8</c:v>
                </c:pt>
                <c:pt idx="7">
                  <c:v>6135.2</c:v>
                </c:pt>
                <c:pt idx="8">
                  <c:v>5791.2</c:v>
                </c:pt>
                <c:pt idx="9">
                  <c:v>15492.000000000002</c:v>
                </c:pt>
                <c:pt idx="10">
                  <c:v>8091.5</c:v>
                </c:pt>
                <c:pt idx="11">
                  <c:v>4590.2999999999993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374A-9A6A-143714D9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207536"/>
        <c:axId val="1863119232"/>
      </c:barChart>
      <c:catAx>
        <c:axId val="1863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19232"/>
        <c:crosses val="autoZero"/>
        <c:auto val="1"/>
        <c:lblAlgn val="ctr"/>
        <c:lblOffset val="100"/>
        <c:noMultiLvlLbl val="0"/>
      </c:catAx>
      <c:valAx>
        <c:axId val="18631192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051D9A51-0DD2-FD45-8EEE-0E0E11FDF472}">
          <cx:tx>
            <cx:txData>
              <cx:f>_xlchart.v5.2</cx:f>
              <cx:v>Count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7Htpj9w4su1fMfz5yc19GUwPMFIuVVmLy3uXvwjV5TIlURQpiVp//Yt02W5X2ePuBi4e3gDXMNLO
VEokI8iIOOdE/vN2/sdtfXfTPZld3fT/uJ1/fVrEGP7xyy/9bXHnbvpnrrztfO8/xme33v3iP34s
b+9++dDdTGVjfiEIs19ui5su3s1P//VPeJq58+f+9iaWvnkx3HXLy7t+qGP/k2s/vPTk1g9NPN5u
4Em/Ps1umpsPN0+f3DWxjMvrJdz9+vTBV54++eXxg74b9EkN84rDB7hXkGdcUq0E4ujTH/L0Se0b
8/lyosUzgRRGipOv1+/HvrxxcP+fz+fTbG4+fOju+v7J53//uO/B3P/4uOx9dr/wzB+nmf3707p+
eWjYf/3z0Qew0keffGP7x2b5s0swWVc2m7KPXXkb8a9Prwfrm4emf/CVv2t6+kxQKSVnWH/6Ix+a
HlP+jGOqCGPiy6j3Rv80kSev77qujL5bvly83w0Pp/Rj63/3gAc3wUpfP/1PG+//S89cDs3NOMSf
GeJvHgv+jCHKGKHqftvjh76BY4EEY5xien+dfRn73kN/YUI/9szXGx955PLNf5lH/Hjz5NWtj+Wj
YPVgXX/zxDD+DCGKhfgcixB96BUBJwoJCccJjtK3Ueryr83mP7jk25sfTP/Xp5ev/rvc8u/697su
/g+6hPNnWGiKpET3QUw9dAnGDIIYlpqjR0fkL0zlx/74euMjX/w7/e/yRQrRu+yLJ5mvB/f7/+Q5
4WBzQfgjTxBwFRacM/IonfydifzYJd8/4ZFv0uy/yzeXd9OTtBuafipv7ZdY8qP8+vfSChPPuMZU
aPE5bTwOYOIZlooKKT6fJvDhgzj2V6f1Yzc9WtUjH13+l52fi5sGyp/f/yeDGXsGoYxz+fjsaPmM
UYwQVMr36f6RX/7KVH7skj/ufOSNi//X3vjPhfNX/LC5iTfbT8Djm9r551c/rRqw0KNbH+CXByv/
suFPP/z6lGh9jFVfAc3xIQ/Ow6ub3t5EAGjTzdfC/Jsb7276+OvTBCP8jHLNIQXBwZKMAMaZ7u4v
YfT0SeO7WAAUQlBdICwQwZIojjkM3fvheImpZ1orqRWViApMifoK8q58vRjffLXC5/dPmsFd+bKJ
/a9PYbOE+28d58aU0AxyJYK9xGCzQSSA67c3LwFHwpfx/ynximqNZ3FFK0VNasqKTSnVtXulS1VR
2BhfLfKD0SCAPBpPacG0IERihsEIGILOt+MNlWXIGG0uc2sGjV/nsaPVazotpkrXLi+WmPVgo8tq
zunaZhFhc4310nUh69HCrtbGjq7NahfD72VuilccJ3lhsljb8EqyVZsui3Dvwa6Y9/h0yPP2TeFa
37tMuyp/7ibaySbTsxLXuVStq7OuXMnLmVd+DlmJSvux503AOKuayD8iu6IhT4tq8T7tTD/GJitQ
Xr9ta4lJna2icmiD1FSuOi3pKG8TgsYQsnGN0aS6pY1wmaqZUWkY3dzudKfifDo4UpQuNVaMSbvv
WWdrUm1iWHSSXK5hZa4ip8IG1vATjLkXY6bk5If8xdzxaVE0Wz0WQzh0jk14M7SN55l31J9Wbe7t
VvfEyI2Y296cE2cXdkKSWfHt0Mh22hCdK5ViOsU3BplcpWYmim5jP3N70dYLbIIqItelDGEifFq0
Fl8Wns8v41pUIW2Kqlw2ksFww8TG4kQ31uBsnJrYZrwe4U5rZngK7hPk31R29ae05EPYDDD93GRz
4+ENfN4WB4rysto0ZVmiXTVpvdyurhwzPqJ2TRmuKrHl8LAkq4rcm90kRFXu5gXhy842g9x5sGee
Je06BlgHrvgJKrV8Uc4M5jjPcMhSRPJw7auF0h1pFCYpRwFeFZzROeM44HAgeRXfrMSPVVbZTqtU
NlSTyxHF0JxxvMyXcWkQTZnVYgHjl1OVwbPDNRskLFTYcaiyCXz7Jsiwntl+7sPRfP2c4tCv9cna
8bG8s2oWN0bUai1ThVV4E9pkaDazyUNxa0nVvHVt3pdnyfGgnze0DtcuCP9CybYKm1yHYLfgbJi8
NBFfrsPS51c4zOC9ogZ3zvmSd/tusr7drTGxJZjUJXVqgotvYtPCLgHv8PU1IlVMXhULRvK04F1e
p20nTbX3oYfFW97q/F0pPAb7TKHAH3Sc63KHk4SL972nnG7XeoYtho6byHq/ylPCi+m20i5xJ30I
jr1L5nnpsyq0dXULh7tePvBERuoSnpIlj0xuUY8xmbd0GYper1lnwzjIM9yGxXRDpsIMM1vvo9Dn
pPEgCN76sHSlKT6TXV/f/uu1d/D3E0Pzx4dHruyPdxdfSLaffmt/548wu3/8peNsvj7rDy7omDa+
EkOPEtE9LfcfstRPL/7FFCbkEfh8DdjfpbCrrmxu755sP0w33Ycnp31903x4kAPvH/A5lQn8TEss
maLAx3EkFfASn1OZYM8gvAupNSBkhj7V/58zG5PPEJeY6yOfQeCoQUb6ktn4M82Ag0JIQ24gkrK/
k9n0g0zDKcxJHIlCRalkSB1X/m2mYXodCzNrvReYyHcrScZTRFx+t9geXzZcj+nsErwJKuptuy7s
T1Ldw8T6eXgKS5QEciyRkMC/HX7gjCZipXrPmCs2CxmGzOppgoRg9O4bJ/0gqx5X8kcO/zSUBM5X
CQqMA5f60VArTvoyFh6Gagt7aojMtyEQAnTB163wg1F+sCAYRUEdxMGY4NaHC3IJU1PXNnrPmfu9
q3KetsVwsATFP7Ec8CPfL4dwDJuEKARF7sOBRKEXXyxW78tpviJhfjPJ5sZo/qrtmjrVev4T8+Gj
fb6zH+wXRpnkEqz4cMCBlpa0Dla2in7ZIAIZIuVmLZsXXqMuK6QixQ4qlO4Wqo4yRZq4rYV8+WIZ
+wQSed2f4diU+1mu02FAcTwl67ic/V3zS6600vAKoI2SR+YXjhWRQq24t6VVGzaVMWVz/7FN1hLw
7t9ztBJwpoVCHOpLIY4l3Dcloatn3ibU8309tHIPOaF7jjWuUoTjsv/5UN/vXCUByTCpCbgaPR4K
4kTZ1UaxvS3GJZsHHk4Fnus/cTBT38cCpbEmYDuuFAHm4eGSmsH0fhGa7Dsj8u2IxuKUdyXKpmJ2
PGOmrhWUZUvIcuJ5sRGDr6bNxDDZcDyTjYWM9VIm1TU1XvO0SZbpfKLMlulqCvHGQHWwj4nvx+1E
hihSqCrNXs/jsMV8CfvSzXma6KXdjsNsD4mtaToYijbDYufXLSrVHtKiz9pJL3pT6KTewoBVk7Z2
TE6Xrva/icHgk06WxbWfBrKhekXpTAU7F5NymYFq7mREZZ02Q8efc9qbbS2rCFUhKg5B5e6iExV+
gfRUp4xX7KrGjXkn/CyeI1X6zcSXOl2jt31mi1wdLC3Hq9oHdpoUyR3N6ZhNfT6qrBaxve5xJy54
KVxqxTpCpYPZWV511TnUFZ1OvVZQg9NJbdq6HjJsRXzNZpnsykbgKZ1V6zc1ivRlLRd7oRMl01BJ
c2WiaD/Mpucv3Ui7dGmtx+k0oCpr22JKxx6qpqxcKntadXxmGS5ds2NNHts0sNnuirbAJzLH8cS6
pX6+yME2UPgtEqqZVoynY0mGK8vX7v2wtO9Q59cpNWT1JnMRVx9F4Qco/8EQpEUf1pnrkxJX/iZS
4/zW95ZsBQSJy9xLmq5V212Toe+h8h+12kWhX3ndVlkRuhGlMKYbD2Vr2dXoagp1vavNdGhx8FWb
epbgPJOzFlO2VD2ud4WTSX7IOzawdG7G9i1HtZdphRJ/jdelrtOcoOrQQeo8C242LyWv1cYggErZ
WORdZmPVn1ZFbIY9Rqy9boIaryxuzqYcnQymOnNIh03NoDpXutjmoxYvp7VXqUewX0uACgdSjF5e
L7LvZDax9u0wmQvOarErDJ9/I2uybIe+tO9UgecL2djXdVcBhBiHZGNgk2jAPtmASLwe2rxMWWvQ
y6Ssu1RV4V3vupgKjyZ7ttSErVkvlWk3jDYVlNJq1ie+I2ojeyxeede+TiaynDoTfJGGOFR71jTs
BWoKGzbjXI/F26SzCoynyyuEkukgWVJvAGjk2drBy1Co2KUjQ10a7OLSmqzV+1bHMptlK8/Q2Lfn
Mswk7cAYaY5pe81jU/WvnbCLSKWu122HQmDpJKf8/RpMsyvLym98Qro5Q9qpzFPm39jVlvvKLeF2
KX3YVdaaE9SPdUq9YAcBeOcsDEbGjc4BXWSuU/VONsRdqR6RTQ4VdeqSkqX1Ms1VhhM/v0yE0W9s
nHSZlTUXGavW9py6xbzrsbY6nUtlLpEn9IUdm3aXV6R5FQBebTCV5nIxjLbZqObhPZtWm/IWguuK
8hZta9rCkUe0xqe4GZeU4tEkLxpdNzscEw5IPAw8xXCQz9ncVSiVM5yOrRsbc2I6ol3mjKthAgsv
klTXsU5x1/fTPrDArvAo2W5GUSUbLSAl2Tr0eyoXAdC3lPFcKNvgTZszF7K1KOfinEbPwlYVa72b
5iJmi5VwZOpet5sklpN9B3sg7AAtrGnuxBLTXABWyaJZ8c4Wi9pANIPtXNZh2dgwkKwu0Fs5D3rb
B/BKP9nunDAknys0NGedw35T9GbZtiMbf5uHobxsYQY3OOIQgQLoy72aE7cde3heBwXIZjDwRVvO
8xUPKzksc66ajSOLRwDcTHu9IltednOgKYnWbeehsFsU6LpnC0kuk8XQU4A2eEv18NF13qSE1XIf
LROZ6dk7X4d1A0U0fTPHZilTUQR2MjM+9ymv6fi8K1a5LSHtH7Dq34IbxInTHbnCHrBsCrGlzQjE
h3dIJeh5xD3fhWYaMjf4Zsxkx+mrJg98Rwi1meKwnmlekhModvihH7sXBXfTi3HEbQpyfPNb6xKa
Nnigp4vI9V6zuttDVR3TdjXxTVWVALAher+XtR83PKHo1FTgymax3YHOfkk76vh5qHK6CU0LaF4U
zqbdoiB79mN73pumvZYCsysJcPkwj+sH4ELoJYjSsCHaen5jJLKZG8d+B9ih3uZUtUVa5Un7sV9Y
f2YtFqnrEnrTBzgx0aPhAyt4XaQ+T5LnzSzkRZ7MNp6gyeOTOkr6ylY62fc1E3GLSsNST2q3lQ4S
XqOdeI05emfJam6Xlddbb/D8PE9qvmvqMQIxU5vD2vCLalX5JavHNZOJGrbMdv5dXwB1teYMna+q
H1wm26YVGfdNsws9ST7WRTNkLOQQ9Wqs23PmZ5Tqyo87IpJmM1RBPMcIDlatJ7kJOqoN7fpqRzxW
bxJk+j2U2rPK+GIgEpGu2emhoS/GCIuYulrbrOpZe6pnP79fi5HvPiX6iRwh8zKQ530BZ33A0aE0
cPG2JbJMF5/jc4/b6uOgrTiZm6DTweK4gRKNbcZO0qxoo9hXYtJnM4CrtJRNcUIr6g5LTkUqDBlf
WZHIvUWogRpXzWfFspoL1BP/fHCTSFFDr/VYjFmes2FbhvJ3Rmp+Eftu2phW+d90XGm55x4bOH00
/8jCaJMzgJhNGkhZ1GnfRf9hlXkCkR/8vh1byp+XLI572OxTmXaoqrN8UvYGm3Exmyqo+eLnRen3
+APgJ+FSMUUo1fpRpQ3EK5i5bsi+KXVMA/wHye7AJ9isU7nj+fIn9TY5ApqH+OPhgEfk9U3BnQ/5
GtHqyb5v5NsC610zrTcO6h6dxG1C+9OahxeovwsRpxRNJ7NYb2T4EMl4Pusl6xa056TeDMRugHK8
Gm2//blFvgdIDyf4qHzuepw0RsEEBe23JauyhaI9JJK9a+nm50MdOe/vjSEoYEwOGAQY7ofG0IR3
oZot2YMXMgidbxhfixTqt3Nh6o011Q422YY5gtI+JOefRv9fZuiHcuG9mvdJo0D46IivKPE7ZugP
aei7mz6zQeooSwCbAy0PVMGLAtj4RdhABNQMSDTQXUS4lgJ8+kDnAPCngOsEXYTCXV/YoHudAxgH
AVSAkvzvkEHk2I7xzb4CSAiyP4idmIIAATCZHk/9N4eMTqy0JlBxLqvJmIuyNFCIZmNNTH3Z9OuM
X3AZWp/1dgQiuzA+70+kUTx/0aBitPtRkJVukwoy7UkedKIvHLL9K5BNzJoF3g2QxwoIKBFY7anR
w2+x55O9DmuuWXE+LgmSFuq8ZijTclrHud+YIVGmTFLTEtTtjEZuiic8d17X28Wb/ndF6nYx2zaJ
AZKL6HDuNroZj3RIMveimdMyVuM4bdtuQucBCOyi3jRA6i/Ph4W0mmxMbyt0ZatqBQ3CrQZ7CL4W
0WK7apQoez5Vw+j6c2G76C5XzXp93ieF0mfj6tfho4SCL+4CQHRgoSsuxyJVaBZdlfKYew4grQd+
/MwFU4qzRbQJ28uFreKkrlnL3zqAyOi96nkBvLnQqqT8zCaGkpd26QqXimHN1zduTMj0oizrVT2n
ecKby1KoZdznTCi+p6YezU1V+mG8KDCu7AuKklzubFJxEKzqY1uDySqy1G6DJpCTUh9JTnZtB1zZ
JgCyT9ISiuT2qm7mTo7pNPddvqPzAKXJQMZ+PVWNt9VOdu0w7EfA7vLAudPjoWUKFRs8WW1ezqXr
7obeV8U+mFCNZ2xQ03yKhbQTgOuhYV2aCFtWe2rFMO1lYupwbnNa9huaxFFvbGWHJnO29/y8o9gs
m6jZWO/KCMXaOaRQb84W6NusIeUMDKVJsO73IijWbFdHFcRbbZJ9VcNjTkg5rP2mHEmPd0CuVOig
OBTTvu+9hRSa12ZfTwAP91p6xDeJ7zpgCRoykhMJ41cbIZ26IQUG/Fgru3b6vJ4IAOx1C94Ftj5k
VkwIKiMOnaDlCfODLIos6rFbw2ZGyQIilQDfT9WHIMXIzoamJNOmz2kvMrcgQC8xX7W9BsItaTPo
ZfXrRUOKOKVgLNK8FMovQwa2HkSG1tB12+BXHJo0aeaGbnNHXLEbJxcKn7qZDRM6nWriQSoj45rD
3lGfVLQ4F1O7k/fqGpkq2ObDJ90N8PJRhCuOglzfrvmi0+WTUhfuZTtzlPBGDvu+ycwnba8naAKh
D2RUEP3IakEALI5i4HQvDLZHkTBn1IFgqI7ioVNjA0KiOoqK5l5gjEexsboXHvujCCnuBcnZT+GV
XhMBO1VoZF7Zo3y53EuZIPWyK/RF4gS5c2zRCtJnd5RBgTDSc8zIJ310GGtcvZ5npLuTbh1eLG0X
h6RMezXp3umswHQoyz7Lw5iAt/43NX7Tt/yfdX/oeIWC7D+nxudNvOlK/0Anub/nc2aU7BklQJsD
aQ5iCWIC2MnPmVEfO9akUIIJgKIEmjy/ZkYunikBCESCkCJBLVdw6UtmxM8kiCdKUS0J3A8dhl9E
o6v7uvJnHQDHcvab6hNSIcjHMAktFDT/UkoeJsZprTXPaUfPYq2MuPRyqsUR74CE+41ZPg/8bavB
oyoSBjoS2EhA9wLIP0BOPhwoLgmNrObDWQuMWgFBKUe/y2BYv6NJkvjMwJnP/+6YDJoaCAcJChox
FToa8dusf+xvapKeVGexwqBsD0Fb8k7nY6fW1C3DaE/ynDYW+nq+boC/slJox4VORKg0oF8ay8cm
1SxROgK/coih7+xlAvTNmpZjUpdXUznU0LQwA0X7+ueDPtJnCGwijhXoQNDHQYDsfrRUglkXeRLj
QQBFsaaIBn4zzKY7bbq6+u3nYx2f9WDPCA77D2o66B0TGij8h2ZFTBtiy7U/aOA1zN64Mikgw1cD
782fePD7ZXHJQcmD8hDDARGPhhraZAS1WbcHt4xCZA2x0HrRTWO+m/rRV6c/X9gPRoOuK9grFDpv
GHssGkJ7B3TDcNYf1LSiD2HMyZqug2y7tEahDJufj8Ye6RLgMwEbBULC0ZRCHrt8vt2ehYZSJZ9z
d5iLAjoiUt92bX8tLYHD1zRSx1PqAK1fjLJqY0aTuqi2vgZa5pSUEuPUmzD0J2hUSm8Jcrzf+W7Q
dFtW0O6zH3QxNgCZHTXvebI07YEWmiSp00MlNwr17QLMO17dfgBRoTyRTR1Kk0LdurjNwgT0M7Sq
rPMM6HVvz9RQDWsKCobrr6GEhD6JHrdFfV7QSPtdMzKYdO0rsx46Ns7mdBZ4rF6yaU7UwSxApW/G
gdcy5S5XQHaXyUyyMDVcXOkpBxwbrOKjSqtRjh1NW72GsdpBJGmjhqpzbeb2b28tsL5mCgMkgX6s
x1CziHMEBgm5wyqhxj6FHz+07ca10CD0Nrd4+ZvDHUUuRkHPhHgN4jY6xvpvnV0tsgWePajTmZTj
8JxgoMNPcqhTUQYKjf4zJA2/3nh4SmFAjeBwAk33aY9h8nDAjjVD3oHSflrC5ksyRxvNXpZwyoC3
h7J9qEqwcsHZCSsKZi+g82vIdzUEEYAoi1XiwBye7clYDwsqtkgXSbftJBOJyhYXc6LfLrOg9qKb
apYv26WhDr2NIejuztqFJkOaT0WVxKwqZ6E2VtGpAhkRpPgu7uxIwNoVMfm+a5N6ehtQLc6nCTqg
MjZg8xq0o6qHKrJMyh2kB369RkxfEun6PitmJg5LAfpCm/J+YOzETQV2wwYEPex2izSUnQxj2QCj
LZdQ+9c1SCy6AX1vhHUVEup4DlJ80ogPczJ0A07jUR5ez8LYRlbtE7QC2QQtcV19AB68A5L33jyg
TrTisnJNJM+XScPGj6Cgimozt8hMwHgmTqlNGZqi7dOqn1YOPWA6GugH436ErCPGBiw+N13Cf6tb
ipYz4zS+qcI0yQJ4yQROkShgnq+hd3DqX7c+UCj7h0ks+6Eyodz0Myqb06Hwbt4NDkSrueRLtx+7
ztgMfkFU7imjctNF7J4HL8h0KgICUbWQsuvPBw21JzR0xSD9W+8Lgs8ICC2XiVwAHCFuWpkOrgD5
Uxm+QqOXCpui4F4fDB97BfxmLs96P3q8Nb7Vbhudlq+KSqCLAc79lPGVkveQHcsDCMk9sIiDrC47
iDkwoxK/nUG+Sm3sbkRRtG8TTCA/umUutnxFYQWWrwECKKOshf6oQsu+eukmADE7bYFQdhmkI7OP
shrwZulluIE+uUSn0KMllhRktbFNpUVjBCG2GcReFEhWz6ukyy/XeUR0K0gZ6blwIMfslqjMNag4
QI3jiYFEAk+k/qXJx+IGF6GQJ8mA+ckE04NVrPl0IGsOcW2pqJ12IC6qUz20xXy1WBoulmmsyK4p
c/Z+dFYcGrtIDbWjLfC5XV1sxrTHNAkph3lvQWwMqSDAE6edx80N9O2tH/1qagaa6tJm69DOrwvl
x3cc1tanyPP1LeAUaD9wSLW3tVdk3ZAAkuYemMJmSTEpLOiXo4VEvC4BOxjOAHiCfrZkhL7CtS5v
8IDL5Xc5DuVNP7l8r3w+XjuD2n0zds3UpkMbUTsCFQuAKT02I2xbqZd0HqQTu6pist0ZFEd17jQq
ix1MN8oPo0+Wu9DYwR94UtWwxNhCVZmZaOaPPa2abWVKuVw3C5QwB0Rp0CexzrlNbT0O9alZIxFv
ZgxC9BZWMfU4VRGIhbcFKznZ87z3Evo7BXSqpm4skdkmkPnNO2Nd4+SGrV2Dl2I7xx5+4nYJWkSz
pn1Nmu53lSgA5NBLMseU43YotmJYADepXqynAaTP/s3UNcFecNVJdJ3kyVKcrUP0/qJboHsIDOmW
5xC8pD1J5nEyqQ9VMx+g62+pgdDHUyxeq5wQ/JKXSVunCDDdcM1zPiUZhIP6Raz7FW27MOL1jEXS
jRVwNqirU+iF7DAwAEOFLodYJclWdMVgNmhwb+aq1clFUQpJt1Za0e5hxnp8tyZU9TvYHoIeVhrX
vN52Y5LjC5CSp/LCjajT770zJOygbXZuds4Z405lo9tuT/JknC9MNUDDIyYJCYd8cSWw7Ng1810C
FRb/DUFsLrMBOhLdwTiY+Wu0QhvzKx+gXeCmsYKBmCprM+cvPQjK+RkZ63IG1h/lYdtDV0mRtTaX
5oXBDJp0fWiX4iQvmxA2kTuVjBmO2pkM+pR68sYOXBUXIFc4BIIVxlbvQOlm9Fy1a1LHVOY9HM2i
dl1+PU/l+GE1pkXv5xqN9Hzhi69OoIPL8st5tn6pgbMDGPU6gnTqd1AH1/Si9XXTpcUCunlaQO9P
OKdhqeCZUwJxNv2/7J3Xdt24lq6fCGeAmbxdUcmSJVlONxyWXWYECUaAfPr+qFW9u+3dozz2/bmr
krUWA4AZ/jAVoidaP4qhy1hZj4gxfEi1kk59cCmjiEIuiUInJ+0nFQu6FiAdPwMzi+hdnZVlfO+W
bP2DXbwyu3URgU43bmxz7x6B8dgeuwRY8YYgFc9qV7ReMyGx0Ln4VAXRMn2VUtvu82hRgZ9BR/zw
a92GozwMfRIV57wqx4kDbr3XucqSCrlPkqwu1P2ST6B41VL6wj+qsq3B+fqFjf0ABJqCkYsMICB/
ly8iByl0Zm3ADbtybcP9oE0Fojj3Q1/HR9Ol6Txeta1d+5PvGLWhkWEwdICTuXDHYjf9DVs6VgJi
tiko0/y93nDPdvYaAab4ho1SvCpZHNgxwKjTG6SapL3Od+Rq2RynnrJ2V3q9K/bdOoj2XltkcDuu
vvaHZuiQzxbg/qdgNHl9TsZlrHZUzlFyKmTuPldSdPJ+qJfhMAedRRTuVqfGN8lVNRbBxzHW1VXs
zPX3oS9RFUSrXI4mCuY7Z2p6iO4l5/J1lI+30D00Dj2v5K+5sGt2NU5J+8Qqh/eqnL2bkfLiQH2S
fAurtkDkVdrwh57ivjkM46arzefafu99Et0uXl1TIIuZ9GuXabe/WybVHNIpto+WXPV+rWUA8Weg
tlZT5sspMUF8H4k5/ba0Xfdgw6Kedohx8lOhlPcSSNFft+08jzcyj4FzwjCs72mQWzhfKth8X+t2
/JQ6VXYz5OmMtCJtJxJ9tujgGjFM8kP42t54WZbHe7dPZLPL8pxXWcFJvi4qroJ3wvPEUTQB2mUX
tvdGe1oc8oBMvst7PweGjjLLugddGF5Hee92wGZrFiIkd4dXXxT6U97PgdzjKvC/l0Odo8Jw4WPd
UnbvhhopxK6Japio0huXjz6I+jWEq3cogaXvyjRzPi/gDF8H6+XfCzLWTT20+Xtb5qiFnKY/J9qV
+yKX7n4s/Abga6ji/eh6qd25Mu1vUAu3XxrjjpQwUZ59GVfRolDx8p3TqJdWqPpzNdtuL7Qp3zco
NU6jOyZnVYv6VBWxfF2HLrkSWQRXpofh2KXBcGyrIH9aCwFHHxm3rg/t5No9xWF33/geMiHa2xnt
tVTd2VNR8cO2wnluvTbwyGEueg0AdirbKNbjwQ6FEHs/F6jRAz3nB1uEdtjTs6a7YemW8boWlb5H
HqotJZRGbwazHtdUoMV8jsLIfJsa1zn7wyaTxqch966fEjor698iuxTvgrlrb6ukcY5I/YNnX3Ac
Ar9Vh7nQyV8KzP/bNBqTXnP8puzYt037HE9LdjflJS6EHIv9Jy1l9Wiywvxw9ZjlW42q610gskYf
4iH3nj0gZv+9WJ0Ymde6Oo9g5LHca4L/O64PU5ul66lHD+HeVtbp5mOJEmrf8blT3Aze9LNAe/IN
CUuVXgFgN8ltBNuyXhlfSnXVIrns2Zr+Wg7vx7FduxJIH8H6c+W3C11onbsANu640tTGWevwIwdu
YPii42IRzwvKNnRBfdKLZzcALD5kmb9MLIJXSgwLoLxI5AlMtX1cEqu/DFXLleaiZeuHU8yH5TKh
pa9anFbHSfVFfbf2i6Nuu9RJx2ukETkrn9dWsLnmtLJVsdfSMdxIl+YO15hylUbfOau6fTDtwo0W
VrjhGT2upFOxA1/WNJMXiN3bLdg0MS3kqSkX5042cdpExL0I70GuPAqVIUKcenRbpEbndRr4vtrT
PHGs+0E8+6mkXdilkbepxwSoZdLvYy82PHSWdut2lWaMuVk7KSLrYV4pbY5JPMziOY1DcmlZh/n6
sdaxVLeqzeX01+xMffkSCj3PB7WWtf96Qf6apKAjFCSN9qE1HbaAy88vbyv0Zr65XGLMAR3bor6/
PB9o2HAaXPbs+1L4AATtBHr9zjoU7MexbKQ48CJddVtrF+Dg4kCYc8GTQjdE3jsz4nk6WgXe/eBV
WaxuCh/d+ZVrALyulT8rdYu4Lyy+5ErYpUTMZuLgYxSutHimVdvTU2m3zaF1y2r+ObYNPc8hn6p4
wPOB6yncoSJUVBc9NHJanKbiDePJjKrqO7SHg3uFnQDpR88+/ZHkxRoolAhZYyhB20Rc1TobvF2B
GFrt5zFsvIdiLaU6i6AfajSJtqcSycMxPjmuWyoCjHSeSzAbSEdrsj47S1iF+VyjMSh/rmNm3Ie1
keu853yH64fUjei5dTSn4c1qRiCg2pRB9zrU6TIdbDoV9pxFrnwtK9R4P/uUDvqId6RR3bEStuiA
F8aRfjXudP2Rcmecn4MEOfqV8QCbv5Uz0qCNeKHPdieTB1dxTPdz208ZHHvrLzHSrEbkozg6eV5H
j4kkGj6U80iXPaTr1sNWnRwTBKOmySnz3W5Y92EelutHxzbd/DylrQhvdJcRyiEruW3PBnw68nVu
z47JtNyNKuuy9xqcATnHmqTR0WsLER3hK5flkKrAJPssdvpMHwYwKnPQgY8sO4u8xrtdm7Wfn63b
CfHOTghsSF55k+54O7X7SY6t7u+CZS3sS95FJVLRKFjm5bsgIPlXiZoQbu2RbvNWi3IzlB8qv1wS
fzc0pRX+KevNEt1GRQmS1jRrcWNUzXGq+wWGS9Zi2SPEju5ip5yQw8lSNvuhlVLewdKwJ83Aa+Ix
veB90ytxrrwucH+0oO+Ez6oBc6bM5qDMwyYf3KOwrb0voQIyurHNhpCUEnTiSixO2hzc3iUVdUsd
54c40bb6XtFX6U1KmPbHJYmyNd4Nwpns/T9jk78hoRt4BO2+yWACBO34TX8Fj1xpXUoqG1xXRQbu
41AZFwe9lkqdgiit8wsU+v+VF39SXnhvcoh/sQv/pry4bzGEbnTRv2asFH8Nv5BNl2/4m2xyJCjf
f+suvBCrcBK4ie/EyTYg5F/sUhT/vyiC+IkgwX0X6ud/dBdBsvlLQw+ShoCA9sL9T9ilX7cRDL3n
o+zHXurFwbajfsMgUSmqthdZ8llDModgaV1DRQT+PD+1wv8j3+P8iqiTDIIkjkHGZIJFwuUc/rpt
odUdwRwI58XLpzi9XR1lk3bfWxP71/T66OeASyJ1W4TD0je7NIMfqveojrT9upiMoKv7NPQBJUJy
5W6hZU9PAcxU+XMpoX1vomAlHDYqKIvHYh2pGKg83cy+/CfHj+fYrDyQew6cFRB18NtzpFSLHY5G
92WYAaVegsYmAQgXPd1wDm1eLH/98/VwR/2CFnNFfxPuQLI4MWxk9Dt/1Aud+5hDs0/gqDPAgA+4
Mj/hNmGRZDATbYJxszI5kZDh2etq6RzM4K3OwY+8qnhs8w1EQtzi6S9eaQCRKbAj/1qJEFh57bK2
gujzeHlAVHwPKlHiivLDpjqFfczvFD4g1eMKBqR+JM6yDPeycamnGnfZSrE0VOi0p5qmoV31Ik92
ElylCzJv2vfZyB1emMU27fmJZec7xQHCcSWmWr/V1cmYcnuC2Ndf0sBm4eca3BDnQNZmKfZjn7BW
OgP7BteBnMFqfb6IDo+HLOKlt1/D0aUu6pOWXdHGXYSrdqp5QQug4LQXbhqlt1kBW3KqSbwpLlVo
lvsMc6R/5dhsaz7hQ/AQ9fCjV3Ed9O5D0khuqrCNf72Yfqk+FUOYD/cYJLv1R66dtDoVQuX25bIK
q6EKPTiq4zhV3sb/12VR8n7U4vvcA0ZRKoq377chgtnnZijI/mkUvRXX2q3eIbTk6cpQW3avCAdb
ferMpniRQTvm694iLIkQ0oTh9iBysim907YPSqfhv5tC8iCDG6zWP8g1aDpn75U5cu2dLkTSH0t/
5LgNQxnOT2Mwca3OoFuB4nEnXmKAQbYMjmioLYX825tTcbAizWn8YH5aEKIgiBW9IlSEC233UU4L
d+JPCZiTNEJ2r7Ijo48n0cjZgfrSdRztVbNwKPEVs7C2jtlpU51FnOLOSXnqxecj3GKq08DfLaKu
2rshrEvuHmyBhcsjyTlWg7BsGG8KWIoFw8Z2328xAYU3bAe4OXs1jysWdhSYTD5BggAH7SOK7yDf
U6+qbjq6wTxiLSlaGJh0k/In9hsuwSA/Kuul81fc5j6YtQjSpPsWIPwVdwsIaXo7u+lYfRIzzOs5
njKePloaQxB6O2VVnBeJpofA6/sBoKgt7tCLZeYdQBg3F81rmN6q0mM3ZhbE/kkr7Ytp38qZVR7D
dHAfdKD69TtqIjm/j4NRmBehPMUOQna1bAzN4rHWFLecvXyJiIZBG7E8jsjYSF1PKXYVTKPTveom
RVuw8wfhsvNSTINXunGi8AY9Cx33XhPjuHbe1LzEkW4T1rYdl+7VVuw9vftbCXD54KLZNHVbsIlz
AkX3GjcOqz6Wrv6yoMghuFBqjmzZAMqEa4hkwiQxG6f/aioZIpKWzgxWblYOy/oWstKy3cJUlWwg
WwAC9TBUdCZPzdsm+ecQ+isp/haymecAteeQT9Ht/0bmElkUZbaVLxPiLBPt6DV99eDNce/+Z+bS
Lct5JPXIkZ6MXQmw+muWm5W2ddLJ9uOk1FwiM8BveIPOnk2MEaNw/mDT+1W58XY5pCZRTCnhkSB+
v1yXFLPy+1Z/lNOYAR+2ierBUIq+O9FYdfM58You+vHPr9P5t/cJ8R8lEOOSx3X+jfknPBTYiZLk
pfc7ZztKqs8zcJBE0MpCgKCR00RumijZCRcTSJh3Pge3ov2FAwmLPu/3Azx1+VOFxeKYo3DWPJOn
MXOIE3+4260e/h9JxPaOkLa4DjIepn7B+P22JHAGHvvXi1+yuovqm2aaff9FGKnK3SVj9utYddlx
WSu7ErHGdLqK3g6f67XGmXf/fD/bHJFf78ePsD5z+rit/8OuO7Vi0AG9wkebgaSEuyqCSAX1m/qE
iOhmJal2ihdRwfo0hoi7a7H+YacYI0OKWwZLMqzzjV3ZNYU/D/eKf1U/fLxtxBMS2LwUSOfist5x
rWXoj0MZTeWXrHABuAkiVa+mnWJURXgTsAjEl39+RET5vz9j5FLkUceGKClQFv924vzBBFWz+OkH
bZbAuMfOSBv7P5eq6Tzkm3pJ6x+jnAjUne8RHbuxXId7AxxBPix604c7twFpmW7muUeOu+/fYltb
t625SqFYkm9d7RMu/GYtF3+fz44HEFAZeu/n3EMK8RCPqCjIpW/aJdyQan10Vj9tn5q3GDxNGG5K
YmmSVfLU+WMZnT0xhAUEvNO9J7bN0TkTi2d3mfJSc9WNyC8ryGK5VRXevFLC0OO/tYU9hPZw7uaC
cuSSVj1SaXoblU3rvIw5broj0r8Q9cYYTlDmL/7sFp06ZU1EhZEnNeE0HrBwLA9pB/h1on42ZBCD
aFdEN3rpqBL2U2spzIo+pHYYZjDfHbfRYJCkJnMOl5/AK3nd3O8Lt6Y5xpS2VhrCxO+iqd01Kah4
c86SWA3FuVMGqexGfDMz5NF4zGvIr6dmDIPPiwyU6L93EcvTHtegIj+EM7jWEYsLdwxxr79AuFUx
dZybrLG8XVQ9U6kvATnYi7QufyIwIdk5lWRp3VqU6kegFR++5LqUNLOa46LalT6AHWo4C8I0FJeX
st2X88oTkDQ88q0XkShkVFM7OG1C0eBPAv75ytcFpCpUUjtRGtf9kJqXyW+2C9eOZp8XFYzm5zhd
avb5MK2kTjINydut0KY/dLjOAurMeWY5hJpZ3BhiKL1FquA2Ym8VbQjm1xLf2+oBzxM1UEVQ/1ST
6EYe5q1OqRkSClx8yZdl2mf2QMrmKioouP3LFfU8cPVJhN51V0xlsm+EGb7FLcX4VbEokvelru3f
zoRkUBEaDCNqETz6VSaa2wpQRqOEdaeFl7VoFvtHIFMKC7zDWyzxBtUu5ipI4Pxugjhloe+91psb
e7589VwuEpEB41l0l5+ENFE1nP239mGxicRC0xhdCUMwr2s7HdaiVrl7/EN82MwDv8ZAeuvYx/VN
BNzgld8wDOO4S5hXaf9Rx05nn01ZuyPiBgGQZKTX9D/Ht65BKNlScCZx6YOzueW20jacRrxVnA4U
1U6wIh4+ZSKDKz1EnRzs14g5PealeQtvIjGVfdFtw7aZw8xBii46tsf14DlL+BCJhFEwbhiN+tov
PA4UevltH+J9YwsQSImrI3IX2H88xNTWRTJX6kfZssTHzTdRvWulx6LSj3TkkLrv/OxewQpAt03g
UOJOzs2ch4cmnbZUOUMRdu65VmXhaTwDHfYExhNg+Ut2jd9IPIYTR4IKDVAQbcJL47WCRawbnQf4
OGuTQivP0DCIz94Ukqe09jlyIh03jUKcAqVdO6kk+lwqNqB9Tk7Wt+wSXmOKr7dXjNe5adPCA6iW
dP5crvdwDU/3VeCOcX2FjISmhYrZ79ULrty5tLtps631V3CQKg7vc2r5tqZkHkdPgM8VhePvysBZ
2+YcaOzxz/ng8JLCkXlHD/kKT0Y1VPFWkzWjpbdaVMMhXdu+vXGW0lBel2gL7mUO24YdX2aCcNDU
sjhdAlug8trfd43XrPm+BDZHWjQP212WpuEja55U5c9LA+VyMHrYkWCc2qs8C8AIpPHqdNe4dmre
r37QLhKPHXjZ7ULmKH8OJiHt2ryidHMKXJ7VvnVyP/8QpnDiL0x4Dbpj4EGeHoPed6b9WlYsO5rR
Fb91uXbOdVJmQfKetxgq4O+sDfARw0cWR4V3dtmFOuQG4OmIgEzQIpwkYuIhxkjTqcREPrptKZxj
38D/j+cJIQLhzykqQVafE+Hh7g4KZy6mHVLIZX1B/xIZTJZwHp8FtUp1aCHYonFvx85d8T7OKs+w
7DrN0vzBGRf8btph8qAPWhNAZnhxQiHDAf9fpp0ii3q6+Hp8iecwJgxWdbcVFWgxtrOy1imGzr87
dizEkf0KIzNVOHNGUmQjmdR0UzCRbH7ysELOuwV7/3B/QYaiaN7ghzZhwwr8PJDBdWUI6DwUc7l3
ZVZzyqc01mzb2noYTA4ec6Hqv/o6DObmg5duQq5OqooTU5Y17VDnp3QYpXb5Tvm2ckpELrvfKwmV
H0OZmgkNi4MiAb/jW6M0V8gAvia19WMmHjBO4uwU+QY3MPrLOYARMf5rm685P+U0aeAu7UQSz3ot
hwevSdGxXLIBSjjSZlpmHInLpqmYkwqOxdSQJwbuDF36h8VBKflbeE22zoN53bQiYYIp97fVWYDL
caqU3gcH3imIbnHm19MdbmLhT/OPfKW/L5CdZUGpnwsX0UF24hEJHAifSvuykdf+tVsOITvPviFJ
w4o6+nD5JUcv2zqsUi7tRjX4wQftKzD71IvK4Kk0rq3uuzliEZCI0AYYyE3ee+BRZmAz5TTqNE7E
X/TepXetizkxL7Jc+X0r07x4lO1Mu98nC4uee7oKP19a7LLMOCrMzqTayYYSKqOLIzrKy08wG3Mi
68LdQJg66uzXYWE8M0qCwaOwbrLU4KnGsBL5T8s4rtE3RIi+oYhGORKfEJpSCR/zib76hjFrAZ8h
dqWL2bkpWuFz2idcveuZzHKe1mgrO1WtWkCKcShdqsHOQTgT0gNnWyQeAFQoGd6gyYkqil9Pl0J/
uWBFaGtI+svs072nDmzD4yXlECbJ3KrjnO9a61A5aZco/DdkAxJEvb5jQsO2T0U6V6SN1AMsOiTb
CrTHdIzJUvNaRtUtqpvGj/CJM82FcQVhjXKaaWMwfM8tVQLfYN2wmBboN1pFRIz5MFC3MOphw5gQ
ATaN3gdJu2RgUUPf9jsc7O78o27qqD2IgpGAN3ow4AFRwUjA13IVsDgtkQC5m6hK6xBvy8G5jYzu
HayirWpAl1qbkp8dnPz2JQ1rwl5SZeSIMEx5DWnjbI3NBTVs3wCyxXXYCMJFLAuDK2BcR/RLFmyo
zvTLBVDDnk32zhOz7cy8ymiUOulvCDLV3FYIuwxWqU5dFvMvl5t2XJzRyS5jZfAfSHcrwSkmAI+t
Q7l7qa7gpgn5pnVF5e+6ZdpeeEdiyNyr3OQUuZtgp3hkgobqnXuvmdncHCQQIj1FE2Gq7UN2EBT1
VrH10JhU9dvkhg0W7A3qgqu6QXlyUvgfpr1JEaQV+6AXUwJgM4Dw9JObsrA9PRUTFGw0SKE+mWrg
tMR5voW4uaRWP8atxQB/VJfG0GUcJTsTOUZY+q8Unrk2u6ZOaomMxluQLINUbZBmX9hoKZ8RpkJJ
7As4eqqUKGsmopUzbTgtuW8rHVyj3Qc/c/rls+wCm1wjCmfRhzfsaPVXD+UBkJlbnPq4t3wJsyy2
c7fArSbeNVSERHywg3IeZ/1SqUonzpHipCwP8q1c0RjtAJXEygtf4lmqhwGPnno/p7WCTbRO3sk/
NKr+v6cxjC8IDjDFojMHKPg1jUFQpqbPPfPiCROvdle5TR7e8frpTKMqJ5JEYziyi4o2FtXPAOBf
pXuAux57ftoNVYqslhmO8kySTKYPeps2+SA64wTnFq53vZbNuDK0APqVVgm+tNTrPmYtq0+p7lj3
QE3r01qXrvteNwFTI6aoVvFfLha271OnVg8WFptp+TQVDhfc+dGIFvQ0SOayHDzGU6SnqG1GDLMc
3+mJsWt9d0WRz6lEiUDZW69zSJX6hukH85Qm3z1VReVhiuutvSqHFSnmvs3KrB3+8Hp/lbkj34de
wgyFuYgRrZtX5Ne3u6ByVAvN2gc0c3WPHW4pmOB1EPkGw5M2yCjTBsBfAxY3YfSnq//mWPcZjwAu
Jn04IqzKzIPfKKn/VaTINKsaA/T0vvBr6rErR9o+rFzG600TAtnbaoxjXajHlr2/uCUjDxu1oPGN
M6Y4LeluGkYvTz8UiJBMhn45zYXJvvRUqNp9byLUibMHOIPGxf1Qpk3Vh99CBcQbPxWZy5N+ibBb
dP6ww5VkQF7MBfSOQtFVGKzWWHzOFfHuyeuqvnNuEHwC9h69yiGkKFvX+Z3Nu3Xcm6pxvWfAf9G9
s1VHhijiYito3liGYgGHwfzqCQYcTQnCXuYcVStJASDW0DIlOUXJ/eSgHj9UBfNgGDaSgrrYKAPS
bZgBwW5McxqbJYSiOTIBjgDWuuuWBwo5gtrrbsWRsZ9Maduj7SfEI0UjfYarsHD+NUIDYroBLtkU
9CiICZZvza6BzvavU+GRC4c+5JfsavhJM5ck6CwXIUUY4B+i/UmYMLxxzOZ4gF/jA7JksMzByxcC
//pWPSD7gPqqh2pr9lcl+Y5ZOezyLkeX8d+Rp8xSYqmTKGq7Q5khILhOEurrZZ8tTLC4bYeVFxZo
jvN48NaJgWMnQvbGbdQIYMUzGZzkNFdlv157uQmSo4Phov9UVlR8535h4E/PVJsu60dG18CkPieT
zyFl0Ehi5PO0NBo3OVpCitoiyMvyKuucZUJYmaQyvB6LrAzOl6iX4gmrXsgYkU2PDI8zZBY2p0MO
xAM8EHrWAmvZ5wEHlLNbYjNTAYl8GuK9qde1fZqYJEybZQvaiX2jM15G5jCvbT8pmvdnR0Uhwzgy
mbnvLwhOFWm2zsIstk7vQyjuZv14qYzbkOEsPZXLvGXMN0XEJ9vGbDebOLK6drKWkSoo2CiDVYyj
mSFf1YZdgrAwZ/crFtetQzcMytp4GqQ/5c/M29L2ioAKGieb2HVCZ1vgYaiXOxTHZWj95JMMYXZ+
VljK+Hw0JNTKpRktaFpB83G+PFYDwjE/KeaOsOHWkdKujey6vCYxw3m28a89sFCWchBPlw9g5t2+
D38MVTpadAq7oJup1bNpshyIMsTqEXqYvbEy5NszS1Ti4pl+rSHXBm7BXrgAOJSG7N1AlhyYi99m
eeOc+jeOMw7qFEfMWNr8ug/HDSBEIjg/rTKksPGCIarPaF8ieeeOA7tRisykTP/SqFXx6bBLFuTG
A7OVm5ICI1GOKh4v7UbsF7CDih5xfcUSrUvoVo3O9bXyGYl3S+crvKtp7Hnoy07o3pgdZupxHuIJ
dTGz1LTlf5jduG2nemTS4g1Ggq1SQpK4naQ4RmHPgznL9qGWXm0nNW4IqsAh3Wj6RPhbLvfQmlQn
GTIk4f6CcDLeM4+xsUAbPjJANw8/h22xjai5nNrelhs3+8YKBS4c7UOTJPY9E3VYyalLOBYMfA6I
OUXjQ/EDh/J60KyB4l0qtr5c3e71wj920qMvAKHfbmkwIXQqVETGxkurGR/9gm/eJStKSGlzACxe
x50K6ew/zLLsEQkGgf+ajkbdMlBa39Ua70RmGjfeKRr489zp6Jl5AeuNmh33C9I7FKyw6Q2aZ/5I
w9568Wj2UEnOV8vG2XSI0TU1a1mdR0ZNm4PdrEBLuNVYkFAIxwCimn7fZNmGqzWyQ6/qM1Ntl4nI
lgftmnHyPhZ4VbT8Fg+R2TZ37T5zX5l3FWZli3BsYWjzLm3glK5po7z6CLjd7sNhVQp6b0MWZB/p
YKdIhea+LHSEOdBhMPCt1Xl+9IemP+U67OQ75sLAeYCg4m/oaO3v0e6jkgtk4XzAGBN3J7cU8oty
kEc3a9Z/mPu2u6uMRag5TiGz4bpwQ+yy0fxw6KrUETkZmExAtXjrydn9Sw6Vro+SIODtPUP42yF+
Lj85UYf3a5RDDkA1C+yUQyZGRhGqxbFHfE+Od5pdu94NU+g9dEtYvffdQXyIiriOd30KulxT/mdI
ughGV2nrm+eqn5b8M0ZKf+I1rOFTvK75cJcXyHDbOWyiRz9fXbXvWw8WYRR+f8vkEEfsgG90clg5
yv2BPsY8qMHNMX/AlMwH15iA8Vpmqr7IULVfB2G86pBZb6m/6lAjOxs5e+m9aXXn7zMPmdyXRqzB
ZwdRtX8exla512CWKaMLmRR4I50p755wIUi5w5P2UvZV+Ry1Io0PTmtgeHTlRvntZIyp9s062mcR
1D2GpJD5uMchsd23ELPOsfP1CD6IwG1BVYd/zXc1pfXixQ8oBtBkA+kN9U6UVt4sUyCuZ4bNDlcK
z1l6doep+tpVhXeNxi07wuYwEmuuAjqCuAhCvetpHp+oAzUmklBT/B8glHXOOGodvdgctfdYM1/1
RDhk2qhdi/TOSrssTMFyUJg7UZpe+/04t08eNfZ8zDAP7lffze/F0MTxeQwqq2+sSZ3khU0QkboS
ZR+ynOGT17gJmTCqmK4GNcjAlUPrD9XndIyqiEzQ5Lc1orthP+uZlO1M4i53B+ag9ckAwNYHMuHm
gvnKmYpQf6uQAT8kWR4x6G/BfJC4Jmw+BitSjd1sZqavOyht0xsxdWABXovUilMLwpOU/lqcI6xo
+YM7ZxW9bt+Uxd5ptflZZ6qzzGuTZt+w2bGsZM74RePuvKEOrz8zw+K1VSUTwIZszk8M3EyyQzB1
8rXK8uK2Tucw3Zk0r4d93dtEPbpJkH9Gu52/6xlNNjCznHF8+OXDpy6Z8CDFnrLVTirV/KirvHOO
tXLbqy5BctwqJ9rzR9/Cd9RiAeTUWuXFkUbXs/s5Yq7nnoiZ3Q61l7d7ekHhoIoG2/1AKkrPUtRl
tguSpslOMp0tjmPPOSo37t+tqEIeAa7Hlb814EjmAoolQtqD7JIXXu2HzAR3YGbLib+I0pe3a7wU
n5PJhjXLUqq/pECqfaQMr5zvjnbsLrBLvndm1Nc7LBuIzxlx5r6v6kmb/eB79lDiibvH/NAfrErw
dLUggnqH661FaFMu1zNHJH7EKFHoa5CcYDwETJTBaIOdg69ehsItjulaJMfU0kLjiKzZjWFQrPEx
YOzL3vAnAa4S5OeKcXUKIi4IhnNPZgJxEPVXav4nJif7+fUQTZLJmMEgPlaur18YV+LcyNYvGNEz
elspRinVnItIgUw0c/xpatXc3UwxW40/3MNLYSA6poz9mqL9PSBmlp+Uxl298lci1DFufNyL0rHx
Fcqkjj/gIALUbP/F3HnsVo6sef5V5gXYoDebWZDH6si7lHITUKYyGfQMBv3T949SY6buNBqNAWYx
i3tRyMqSzqGJ+OJvzfIiZ9FdmzIVfzAypCuI6dSx1kHgHnRnNRvuZSGKL2ceomieY+H1Ot0RVO0/
absTD0NWz03idM4SHUQ4ZO+MfiTJmo4W16u1VNYVWX7B7cb98AQaRX2FJ9D82xaiRRk0WZIwQw7f
pzoIyt+VJcq/xoBK9trD4nENuT+fgany18WfeHXGKgiJzOV5i22tucsZ4v9kyl3zMgfox55t7ERW
3AKJyJg5Fdcvpgiep77rxu5Q4/Kwb7yIOfhtcLTHoAdD7D8RDNo+0WKQIt5uo+XN0lnzK1QD670o
y3q4V5JdoXO8Sp3qdI6G2CrsNoj9tZnceOjRxOw6kqVszlec3mJ8KdFtqHjBf/gMBJAsXTXvmnSc
tvhZogynxhV47Rc02bEXzPK1IjULiD1M67CNAaRGdTAmxXoaIUhGsI5jhFxUR+2dOczafRB2nkfk
kMJGvbmWoR7ycCOsw2K4FdZU1zu0TfY1cym+Ux2s6Y5JgveTs7/8O/oDincLkMQ69cyqv117qqqE
ZzeTiQ4xRFkIJTTTITlSe7smZjS2mSzMxOmVPIHnqowz2wKrHjhjbyfwRdGepUHMd7pXoXc1r408
jnaknwfPG0eUTBDqt57PHtwERbFXUejtyKkV/D57Rvtc9Y5/TlOElzv0ImNzPXlzmBK9GeX9KYLC
p2XDWfrLYqQLoZIt0rmbQss1f8YFFF6PgkTaExliFt7SMZhJn5SgX9PFnQ3UC5HISbDKW9U/whz1
0TORu5Ipo3Me+8gOyRMkDGMNLzpqqDXpnLC1fwRjOLRJ1JK3s9dKht1VuDVE6NAGSzFsI7gj47JX
p5E2FhtLFfKyOKob++CURfg0OsN0rxiF5iOxTUUTQy8qpA5T8QQeZs1X0t8el3VwRrhQMFWEcuaO
Qyus92exRCkx32ncO6wFq33j4ufrObt9caD/r2XV/1WJwT87DP7nf9mH8P9j1YEDIvMPuvg/y6r/
TH8p9fzcKg7+x/a/649f3cdn0/2rtPrrp/yHtNqz/823ARJM0s7Ji3Cif/QdBP9GxoJnEuqPBGhj
qv6X0pomH1QUmyTIJfPGI8Lkf+f4+FQERuibPA8qxTbRZ/9f5Pj8KwyGVpsoDC9CDUaKUEQA0f8h
QMJmwRvSrN55wdQT0pWyaTyxnAN/CREAWxMPYz1PQOz/XYDlv2qu+c02oX7kq3tcnU2OtvFE/wDA
5MpUDVnSnX3oKuvM5eiaIwRGrZIF/WAcuqx/cZC2hpdoAoj+TlqRHvyP23f/rbT6Z7rQf07RxIkc
ULhgWSCB1teN++enyOuS2DPyvI4lMBAxY4RI7lecxO/4vCDGiU0+l4GxHleHcCwujLW8Ll013feZ
QaiK3ZkPZWMaOSMgJzHD65dLHi3Z72Us2huy7wT5zKSdXooSvuT033326F8hYvRtMMncNLBErgZ2
Tvtfr2HZqLCLWs86+s6KcarIoWASUDIKVmr+s4cG8xSBK4j0ru1xpCypCSrOz9++F8MpvCzpaG7o
mRMyeTJnN79rZbWQqEtsBh5tEc51ldD/giuuKotguhoZ6x9JY8U3A76/6Xakyp0siyeQaPFoQU/8
xmrWvqNN1WIf2ipDxDBn/Sd6G5iSb5I1hcCiRMM0QAao8oVPQkrGQZtiHiYuziFlByzEhby1jKz6
wakhLU+5FRbOXRX14dlpTWzHsQ+L+VwOmakvAIROyxmjU9kBtrzwrtZIDsMrMyKfHcs2f2c1wrk5
0xvMb9J9SblQwTBTfdLiQPIfidrjvTspn6EG4t9KBtctLmgWWwL4vn/J2Dh8GxOMsP9AQth/ks8O
5NWLQvyRXypddkT5yymnATWFq8Nfbq+L+YAS13GSyTX05/DFh2gvBy7XBuK/ZMUAelulaJ2K0BVb
ooWriT8m9RljmD+27xZD3HMfbEwt/Ae+P3g4tzpU1jgyI9il+wbdF5Dsb3dSY7mV5WsRrbqHIfRT
84LpbvXJ2PMUwYbRJB9Dx/TAA1xbVbGZAfGdLb/ke1VsJDieUam1/6GkEtPUbkW8XMEI1rE7FGs6
ZBepVISXPmxAZ3C3FtcW46L16BgNaBrBd7hSGSOavZ9P5XUgoJ+SyVhz99LWy/Lj+05nXqfGneGq
TVsjChIqxq/fE4YVP4SKLqnvUxR8zhXS3lrFRNOj4Vg5jLaPBRZ05FJZE2GSRkaUJma1PaeswQCo
xO+yeGnU/NMdB98VMyMmNAYzkifJLnZF4XHORn6w8ziYFEU8tZCZFE9FtXwm3KDiLyG4+kHowJTu
pQHeAxAzjcsJ6NhYYtvrozdQUGyYUAZVsf9eLfsv3ZZhFfhCzVnO8/W3FpyRlY9jrJtJc8D+TqtX
GvDoNZxjoFGZ84eEs96mPGDicPANWJvmrPBoqMHLRqLmefYaXT+Rsa/0cf7CzjBTsDSjgzHbKzWW
4FUId9rhCD0c/EZSU6y7sicQgpjuQFZ5fRiQxjXX+NZkcJ1iUjCSfgr67iFXyLi2aDOwK/zqiPvm
tBjbE4gUT4QXNj5n/7SyWuVBJkBjJLXZEtFTwfvZdwO+8PrK1+XqIm8E6T/2Zu7wsFQh+Os3k7RE
Lbh7bXoScpLc5ZWDX8slxe8/IIoMivIZfzErQ0pYfMWpvU47joxkEu6N3iQetSjsVO9CUYT1M7cE
6UzJ0QayvgVVOvUE0dmXHrxaxeaXW6RCOT0kvLRc6hK+P7oO67Z2P5aep/ZZtRtH+/XyltgoYe0K
5QH9gZ7zRKB5mVC2QsU4R2uDOZJiNPW1Rb+ZkSwsaE5SBoP6cLIgJTtrrbp6D8GdOT9F6QmiYChj
SPdoAieD82DPDS4ZaqtnFBYzQdmrsJn6JIENH6G/UANRrIyI5j4LfLOJw3oe3JvStXv3JgcbDt9a
xyjMPHbx066XEAOMjIN8yppEFF9QZBjyRFRrUXU7DCUsNC7FdKMHcLPyL6Jl6T8L1nFQ265CwfcA
wrK9Ji6pZFdZTsEDGGvtjRfV91Ebj2zYGl3ZyMfucpQ+nI1mIX6MDa7Bi9kV2Ci+tYIohPlvRYYx
I1HIasTB7EfEAvx5d19EkgyB73tBDXL7vlpkd8V518kW37vsP8X3B/BR0VyV+Gk3YydGdHmH/KL/
DA2PJz8nhl4fSx7bmcNZ039CPyI4iHxioPZ5l7JBSO2KV4IH8JSKcSjyXeqOxF7LEKUk4fAIUDh0
4XBN7Jao1kMRhBsOnfc0lFn5yJ9bOIZbcPrtFVTjGO7mXPAGNj3I2ktZq/4zHaGn4oAstCEJFmJu
J7PXn1ULbBePWpS01pEiaMeZpfjMnCeH6G7SZAokA3qMbrekg+XAfjrcUpXlW4jGl/toFqxgL5nT
8zcr187mA+JjLgyOzfFq5MFDlAPWliYh42ObmFLQbPdlQPr2djQ6bN/buuQqiDLjw33vMBG+9oyl
cu0/h3Fl2ZnADljhgF2rt5Ystx7x9pZBZQ3jJkYMWis9bb6H9NJmNRpRJIXbWv8t15s1nrlzzU6t
flm1oy1cKjJn/8FPbz9jdweQJ1lcrk3SFObS7fuitVAHf7m4FAU+8uB7CwbzSRNwA2bQcY2anoQ2
YEB/GzCx6ahfRGxAZWu3nNQrgAm317NXrvriEadE442iqCQv29Y71ciP8YRt8rpzns9d/eQNYOr4
eMPcft5WOn/GmJRDvnzdvV58KSFNm9gaRCSWvc9QvqM6S0MjOviUwOBHYrJkATbTcmbpa7igqcmu
Q+RXyOds0FeiFmghhzdEYDHslcbAsv90A0S95+93ZaVnRO4qr1feccCrzxRZ6FVfmgnvwQ6Sma9d
i4Z3oPh6TJp55n0qvKi0wQPoGIxlNfHOOVXDwc8MEf0lloke8VDnKT+5//JC1evIRfx6CKNqk2N4
TQPszpPEG2YOjoXWGQ5jm/BgKRRFRZArZB2BJI+OMuSdNRZOSnkKOSZotm1+2DeLNVslD1DUhPoz
Deuu+JMWm/1mIoHBPbvIotoNaOOx8CHIwQImnHpyNKL2DiFQ7R88JPBEv9k4j3c0/kGQIurkT0Q/
Gs6zzYzGer49koSDGiwPX7Rw7VOBcfp6jGmibN/9rzmxc4oGpsS12D0HksTmF5LUuOWwtfxATJzs
TPg4Ur33/LnkZvdzyHMEvgJlSnIZW+/3EqcR4qpXAlL58JRABrS2gdRP1yHtjCzhy7JJyKRmGSzF
tuhamb/xtJ4Y1etEFtU7NnNW0K5ZeBS+rYijtznz0CfBfnlW5Vp71OquupIyZEwohoJf9f0J5beq
P9s28MbfpHU44nhaBNEQ83UGrlR+1oTmtKeCy22/U0gwDR8Aa/l0HejUQYzlt6sjLi2RC3b8vcDS
75SvZArB9Z4iZLv6GCDu2ZAFr6qMDQmD3nINwU34HhrysnLMmz7Fgr//vove6gClkPbh3YO0ZpRh
Mg2CKc1+XmHeywfADsPl2xUbm85IyIoeAC2GiIrWNEPVlrGA5QHhZDs23O0FNu2B3pUqdV/QKNpX
xLKVzgcRDgtHs41U5cGR1K6iBYsYKargBWFVju0S9VNFq1YdXY/MvDzoeMpJbDZ4OJK6CXROE0fk
vdhFQPVTn1JAGjjBzOtukzFNQ8Zqxbqqi3mX1psOb/kSNWlS2WB9rawuL75VUqMKaMpdMWtYqR+Q
vJ0+wpfB+a2p2ddPkUMwBGlNm+MXYoE3sF9XvvP3fiVwoom4+/JdrkyXYstEk/0FdbLRHXU4bmyk
iy6QYXJR/WZzzVBRgKvR7OLCorAUKXeT5Fd+zudCVAWVintUW+/fb5LYFpIlwODzJxLEyZJmASRw
NLVJUpccszTcrYFF9rWruY0xpyrIbjjbCDTZVQxh/7GFk8MoiNAETP8F9jhnQGYTX9VGAFQfHLd1
nmvhKI8c7ihAmKasMby0xVyeSG3rZCIz4hnQZkOWx0PrFzIZvK4AGquwAu5Hs+WrswtVzJI9CodL
Y1XrfTYBfONG8Xn2+5Y09STk83KKooYUf0oekcZmZu65UYxU57mqCidprdBr4natSw6Ndh4VLPqB
9/qtOqawgtfFmCp+7Pc4XNWkICWeszBQfv+6wOzY9cgqtO9mp+D6QzQxpXjaYo3wPKwLewxU2dGb
M9YcuyWa84ET8paOUgGoHE1r5SaTNMLyxsoQBjGcJS1S4zqwGBm54MuEHvsEORPNtg99eUSUFhsE
akau+ImSwratmKlArse2w0eXwB81xsGpUq1ulM5TsDmvJ8gp1Q5iqbgk8iiN23acRAIEwUd35fZN
WVald8zqjOnFG2ejiYM5nF96et2ORMaxJgm/Ybl1YSQWGmt7Ne8DPdpHtFBedrd6jWpOfqT4K/hK
2vfQ3zQ1PSYdSVZgmI6ISVPQxSXfvo/vlchonHzmmLGSgqROTc/WydxSb/beoeue5FCa9hsoFZU1
LSkANzpaYAK+mfRcOSyHZijb98wmT+aOqOJJftqgsuk+8jYlTGBKbh05Yerd8rfz++wztfGwoClE
LzMHl34cI0yzUofpjV6zfEYcaLfvzdfmivqLGyrx7rHizdHoxsQyZvXJilL/uQ30Kg9rLUn0WArD
7Pf90nFzM+nNpIFs2y/znD0ldp83/kEvghORAZ7V7Lw1Klty0TbdA2ZhZjLyd4j0Sc0KROD74CPw
BmMjDutlvjYmyZL/veVafO5u13QkzV9V3sKCV/gd/4+1qHefsLDJ8eVbIICCixmjc7/epC/37fc/
L2rrCE6LaIhwbxubswyBC79sANh1b6KoZFbJobe7/ZwZC+yMa+b2vjQNOhGyLoVF7FfFY+l/bbJy
oBptx49kB6y7mpe8+vKLF4HLCOniPcHl4eTl+LKIhbrhaqAsj0Eq5M8jyGfxo61noJl6KZrfobHy
8OD1ZsVoG9tdOCSwEwfkk2z6pXDuP9uwEw7ZeCNLA1gTYpfBz6Lr7xnSC9w6ItsDo9O+4DGhBayM
5G+TguHwiniK7DiQFoKepNiGBzJhgvFx/pov5zZ3Cw7PSzvHNA7zb/HrDe2p7szt2guDmX9YzXrc
i84Klxs5Oi6WZDfncO+Xlk6ydDX+iNzg/GB/SfTJxOMjyq7lfmleM2evp4Vn3UHune5bq0obvF5O
JnbEjLlAMSKvg+vWW5EVjhQiHHTJFAQQkeZnGJkS050CejlRX2DOPL650+9cHfndrncVwS1dRqZX
FRhoY4SaLhXCKc5MyM3rfdnDdm+RC0ytAszuMJMpeFqzqn2t7NHq0Qr35nXlphktVjUmLraW5UNh
lK9hvFd0rkKI5RM3sIVXoqvOWq213pU8pETi9pSiScfxMAIYnnUhDch7V07Q37A5XMYaKJnSuG7+
mCbLTM/CrLJjZA70ndEekl4Rdb4ei8qqr2BkTLi7WZIVYyt5C0pTfeBTVH/ZoaJEWIF9Re17mHSw
xDthU6lNfuSKIRR1/D6SOYsEcGoeG7h6QbL4eYkoZ0K9LJndzKwusZVW4VNEqtML0oDh0np5dwil
qdhSAsWsVRBLVehguXZ1EH2Q/NjE5C96XRJkvV3ua12vddyggIVNCwLWllDzbQBuNOT/qFAIirS+
2CoXkOU1RQvPFpViF3OxVXdWyOIpXAs9MiQt7Z4Cw0JLIDLiLOOBY80NqWP6KWcpuoLMkwVDRZ1f
Exr+iCedniv4ehNpfWVvnWnhRGBsL85dEci9rhfLPg8wdmxxzmokiOUhP31SMT83IGnelaXRHL2J
qjiDpq24Ngd5jZkpJ90tGxdSIhuH1Q1T4cXoVqR2BZpZdDIdhkmEoPDRlb63x2i+AL/0TKttJm+w
fNJI4vkivQoc3oF9OGtwqi58C4zCeAeu1d2BZckmEbS1nGNDzR8xX076wts/7KgLCAr2H1U6tIso
+xEAt75DVtbd2ZWe5TG1Q4ctf0RuHpNzFBHrVVQsd0tx69mew3wfoEyCZI0IyrPS11Sn5putaPK4
wtlk3tmgX0XcF8J8CsNgOhgqxNSR01LhY/bOy+nAUd7B86/C9jIIpeyYS/VULnPxFmFspcvUF53J
0t8tt2yNywNpo20RR22X309mhhNCVjPPn1cIZB7aaEmKGzv7GEqvZTcwqRjUfTe8KNSfjK0ESH1m
KG2eIN9+OtDkhyrLBbmlS29/ZKN0bkQTrcABret/EGS1BRIKMlaPCGjVlVU206u0Kc/yhO9fmtQW
V2u/vHTDGG4igNElKDnrR06GFVYbGEVDXnqOKj8H1PPLruF6P4Asmygt6ATD8EzsaTzgiHnCe1Od
sHPS4WjBKWQJ0E5B1i2Q1oeRh8OZ1P+83Aeg53TLZWTYEq7iPNN9WDb7MQ+bB3wQjbkjhLz52doR
a5wzo7PipAK97U7juxNEzR+yHYJtwo4Iohb98AbrXd0OlV/f0B/nfPoC3A0xRjc9TwMLmLUiWYx9
5TQ6MXI3ILxd5nJ+aFz/t5ur6XbtKiQw1N9l0Jiclc6Yh/sqJpen7Y7sI+rR1rV7IdS5fIjyKn01
itTiNNzPj5FRyBv2BH3PpCRuS9Tp90a4pdnKUdqvqCMtRlkrs8djWE8TgWNL/jc3rfYpJ1+XppTB
45mlC2XvO6RiSoJSLmJqt4OB4rfQH5DnW31NY33AcFlEag9v0liaJUEANv2kFkxGe4mr7YUWTkHf
TlsphEIwJ1XcVEB8kq6HazT92b5xuvac9nrgyMORpCL+hLlkXzF6W0CeVnTvBMX4lGXF3MUBKOGR
G7QeN5fw21Ao/VCyXzzbBiKEAd/0T6wyvE8w/yESOExgbhxE/LXYQL3y5IGt4XqGdViTjGSIu9Ah
EW0xKu+8iqY8LDNngv3A13smvcN484fiCs1mdUU50cxu1OVVjFnQe7ZEqC5+WTjPKzlsN62RNteo
7hyq9MIgQ+7dRs+c7L0/HeGhxzoyZ7BEkf8aBFMn1txHHsDxL+QM6YwjFa1J7mlyh+e6fs5nV35k
htuXVwWZO6i1eVeIGjP86lYzpsft5KjD3PjVDVcHpZflhwOxLU437HXAEcUJDPc3LBlMA8pDDMui
U7syYkUjKqf66zEHfRbe3LzjcUCzxaHep6HIwoCe+GuBysGJqokoabqV74IRPR1RH80yP9atTWFp
P5TPnG+6Y26mvP9STnSmtrJ/slQbPeDSFK+pKolk90mEPPaOIF6YwkzoptSvTB74cCZoPccETieV
144/hS6K56ItENx0wsyR0oXdK8XiznQKAmmw0UzzqxjNmVJXCaGGen1FF0AQ52pzXCibMjGWXoOE
2h0Fw47VyAcrD9XtuGhc/6q+Wjiiu0ezCXBcrITh/DLwXUQHEAzLOrnbJYXvw8pPQn8dxStPJR5f
HWQHqNul3ddIhf6i1pF/MFv38rAUQwQw6E1pMoVZvcs627pHX9WdmlZYV2TPlI8YvMoPCTh6T87L
eNNVbXmxeTUvZmlXaEbVUv8N+4pM+o486AwC7GwTr3hHmBQNvhDYN1IFktRNopDf1nr0kD2CNF5I
bLBayiQUO7z0xMmRYfrmjo15FhhS9R3Hgha0jMoprHzdLfUpqNOCXOSvK20x3hUtkriMgzq/jM7o
rAnsrPOmHT8Y9j3o+OM0R+FlcAk0htZjRFt5ak9kBKn5URNrtSMZf+kIPvfIJDZWW198TuYKRiod
OzaSgQ7XLQCqnwOBdCQlIJ8z5sZm6GHX48gHtrQ7feVn0/RIvIC9JMWSfRhoaQ4kk+VR7Aa5WRzt
Zl1fcDRYd9Sbo+Ifgh2Szpm5Le/uQA1ANj27P+k1rW5bzgc8uDM8mjA6b5/Kuj14BntPjDwYGc6w
WLdB2atLMTbsTf1wJI8fAV7RN3/9vJDPA3aQa1qBl6SMWvFJnKCu905a+E/krQofO8LS/6BHwLpp
vaDaEwGe3WCvNh4juzF519V0UHml9wjA/cRJa/pdIdkuhFbWR/irBNHLnJ2UYXZxCvmTIIE2zhPH
y0M/Mz/elBhgiLWu1+A3QpWtVLJV846G14Wjp1s790Htst2kZLtYMS46LEDE90bjjhszxqPsgimZ
FR64mJqV8TloNIJWz8silLhudyxsC1Sc0oDYn5zwNmQUKk55oOWJpbjzdylH8T+FFQZ/VyNiTscO
/wuyYzylQosHw2eXwkdHmBR1rKSzd2V/nxOEdi7pPSHnkdPJO8hUgIJKWO5VMwm6aC0pODOQtly8
GUQRktuWGnbSeKZL87mbdidpr/ZWerw6Z8mJOq47W71kwmboSAMAq13OM+mRDi9AivOWcxvWmXNe
wTngTRL1j1ZV4mYGQz6Q4nJLEKnvbQJJpEJOOT/3FhwpAex+jV8CyTsndnOY6M2dpuYaEg6HcFu9
KWOzvjTLejfaoX5X2l/OnC04VUZiObTcLFSaZvlzGc3671QjUcyGrEvSxvIvrqXNY0vR6Z4XjWq0
ibwdesBTQ+Nl21J3MdA7dzPc1yvGw+G6BK2/3exFvCd2jdpbZ2mPe2eR9Xtjp+ZvleveIi2WQJC4
VXUXcELDpUDxyaObMpInI167IxHl4/goZ+9+nUj/jdVg2wkJp+1LN+Ih4jXIX0y4hwYFs28Jiq6V
z98qyd0H0WF42dENkT7lXSCfxprM0lUjkEyizBYk+aLZNW4LPuTjYjXdn0BbRzJmGurV6wVaFgXU
cSj79RYnNdxkSEpU4lqRyWezTOOkdcDbIkzhPY4Ed58xRveEetPrTlBHUb6oZgk2tGptj+5osJKb
PcaAsprqTSRh1BLhYiYg+Ik7SwqjsAgDkTmJ1Lo1f6AYBMHpXON3jly5f99k9Vd15Y49hYuLr3YD
9qm4Ji/vMVhL+5WYjOLDxohBPYI1dAczN6aZ8S6/kb7SycRWPp8ZG85zV1TpPd4c43er/Dy484UK
f5RFb93S+UsEute1rrvr7YCFbVon59xYznpI2TLA9wang9dF/zfsPaaee/aQ7KceMtz2oDpns1XG
mauv75uRBhDYiDX/DUloNYfcphsEzaYsdlBmubFTmQhuC7ywP+j/Fh+Ey0Y+azlQza0xVupHE81B
toMuY3Bu5+pOWk7+odaFjVQtefCH4GiqY/jgZ/6h+EsLTxmPrcWZjMrz9akONpzR1iF7i61LM8Es
Ox4Hj9YHSPlsI4A7+HWsXn2wm+mzPBJWVzzT30ELNujBjcK1d6/pp0blWPp3my6UiqBJvOEWCd+j
hlCcuEyX0WbqbodfhM/TLm0zx32yAiH0tyz5u3HxlWKU7MhNtkP5CzVKdkunzwCHpQcizAsGBeLH
WpY7mjd25oJsYDdGbf2x5l737k8gAVUQ2Le13fsPBU/fQRLD85Cyriep11nDweKVSYRntyc3FfMV
56EIMhidAh1JZplCGNvi2bDD8HaQDJ6ccQNxXy7ViFDf5TC7an0GuyPhA/z61R0Xa9puQ8YMEA1v
5djelWWhsn3rNuOZh3V9W0c1/RKwp49CtME1RTpNtc9Gz7mQNGJNB3Zd/dRxXMRZMwb9u1dF2R80
WuqvqPsFdhiZOfpT2X0Svkh7FHXHv6TrmI9hPrr8NtlIRmjL7xi/zZK2g8lLb60hp3pwzUE3ja55
8pFLvCgyNx8g/bIn1t+XHsgsBeAw7G2jsW8bYtknzvFyvBG9N+/zfnozBryPbAxWxAhYmhfG5ObF
qqmAIn3Z9na60aW/m7VJUBcM3kJ+vCUbe596/hXi6xBjD6TvIWO20VvCbtTspm4Mf9nO9ILyT/52
cWcRvJkZ44m2NRZp153mK6+Q6yFbesapAvXnxe/G5eDZ8hgww59ANijBlI0ukqCLKnhDf1wuvo26
9QiVgksNOZHNvFbcTwgV0KL7sn+LqAp/tkyqttkecWHuumgM/CQql48Sq5O8JszAPAxpIFw2NMNX
B3fkW+TwOzeuaWDSUWlVPuSlor05cLfoaZeEQSYv1BlPZBm4e+ae5V3P7nKq0E90O2OQ9szEGPS3
WnXLOSuz6cUI+p5Nvl/y37UlP4KBLKDTjLUUt09A5QZu6fVW2RGoCKnAx2ZpNTAD2qgdsMOLTcVP
rIoqPAU1zcmV10pCD3xphkAyKbhCOkXBblnb4dKrPPpN69L8UIJhUsYh5voC/oGPK1iXuTmSVeFT
xV7O+pcXrlHiLgqWiJFKM0y07q0U2vnrWymIy7RE4jeFn+Ke9IrmjpDl4af2meIMFuaraOzTmviU
uaJpBZLtl+tm/jvUAE25uSqzfT83S/HAgRXQb5Y5EUKoL19S2ozI1R45IdbTUF1gXwVnFF8wRsxy
eOUQpHHAGadsYI4rFbr8FcL8Ot2si+U06t8VQuDjoMvwGgHN/IT2w34J0ek+LEVI666HSjdljNPD
cAtTRHxs3Qkde54k1pxWVqpKS+OGkHoiMkMhz6MnPmlYrxNXDERrO236DNde/Vy7af2D+TV6xNJI
NL7Zy/MiOEUfGkqWUDG+zmwab06nhv62WHNgM3tt7utiSg/zPD0XdbRcYZHpjy6jUB7T714sMTkv
4n7YnCQxDrjwqqDzmxVAO8uvKujScTe59CvuRNeRUD+NAQ6y1fu5oiZH6EFwwK5xlLiu0a29KNde
QN07JBKUIcemaxQP4GXp9ehJ53NptiMgs+m6W4dBPA6T751J3wwJeaj9H4VtjvSd1LmFmL3Wd6Q7
uNdFVLX33iSfCb2M3ph6oKnmrN5Hg+Ves37Dbbdmjg6kvk0BQx2MRi3oRjV5TJ9L5FM1yxHiqlgd
tCHZon+i0BDYX2qL2tnGnuGU8Tf8dFJvOtiiSD1ANcvhnARFkqBJyw5LVpaHwWqRrFPZXNyVZkBd
y0iuSDJqmtHxAegbb83UsyKnew+wdlP4bPdtaVCukUfvFkatWz8NYR2tteW4O9oDJ9mZzKZdJQxq
dZCrZMUu4iI817grYwuENpk9Ti8zlazJGkX5g5NOy14ECDYPRmSVP9oIKXzSGgKDHGjn2VbTVCZB
09GXG8DE3NqtU5TxpJBniTbtrnGHBwihiDI89tMynTEuAu/ThXQcwcVGUmRws8RYIeX7vArjs7SH
8UcDrMTpLhwasuYr2sC6VR2WEKguVqp3/rh2wXxsr6m3m6pxuBoo2YA+KHHv4Azw9rXspp+5Gtxj
NJblzVoStY/4UNTj0YXmPoxzWTDj1hOv3qJeoIah3qT21SmcVXMXjn1lJ5MF42b6NGFBJWFepkiD
s3ZlrbQHToU9g7KFzmUMtO7ifGrkS9ZX/s3EPE6JzrI85H7mPo2SWANQiLJ4KnP+YpUCuFzI31H3
aUkJ5GnwveF2VdJ+sVzH4KPW2WU2jYYs9p7Ok8rzqY1vijb/AVzBKr3V9LI+mzysYFFFudaX1p+M
d22q/AqTkiLdbZqCMw8lZd9a6YY+j6g/tdocTiJdaC0KZ5OntjWZzfWnW+Qe1cGezJJw8KdTmiKs
ieewWwCBcmfzfeELwhKEu2DfGq14xotg/c0BDHdDyKvSggzv3E45Jxfzw72ZmfMJ7ovjBLatFpS9
u+pVR6lK6w36AKBYlpRVZIpED3quPzuNYhc5WXv2u/6tJRtlh5o165P+39k7k+W4lSzb/kpZzpHm
6BzAICcRiIY9KZKixAlMIin0fY+vr+WIm1USWSlZPnuDGtTkmuxKZCAAhzfn7L22CaudivcA4zDo
dKK+JVRadsJmwywRwRhMZKffuYNB4hiIgbcchepzrxnWD+Lggi3T9WJfVqJZkBhBR9pGHtlCS5Yt
98Y8OdSqC3XmiTwaxPQX6zL8PC0ihn1SGXRdvWLG1B9ocodNJ852iJoqyzfaQTugrxvoFpmpe+la
vSa2VLFLjvHs4r8GHevwho4qnFizF8dlqQJq1wUbXz8ZGNAXtmF095ZnA1CgwEOOw+gdlkYbdpws
vV2GLJ6iae9eUbyoOdNugXZboiivge1lVzHLWHRWBVmRCz9PF336AyL1vQbeQH3OfhMdPHguFKDv
IBSuOTKFgkNi4U3MTxS7nWrnpol+bbvjaG07o23OQ11niIzQ2L7Vdps//15E/uEKMKGwezM8GCf0
jd4ryFHbtuyVdc5SjasbmyRqNG1DB2Xar+KckvSVgGHRNhM7w6WFfa40wb+/Bh0LBIsdlJfi7PUf
f7NhrhN7y27bcAzkE+L9bUiqiIqKXU6HLHDGFy3zyqdu9sxbG8w6RNzcZm01DZIuOFwYQLjltCxH
JCylvR0niUbmD9ejZPO/XA+CeFvHmuA44AvgK/P3P1kTNA0FTzkZ7YE4LXqh0GMsc58jgLzkhOLd
WUhub7PFM9+Y3r1DQXPoypnL4JCPtevuwrnu/5T5avwKJeQWcTJwuTumZ7pYQqx3Po0xdBF0tVF6
aDH6DXvRWsuxXAx5jz45PQdTOsk93e8x2RickunLEZ82bVqKrIs/d6P8Cn/H+WbbyQ0tY7PbxtPY
n+HOMPHEyaX30UPTtrSL/gknMfqITFgc2dIgpEUB2DJ60UyLkn0HfsAm7mkAUQfzyLtmOnZv/nD7
P4xJD2+LZZqWZGfGeHjnDKHrTQfB6p39qQ3vWkB5jh5NfaSMxST0h1MGQBxI1fU2O+Rjqj9wVAnS
1hFFK13koS309qIBAUNr3UvRhZsdhocrHf8rfDNsi/eRyM0WyaNSAf3hG9AJfT+EPNJT6UuqIAPT
dVRSws9DiAIBCI6AzjJZY8EzbYBuOXOXAvt03A9UOAnuxQKXt94PzhwVYURg2c4nc0GuR5MFKbLp
RimkS3UOEX2ZXCI8Lb/qhozyM9rUlgovob/0Al+Lozw57tGbPoLrVg3aEUUUMSrIbqJp8EO0lhx6
pqitCWg13ZkdfIHH22lK85ZduvsDIIx2TGFQcN6MNJ5xEbPtt7zuEm+Imflt39rzhrSq71Zd1ucT
bcF2kxmRaewCy5nezNp4Szkxl3/Zh+A4YveYG2rGPUs/bG2LWscdfiKEpE1O7yKc4G20BF0m7hLS
IYF2DYIFMX3ip/CBilu7D7vXpO8RK+AcRcQXSGanubJNJEF1yvfEhoymbmnAap9TIEDI1gw9Yvkq
Ut4UQ1v49yZlCoj7Q8bgIOIS0Z9NyA4806BB8tSSoQLOzEmiBM0bgsbNSZwLUxBmUp1VdeZbSb5c
VeWwXBLqZsNwNWXp+ItNc2SLrRF3Z28557UzhsveAly6w1haHIp4sTRK2x2KZVaNrv5MU0oZXoqY
oVnXrZppx8BiLbZyYaRXolT6rxlgf75NNIeLO+lz3Nnii6GEid5cOqEtVkcOTxtQyxNuRmql1ZFf
xm+zK4mextbTihxJBeJFvda+ilIi8Zgt5TRgwCGSDEdK6z6hCpPYs//kTnkRQR/n/QJKFceX+vdq
4xXuBJXDr2ykpHVHFz0pX0jrbl8nXDXtrVekenu9qm7jbHLKHOcTSjhad8rik4YJP39SPp5QaZrH
udp32hnpRV+b+gOpBWW/EVGWD4eAlwInZhVnI6kDKxkVLQyTOht1rrtdISun+IJiRON6MIGzlvsw
n3QPR4he6q/0gZB8FCP+oDNE5SK4yiGLn01MpePRM7t42QYNrAJfSL1/yXuRUTgNFnGsgvxhjjL3
Ku3nNPVrg7P5bWa6fb+rTFuWe2R1WD54mtptSG7ddJjCOTqYKBRYiwBJ38iJjK+92Uv3Mgjw6Yyt
5cYY32c93BXri0yvg9scgyYWh4h22Tlfa7mD9NAsm8pZTGMLjg594EirzWgGdJfYXPKs9kXE1sc3
MWg8p8iY9EO1LKhccmJS2wu6NjbjJkh4+IMrxmhnjPNAcKss0AqyACVgXuYRR0bImFEQq4huQU3a
VLqZQAh1fp0ZBgPcaLw7qMysW409UTX2agcsDLHfjIRVEHTyZLXDSF8dq2/a+3gGBwR/a2hABWT1
lXaFBekCCWhDLyceD+Q8cl003TgKZqDNUVe1CJr9NlcvM+7mUn6aCkpfAeqW89M1cyGMe8Ff0j01
Wr4FOzSGjTfzRm8LSGfxeSPC+TPOlq48GPOAQUCu0ny30tvXym45VoxjDkuLGKddTQX5pcS7sCFz
t/lG8XOZtosrHNMXVVNXe5esSOvsJIPqwYmkB81N0/Lg2XH9yYH7EeySYlm+JTFT0EGCV6K+3ou+
3Y06yQ7nAyMQW1xq5V9KeAOW7+ZUnjdZrTv7IotrmhCqbb/pl6beegshgz56S0Eatq5Nr7lFMjqK
l8Q8d1DfhD7e7nnYQldBg4w0q/b4mZmEydms7/SWRMQmj6prjcFbbwSOrVvHgEjvJwiBoJXYUftK
Lm/0WHeDhyqx0sxzMXlJdG6takjcU4ya2TWZT0767Ljnvd7Cux+nozDm+Arh8fgGWUKXPorAQNvG
/Vi1O2BcAa79CUH2mbc0jrHR+sA8IzyUB9UJc6JeTcj9RoiyhBopi7a60ZpKy3dkyvbiwWrmiVmc
0/KFqWsWhmdYHlwxm0mcDSR6JaffEvUawneHgzSy6TBlDyIWOOmHBebG4Osxkfe7hGXy0ogaN/cL
1BFogk6rgCGZcTqCx5AdGi2zBng/ns28+jlOJg4px/jggpRmWqjM6zESZXQTmgnn68QgwmW3qksB
SULaAD8JO0AL5R16j/7K1htUV+kCj3cR7eu6vBlVQPD2SNWpRisQMeN2Q2ywosuw3WKI0rZSnymP
diONEyDkTOx9lpBFjHE7u8s8q7qN2f58PrkfPRaQdks/Uw4UfIwg2C2ZlY9nOVotOnM0RNCzNjnv
B8wGvGBDyinxnnY4uztmAOQorpOV/mn9Iuo1PmSN5f5ol85Fc0PN6YKSrHaENM2ZHaKM45Nx0v5o
DDixrVL91eCcg03YFUu2Ix89BTaNWBUVVqQbxI3MupX5wuA4TUGYIgv7XvHZ7sbyjRQ2G2PXnI7f
p1jQeDMCgT5zXIX5jtPI54KdErQPEebfGP7DtiPo4JHiUtBe9PgHPPQMYb6LkBferkcOg/U43VMz
1PJtKyz9gCzXfEJPlNxSspUYJMfEu0wxNZQbzsbDs+UAtPLTOuxf2BIGgOelNS37mhIrtiOZoygd
nDz1mH1MSR2DNmh8l48j2weCfMwzHgviUOAXzHsdnXxGjzIcjWWvP6AfdL65ORXHXaTPyuG1mpnc
rGF8MoyH5xmG2tbSBNIU0sqdgLBpq4A/gZKqPCIXKbCTopyrzrEMDkhYDBanxk4/tQZEnY3uNsOd
6wVI9LopUq8CjRBjC2Rh+kIAFlUPzZisr4CsGOx17fBuIFDmcgX02nALSXXqN8Cz9J3FUfwZ+Enw
sMTEvduxSpYeIRVfSjmNxbZKS2k+tKbgpujKVortKKi/zSgsH4nhy5btiL54uoJ5aWExTbFXoIwZ
q8TXUZDROO7x5FGmDNC661UfGGdIX9C1V/Yc3Hl2U/rmJItrRYK+zDWPwAyq9Rgua+m28x5VYAuY
lg/YtNOUXA0Bo2KDg8ga6Qkr68hpsQxFw3u77mM6InSeKD3lPwpsP/GtZ41l5qfdjOR4ollb+shE
ENbMWYLyKSNhgh4zGurU1wVPzTc4wZt7FtxufMBfmDkHWjsex5a6ztojuLmAsEXcqpcdkd40eqqo
ao5Nroc+GG5k5BvHhnV4LZsY/EhIYOChaRa8pg4HqLeTn0ezKnE7twPVeVqW4WbUGh4Q3kfuFP4h
VtOwjNNbtHfsyEcNGyuwptz1Eaqlmk84hHu2jGiM/LQqBuN7i3ey3yYUXemej1EfbT2obc2GkzFj
GFVevRORQ28D0pH9NrFF7rcu6L/LsIzsW9vpBrBloG130zC516fJoOgqdM4QA6ODpRfBoVKHZjfU
mu/4IyN57dBNPwhbBXWddNwDEJWjtJQebKSLtIVOxnyq0WYjStCazNeCHKsjK42XHjAksE9zTRvz
lBM27MH+sv4sJj16UiGn29P+VvERkV+utlCzVbE/GRk1ZKsJMbAtTjBM7bzRWajdmW37DYsad7CD
UF/vrMkasm1PDvOrW0WL4OkiVtnIcOEocCKHhkPLx3FUMs/sEdP21ck11PNKfB0YpNnW0KY2OK8s
L618dPGcTlBJhd9rhAjeGZOX8UA/G/cQPmG1QTd0JgHL7ml1xQVVmYPeUz2hezymoR/pbjdznEal
jMpLfa+mWLgNJiU7btRq9K1X96mWKrN93YwM74WsSJTIBo9nL9S/x06h3OuxGOc3XuXI3OUOzULS
WMfiO+e2sX+0ncbWrE0GdlKwV4wwR2rmqFsviN2Q7VcV/i/A5eRHy9UPHFjq/AC/lIW5USEYLnwF
SfCbskOMqyEwUxSznUVD8qs213zXCFu0gtUrY+jiIQ6XNchQP1WeAkoj6ge7mkdvuSH3u4+VThtK
nNJZrxYglXLGYSYkMHNvt2b7ehJkMw+Xxf0JfOwA+MFgdvLTkBXCoM2HKty1Vax+5WoOLCvSjq89
9hs5zsqAzeIR3Q0Hk6TR8BHJiHBRn1xYosZxNRMxYrcs0vf0O/jciMat9ZAGE1NbP1f8H2Ox2BDY
NLsUZHkkLWKv66kstlHd2BYBNYZGX4ODmHbeGHakA0aMeH8jvB7N7sQf5cTCn09Tbt7RaT06XeRd
NoxqQm0g2VMYmoUex3feMKkIuzJVVEP0a3qyx1ABg0ttjU9jCUtqkx3CARThl9wOGSd2k3BuqAsd
WB9sOIxx7cSxan/KzDqNKKBJ/B/0nhwdQ0mVdysN5VA8jaiTCfdkL6RtxpOHisVlcvIVN5bEq4gD
iR1F901PdEVGZDYGv+TGMvReCqKt7S9GY2NPYGbCYTBhruBbcPAounp7Yqa2K/hBtNTnbk9uX48e
L9KHKWbnnJSYqXzGi6JAGNKKunPiu0zzgB8Pj62xmtrLsUX3F05di1RMTQgu+zvebWRWeAxNNCK7
Sbb8nspgc7oj5IPfHxJ7gF0jV8kzVY0n60yg3U8vkMpp9dOAJh2zplll4S5A/0Kjrkjbjlb8SGrI
EhJ3X6jMpye0E/pDAKSQhn9KUu2l6wYVCRDsCkdYcq5zw74XSRkFpoyzeQZVldbEVwtB1hVGVO7o
6or8K4TQoom3D1ez1JSXw54obZHDwy0yf6Bg+rZIMzsfOZOTFO2V6AoLGRU7vEM6G0gXdHeSeR1N
eukMHOkLtK7nA1YA3W84DEc3I0EekV/Tv2gvDPs5BCFJdMWch29o/o37oEEo6pfTwCszx3C4d4QP
tF9OoWtliXh6Z5L5QfZDX0C7R9sU3C0QSNkpOJP9A6AMU2Rb6gwfpOf8WXgFU1eVLNz7vhwsNuZY
X8a3mWoTFF2kEe11hova74OKk6ZNo4eFmZoPpIbVw3xiJNOnVBvtOKbQMhhGq/QVTD8JscfRDVaJ
OrohdYLBktIy/8QBnpJIh7IHO2djFckPYjgAlQ+YfEloizB1sYOS7oLTjQwsKnhO7zKHljjp0A/R
k6zOlYpzej5lMnaVMjwK9NScE1WbdwO9VmFeYfqxvUOZzg+fDKoklbSvSIvxCtGJ4htFC0aK7bpr
N3pKZX/d3HwR2OyNIe7ujZpSxuZEUWVqLmIA8BHvuAa9l9myIrf7OrTIy4b6JtJqR5u7SH08M+3r
uAYTJCKKrIdKp1pw5zZSXYtDqILr571ToRJtYxxVG09l5T6V5D9pD4HNMPwSxh0GMKtK6vkKtVJY
3c081PQtL7hPOyzU6h3BhFZt2qEbpmuINOKeFMbiC+ZMdbvYAFDskxjU7zFV9qnv2IXzydWrttuT
0CSTXYCuON6aUZ1Dw8SY0m6hrgkq3n0RAB/tur3pBuVVmAJu2It0Jmr5VI3tWE+TQ6c3UX9IZAJJ
hP4GG6C0mYfvC7zr9iKeS+YzfUq5Y15qMrmcfPinc9KplFOyESL4ZBrU0xKtig2jcsYzs7sOI7jJ
ed+6Mtd3LihauClrgWpsckZOa2L7OuEVxtVsXxRgKnaGZrF/PSVoYk/j4aYUXSL/NPbFWjv0cofN
xyn8U0cGQGBhoM6RidPgjiozBfwzOQaR0m1ozD64D5UZKVNu72R1Lq+L5IkxQVmOF+70Z6wjTFlQ
ZtTgL4JpfqCxEwpsAui8j3HXmeGnIvJssU0AMEc3TtvhCYHVM+MP7quICiXtP5yooWkxpE9DzCsX
5oek1LjO01gJQ7U1ace6xyxP7Ze/Taz2Nch53zfW6rVey1CRJflWJ9sbqTx8qxpfl3U1jnJ4CCfl
sjy9hWKd55ZIsHIwacbGpiqjpTp1VP4PKPaHnGaT+j+V/3+d06zoOcV/ZTTPP2PE/vrZfyY0G9bf
BZtM1wH0pDu6aiiMb233j79p5BL/NzfM+7u0FNLKoR5uCvpqf/uPtuy76B9/k+Lf4YTpv/boUJcb
aKf4dNc1dY9ggndpBK4RWVT0hfm1S3Rmz1MonkDWFO4sr/SoAevo4YJLr6mD56iz8YtaaF2qg11P
Q0QGmku//adbhUNcNQh/hncRSvhLl8Vy4PbxXemN4SugLK8rutlPjbqgrQi7YIZ5SoC4cOxKdjH/
nDEsUlSNU2IVj1KR9VLF2KNKjCE2ZO8ZQXuK9O9RO8G+KSp51PEp3Q9l1IFkySvYfUEf6PsRTMin
pXbE54rgKfRuEaw/dFKR3CxTMBAvpECAUjjx6IcGtS4y1sLW2oJM9K7QcMfOlthJMhWc2rSmt3ia
PCSTqM+NvFoeuB/aEbMg0EG8Y1G1bWq7fqEDioRcYXFaPtBL3S2yaHu8qEZM/yzXenLHFCNDSmxd
FnwhJWMIj4YVI0qScqHyTMvfu7FWDGKMNKE5jxUdMcBFrOYQBU2cVoAiyUddeRlaTjP7OJrkWT0U
2sYZpeXCMVD8RZpnth/BSN+1s1GSxTz1zTWYUmQkTjG1D5keRQcXA5V9zhQN4XGYgT3ipYg/FV2s
c1KGUGXsEBkAhVzwfBwhrClU5IqNLBZyEUCrOMWDBDXe7HDkGVedOvtmUAiirb2iJycyeF+wXaOk
ojxWXcOPkeSwyV5xKnVhPcGAr68awC+QamdtxnEFah2yZWVcaivuMtYtJB/OHAU+O2Cq62IlYpqk
1bbbZmzHa3QbSrFkRTOMyzpDs0H4kKr6R+iQeyOvMcMotqZrcgKHAAFxUy34/lIgQN/EWupdpIaX
aGCFKfhsu0Rzo1eiB+B2SoXwLFaa57SSPRHLQ/mssA8eofmP7Ma00do1DbKQx9mZIOEoQuh0goWy
kaZ2tUJEOcaiAkWIA1y0DBVoFEmVbI+YUuIbLwVTxBl9GB6LmtnA91ZCqaFgpYnCljYrwTSatCfg
INYlbSXYptwzOKdVM/bz1mNU5xeUkLL24ApkvngLFRdVWxmps14jJIN7rr3QQUA5iviMmgsCz/qJ
Hpt8dithL3CKMZhtHcKNr4y4BL/KQ9FfYoRD4OEUn7WLRc86bQ6lz1ncBD3jTWfodsC5eqRFImEZ
zMcih3e2Mfo+/1Eq8mvauj26Rq0LqY2kYXxTr4DYUbFiJ0WNlS7DYwOLmIQhIpd2ZLg5Adr5ma2J
CWuWoEvqnUNXf9Io5H+1GgWkxVuONhOsYXVhB9b0XbM74LVRVOPlBA2AJa7AgNspzq0juwngCMb1
ja2l7u1g2c1FsiJxUwonvNdwcmtFzEX/aJ/TQKnv3VZou0WTLvbHMK0+Ceq2ORgUsLtlCIC3DsRF
TcwQmy9oaviR+ri7qgsb+ToKcSpJxOdsaVs4nOo0nhYK/Q7AYKv4vrVWYYOb6rw4ZDgb1Z9HG9EL
EUW7qAFN4pe4EvdTs3xGn1c92is6GI87swOEDWyajukmfmFYn4A+ZM8kUM17fLpfOBrbWzOW4hF0
dYbAynIPk8IUSwUsdlZ2cblyjMOFM7hiRui7qPYo91po1hESUGfdcKeNgN2xKV7Civ7GFfbATG4x
C6F0R0m/qwGgG1s0n7LzCRoDoDyuMGWvHzTfMkdxMYaF9sll61n5cGtB8tREP3G95J0v8cw5Y+nZ
R+WOdTkDy0CFZ1jh1zQTKHrLJZy2Bv72eS+9XCQ7TsI4qxHPll+Jv8ixaU/xcOx5i6+j0ib7QHER
v3g9PqyDHIC7hF5r7Udy0vdOHs9fcsB5FxEKkDejHwnh6bsEvwVAAqJJa+ut4lBypHHbHzJ07zuF
/gt84syHl8qq63MPztHnEhIvXYIxzfRtQOxMd5ZmmPSo3dnsxHEpgt+lSjmySpKPckcPwniRQwSl
YzbuEiuJvwANxGttOSWxXitzu/WM/JXid4f8eEkfOSbilZMK0i0UrhtvY3tOmRyedtt50ZWpmN4u
+VRPTNpjcjGtvG97tG1eHIUB12sbIPjKBp9WTvhIuRc/vPxOjke2scjSudblogOrj/uv9IiwcvW5
jXssVPhxblREpGG0KDPLSih3shYIZQe+M/dnuu6MUg81GGVQ1hfdi7zHulYbYARmot40AkkBfs1C
3gSG1r00JqUvlW3b3vKhOIsjLbeKz5bCpsPYhKCeCWDquk4y0gYgmmduUs2sPHbq4NaBzWGKG0fg
CV6TOr5O/oh3yAilvRzRgB0YFkDbXcVvt+kLLBvcZ9GL4XXjPp8GyPP5in0XphvjcUoBfW8Bo083
+oqHn1dUfOOWme03kawgQxPwjpQzSfXzmlSLe6Ho8mb6zfPShVo7hZ5dqNcwXdhdjZsl9PCniaGs
Q45ONWT2ssz6i6joM58603I3K4a9LEee+IiPYiGCVwboVEDdO4nhPOpOkhCSQPgumRwGjglIL2ck
ZoThVrOt/g32TE/TCq47DA8Fz2+RlW0Wu0UEaNgGfP0MStIutm3jjOGYPjd0c0AUjkX+7BSxEFRe
kjzewriqdwCsM5CmtjjHBVldUITvUZYrqv+CluRmCBuFBuhKtT6rCIAYYTEKWN291Jk2b3q7Lt1j
hfHuisCL6d7wgGdse6FN10OUNs1hSPuFvJc2PXLe1Fy/aMfkfvLMR8fIi70Qk3EtzLY7Mkjr5gBu
Jne2FpUXrLnAxjDlwttrGqf3pei8zM8zp0Hvr/IOWM/ll2hNQZjWRIQstcBMwsfLKJIRWfM5r7gz
1C6g5e2yvpGQz5KKExq7G+ds8Srnq7lQzNNV2MLYuelXc01giBMKflyoSmaoSg922pxfizWzgVZc
iTxTp6wHlGxoLkqQZRBkqaFumwZz9DZHRYI0WcE7NzFIjisKoqC044LgkE1IsfMT53qa6UFil5Uv
SJLNzyKQAAg1mF3lcQpy2OMovsWFiXLIBUwfag8xvNlbdx7MG0RxyyUdYFIrongU065b0yzoJ5WY
fWdteKERF10Zjkq9YAYDjATCYsY829UmoLmsJiOjkMsRcE96JVV6RiDt3NpCS2zPYEoKcinZHord
FNDCA+Ez1Kzm1VBdtczwF33sqfS70Jvu0rqKrhMyAe4Wt6UTQ9wEW9rQ/YqohDwPtB/6AwEB8qKi
Alj7+tj1bLqSRGFgsasRJ9qClUF8mWyiQngN6SCRqe+RF+v3ckGhmNVjl56VXbhvhyU8WyqjeOW1
z/CEz4OTHlF/KGzlYGNYXGTbPElNF4d0DSpxpnEktYIZzmb2MbJ9xRKNFr9PCmtPeJwuzxyVcQLf
NDZpd7iFcR/nRDLVZTHsE2+NRcksmo7m52hNTEnW9BSIu7xmZtNGjzbiHbzSU1Uyza2RK/MQ6zmF
KuBBUZoCs1kohpYbwmUTui2DimzRO/dLYBXGM28XgS6wMED0rjEvRC2FFQr/OH7GGlEe8jAS52Nd
OfdQenWkJSorZko6ua9UgIzWAWyo0dl9H9d8GVmVfbpp0PNNlyOtO2Szpyia5RRMk5xiagbKYnLj
AhMQV3qkCGklYQ1E363KjXktljSmoMZOy5iyOuBQo/5udABctiIlK+zNtABdHyCt8bOnkEts1pRP
QjqDRPTSFKFGv8kiU7UZqoJzog6+4XrsRXLfosUHl2vRJ97n0TAb21Y1fjgeTMVtU+k46Aui5l50
vYvcA8xE1/6uvFrlzpiyFneMMVXFg5WjpzjqiJ6LXRWgdeJ5aUjD2jWWvJKK87S2GKeiFHcdnD73
ldYHRMZqjXoPnNw1H5xQEq4NOTRzHqmY9cFF3+QhsBFS2b0WklEQ5/nS9PcGubzqfDJIFm7LV0i/
5BwPaC6vO/YwmTxEBu1GFwNZJPTkyJE2+Wq3DfaILaLquX5bj8X/v4st/xLM/gu+/V8x3v8X0tuV
LPanAsIHePsGJEfcRv8BzLrPv8fffi62nH72n7UWnVoLiURAbhABY0pE//vPWovp/V0Q3gdIh7MX
cgOkwwUwo7W+QoFGmJaj475SNRr+6q/Si+X+3dR1YD/SMFxhUBT6d0oxSn383+pkuhGIBDzHNBGX
YpTg8n4tepBpgdWYAxsVBNAzm6D1WHJNCYvjsHTVwiq2mKb+B6X6xw91pLR1VVryuCv2O0m0Sb/d
VZGZDyFudpOQF2mwYeNCJB3+cUo2Egre40+P53+q73z4oo5SPfMt2bhS5VIy7Z+qO8y0Hh2gaXoY
ZUms35b33f5ksZDhfR2Q59zRPM6H199/6K9AfHV3XYKR0TQ4ki+6lu9+/lB3alqT1vr4kIwWGqwK
f60iu6IJP3ZTan53s1DTn0ywLsnT7z9Z/5Xmvn40zxQav6pl8ZDf657R4rdAk4eHqTYNlN6FYz/R
mcWcI/NqxrbnWdcQXpflatBJlT9aFSjfPUok7a1h2R/ZawK02DKfj3L/+2v7+PhRglNPRB3HPfkA
659FPRkiLtuHRI457BPM/TngbtebwjM3EOV4YPer0bH69z8Woh4lJOEiNZbv7gi8wbDxVEBQh+Th
Bc14m/hLOibPszG2+2Iawv+HT7T4oiSCYkmgoPhuzFWGoIGLPesh7Gv3klzmTFMwnkY7cs71PB9Z
xpL+4Vsa6pf++kZ7TEDCtRG7qzLmu5crhded0SKuHsiJdDkF1FWKa4xtQUdqYzuZj2NlB/MRo7sz
vdpQDfJPoLwxiIS92y/fOmcJQPizyBY0cMfEmZ9ENxom1B6RaVvkJ3p62S68TTuSYiPrYh5wFW6s
muUOvWcXO0c9shfn3x8zPBF8jx4h0IRZv3t4Rd65hJ1X5QO2dBMtwGg8MDNb8IDh7VM3s1LYwL8f
L/bHG2nbTMpM0XT7XO/d07NNK6K1KMoHwB9NtANbUec+fnL9ey918/L3H/YhwpXqOnMFLl4TVgQT
1DuNvwvpWhPQ+R8A3zkoinXkgedLjkbjSOcuowJBDll9IEIJ/MWQiDqnr1WmxRtS1LqM//Dd9Q9f
3nEsC8kNPiLL4q15dznsKPLBK+zoIcGiJh7LGUrKpuVtqZrNAvmNM6qEMjs6WzuAUHnTSCDQZ3a/
VDCQupZ0omlAVUy2TpvguvZzM3Of5sXgnbMjt+tZUP+r0fE/zO6/ujx4QPQoKKubDlA/EB3uu+Gx
FIk2pbrt3Y9pPzbbnFM6XiywcHKmhqS3HBu7TDSfkWcPuJW72a3OClGCRPz9dXyY8MmTZmZzPctU
SSDvn6IJ7rmpIALfa24Bh2JeOEdjBq6K7Yz0iP55Qu/Dz8BY6H/4ZE99xV/ee3whDFQ+mv2CSR/y
1wXOxhI1h8zkDyVpeTA2HG36UlPVLth01xGEiHZwgwfDMyycuZ2GQdFo3Al4aRrkP6jtFdMZXr6m
ucd9HfYbd6RL7FPyg70gwYQ6V3gWnAqkUEB14JDHQVX+WMAZQQhB6WzsaNbWzpGmH0c/lEKat2Xh
GwK/rFIOZNOU9s6nlo2889BRcEId0bqgCpmeCopLOeGzStY9JYcGhkO6z8hOBUqnWzlICihGbQcY
JdLar1NXedRd6WmKnTWHOSx1hCXjFSZHZ7jtRwECftNKzaQ0AYgZTfBGEmo2nXXAVuKWxlLelQhy
QyPOb0EGThx7sSHE2k1di9SjXBF23Q1TWDHALeuS7KarYEXdQRPsUgBAaGTqY9jkbn10vNDuodsL
iRpiJO/gwp0gE97nI+TRzWgOhvltBj8D5BNyeUkh1hKD5YE/SXIqbCjBSYshyzMscQ7N5uJd8LTa
7NjHdZ48wz9ObCKxySrbDFkaDqiLqijd665hiQMBJ5RZEmF4+SWnZHpRNTox3drLMfCi8mD1BAHD
s2DjgUa+nMzpKi+KzAYaVpfmHWho2hRFG9f6WWznsBZnGgvV3e/fho+bEBKpTcNkj0fDj8H5bnfp
UEKSvAnBfdjnrjyAsbfIgU0MgjapFXUzY9WBzEkHWcLioHJTHuJsiM1lExtd/dKTVW1fwF4Ry9OI
Z1//wyynJrFfXhkuj7HDEZJtiCff5xXBJYlx2Q/ePVkjQ/dtKfSYotEyNM0betZ+2sKY7UjF1KKu
3NKP1MM/NB0/zLJcADfIFTYbRRI9382ySPpFXqVjcD8g6cMQMKLI3+JIiHGoeSDU/vA43nU48foZ
0tP5tsqOyHzwbmtAn9JD52e79z18muHGpT7THggSMxcfNphm3DaUJ9U2Fa/9jrB0aIT6BB/06Abg
Of6won+YKtXFOMjJXf5jCzrKv2zI0S7PbBd6974huKZhNZEL4XWyzmj+WOHkhn4XzQNlhhGaWfDw
b98KE8+NZGCS8c2+4t1sOTvd6MFNM5C0IGG7SRyXDU2GuaMKt32SxtqPkpiLeW+lo6uNG1z13hNU
qTr+TEm60XZ/uJx3DXHlwpRs1m3265ArPjyZXrNDoQ3Fct8aRtPd12YYmORwQiPUN2VBura/CNpJ
u4jQF3lT91OR7WaH1A0qG5qwzukb69H97y/qw5rqmSyqjE91ONXN9016M54so5DVfJ+JuOk/EbAQ
9JegnOQATJ5Z5KyqS7z5Gs2z3GdznfWHqFzwgP7+Mj6+I7bDtsjiEG054oP5cZEYf2Z7Gu4LPZiM
Y231y9cit3V5TQlTK/7gtjTUO/DrnKCMurBdGJYcTd4PDEIBCypMc38/laEgzHiQeNxgZenDtkfl
guCrF4N3C1Y3CK+mYm7JXAYlMuwcyvXFI1HeqjeXLXN63gdLNh4x0A0VguQwXM7j3IEbWpeRSQE1
yuii3VbtUIMjcALXeGM9K3Q/BujUHb0pn8bPoQsmbQs3VMz3ATac6A+7ho/7PM92Ld0Wjm1SVZbv
93lzAwExlWN7jzSuE9f66EnSp4LxS0XcNB2HpKvJ90mXdHCfE2SScHB1nEDnDZUs57rvCmvaSnNs
CEeW81SfJdHo2UqWJJY/XOrH4Sh5ZUk+hzTlMnup/c9PB/iQAOgCU3/F/gTMREgQUL9pPWHcJ4Hz
dbCFeVsjddnFpfZFaV/Ofj8K1/rAr+NC2so1/Z/sndeO3Ei7ZZ+IAF3QAIMBhkxXWTazSlWSbgi5
pieDNkg+/SzqzBy0sgTl6L8edAOt7obEoomIz+21HSbXQShd6oh72Ri4NCr5PCcGKonKTp8IID9P
s1Y8xhMZEPU/5oxblA6FIccbu3EwSE5LdBWgsK5lC+8XhePS/2cM0dF1qO8XOzlN42lmhKZ79hvP
brPAS6qRuslk92az6QxNNkg16TXnPwi2l3TrGDBoNnZuQ6Wd+KRAkTR9RBZKhKVm97Gli+Mi01kW
cQ/MYLyW8r8/aXlugqOHso9uWJdJqWJmrZvbHAzrnBk/UiImmCe4MgDIyxOcdT+iqEp6MIX4qP+A
gld6V+oh75e1y5bAZ+O6wrfffedkiqqivlA8U+0Ydxw5kc3kXo0wspDdQ1cm1pXd8/0bYmqKF+MK
onLLunxDIyZoeB9JLliNoL8KOqU/sgQG0jnl8OmuBBK/uT0S1bW+RSzhCf3iMIXsJqSo/Pw5JT7e
MjqB3Imwd1fKdDmAlCkOf14Ov7s7wbfnc2cMcV1W8MACQIiSc/Y8Ij16Gyon908LHkz6Ufqkoz/+
+mou5SbukC3KeldHURXzaak/pc+YPRm3+I7J/NFpk6ULMyKIa3vib54lWz/zabpJcOhdngB9B32z
0NL0Oc1U4m4KfOB63KSm0gkMyZ2H4zBn9fHPt/ibUNlDSkSRmBFnKgCXsZmF2YcnotI/d7GA2ptG
WGJLWNZiF8FP0x/jwnMUlKQleW2GFoNuC269u20axglgHiG/fMg8A1kwqulGf/gPfjqLKGBNrfn7
8pk4Wul7HHPu2Ynh/SDFp6lmb2QpbLUZmsqaHxuMshaGwhODkMC2JZ5+pROrg1kNzdMQlX1+VwtC
ymLn0ZW/8oG8f2WesX6JvrlWLYihfj0bmpyzYWpj77w2+BAOZQtkg7FkcP5jajU+/iV92n/98zO5
XALCJNVnilZQY1tj+ItrFs4AcZtBnufSSFcjex2YTmB4IwywCEzh099ejTuk6G9jqGgjNb+4Wh0v
rpYo0zu3eGCUt4yC195n/A6cZesia6Nk9+frXUbnwuR6VBB13WDS/V3mpiXw+4yB60mnGV6RjoBh
ZyNzN+6AC0eYQvgB21DWprX584UvX+V6YR6pzm1SMjUv10FnFJQqF8M9cxbJty5P7eGWBvey92PD
+Yr9gFZfueK70tt6SSqKOjkIuyd3++vXI2luuvqSume9Zr7w1hk92D7DavEWIqbIP83lMDZop5v4
Vcelxd+jDRb/MKSi11ee+uUxyU9iEv7T1LQMzvXLfBkIX2J2umC6Xo40p8Gx7DqKXpgezcbJli6m
DQrbHWte7P2fH/vvHoLJZscRzdf8PhDEeWosZ+BKZzAX/a7pzfZxlS8SVSD6hRd2E81ZA/Peafa2
cJA9IZe6Eun/5u7JuNaCAR8di2r9NP4V4bm1i0bEzMW5y0T3xdQr875Z8o8uDCkaxNoj6rKULy//
20xUMITMhg8xSQcWQzb463WtRWmzg2jsXMF/i3eNiiQzei04SaxLhCaBSjYTjDVhatVff3tce+3A
McBpcuuXBUMCaHIN8BBn1paVYN9TDd1r0aHVoZM95HLHerOdDdbq1mc6MUmXBUtvyPk00GuEB//n
r+Ddnga5kjIq2yhDOOz0FysBB1rfHlB4nV1njLbpILsXTLbi49jZ7fe/vhTdHybBSS0p216WK+Os
xBCNWvg5dlosaqcids0dwlvH/8z0QdO8/vly77aVtQxF32fdXCiSXq6szHUXW/alfl5q0cwvAvbd
sOuRNGFxmKiF+TSN5C66sp7f7aL03dZaC6+IlUWR6dcvq6FoRZBYzmfCGzM+ldwpGB7Pr+tnjVG3
+4kwXm1npUfDlXzl3VriytwvhQXSJQzD1///r7WE6HWuDLfEMSEmeUdR43mLwEW+0fr7XKsotXSa
ahYg+pATD/kirObap/2bR77uJdRYuDlO5YvlHC1yVDhSDWeREqIYRTo8YntUNG8K6f/yoOkq/dFp
w5TeK2C+r8zZpfKJUnOS7nJmWFAmV/nyz1RpQLObBM+Hk4bEUdy2xGe3f/46fvPdo3JgRo2HRh3u
MrmLhr5gTLTRz0406+UBFxLk1XBQHXkzu17hbP/2cmgviKK4Ho7l754McDjcBC13OBPxJbjPmTGz
KIxVZ/pGrxLTvvIVvr871hGGnhymLDa2uV+/BUrFaYIxzHhuGGXqD7YiSWDWSur2oU0bK7/yMNdN
4t+ZMtgkwctyqBzBPKFs8+vlUHA1k6aJ4dyJCgbfDFMZjGppXmsJvv/ECYgIwAy+b/66rE/R+a5F
DivmDKsl6fbZ4AGlwumgvSsZi/48FWCkD7BPZXKgrKTMKy/xwu3dZo7AEvDcCFSEvWbiF0us7atV
kL90Z4943LrNOzg5YYcYfwmKnqk0ML1T5GI60RlGOOt65u7cJBVWkLHc/Q0gKXBo2FH74zZZcggv
DCy102Pd+FXzNgu/6vf0kjpjR58zMY/MOsqaYNsuxZVqwu++D56kubaLLbKsixuZdQcgfGT2Z1V6
4jMmHu73So7xP63rjdmVE+Z9nLHWXdcM1SRPpV13cbFhcVJ8X+L+PCE9We7dxBCUdGKjUgejNTEx
STwcYzcYlFcA8Y1M0hJI2jw69lhWXCPhvd+f+WFWIRJCFIPk8mJ/hiFR6iRk3Tljnm3HUFn7Ed6G
w9R/g8BDtYzmp5NxZTm+3xfharEe11IWG+TloUBBMXIQCnVne8lxFFi8qMAYanGR4aSTe4+1GP4+
f95wfrck6eVSRqUkoRNh/bok7dKccA+ZWoJqpD7bPMGIcw9/bb5GO/zNp+Sst0Y89V+F/V8vFGNt
23lGzZpYyuk1pZgf4lhCsbPUh2uZwvtrMcVDuE6evpaULql4aBIrG+adPPsVRkgIJXMkS4XlIm2y
rV48//kR/uZqhKUkJRwP62jF+oj/daBmPfYCwjGqM/7PqJ/S1ioZPlimHpWaV+Ri9x9czhXEw4xy
UHm82LPnCZ5+T7H/bLSYfRbMBremhgcMfrAhyO/Evtbxf78UyOoNh+45/EFGES6WwszMbpf4SXE2
S4TkEOTN2t4DPO/X/iggbSamRjoFO80WZXnlxLjUA7KV2sIj7DRJfH6zlVN54NBQbX6uXNw9AQEi
NtoPppQx3icZc6j0Kmd46MGoZpyI2t567u3Isvc0YG1MOLSMctB4ZZ3+5o3TkcEsCZI7qf5laN5G
OGvUADDOtinJdWZD87MKgTVM/2DWFOqMK6v0/cZA74fThCIGnjDvVmnvdHoq7Cw7mxgL7pjVizIA
MU4HbmJIUIvEDNRf+cx+89Y90+beKM+yZi8bkBhfCythxP8MdEvu2IUPyH5xMnOVvIuxg94puu7X
ikm/uU+CH77rNRhhBV982yAVwdgh2DnHMJ2OeVYCZplTY49+Jz8k45Q/alpb4HnhFslhtb07jjXo
s2KcPkXdMt5aw2Tdj8xgk512zMKnrdb+/avgxbNXUjBeh0ouTqlaMr9tESydoSzMG8YY/FDHFuio
HKl2qb44V8o7P2sMvwZNjDb9zBGAfDrvgiabEqoZu6o7R6oaPupZc+DoANGPM5RzEgpkdgvGDDOd
BmMmyaj4PhnM/DNcLQFpH+7CaxmBvg0cvbCgAOhyOTLRmaYbP43mLb9/Dgo3t9/cJJrGEHVqxjx+
mz+ZSsdSFrXf/NdBhTCBruqgiAks+MWv++Viq4qMg3L30A5IvzDx6hhlz3JGlyelaee/3S7pDJHw
UrK1wCxfZpNM+vTzUrvVmZ+EWhgkCsYHrcmDejpkun4luXq/M5DWkLn+DAA9is+/3huzFeWkSaci
mcQ6hO0xr+8Snb82HZYKyV/vQ7RgCZmoMWJ36F1eLcbd2GUKvTwn5RhRgon8CmeLpYe8GsSQabNr
cwLvogV/PbspwrnUgcheL9ZnybyDnIWunYrORGXMMK07ME8EyPzKnb3bCLgQxVqKjOv2A2vp1+c4
+a6BtW2pncalx78BQhaJQgxVuJQ2zXhPXYs+f3tBHFvZZVlm73rJcYZJpt060SmtXWWEY9+pfhst
aZpucf9z5zDz0bleuct3XwtFW8Ph7pjNQjV4GWQaokWtNkoN9Z2j77w+Wp5RVmnfF04t98q+9W4/
51q8MhvhLScqc6e/PtEFyBri30I7+bPpN5tFNo1xmKHDR1uYGjoWgMR81Z4JBpBcf16Cv3m264wP
A3D8DEwPXrxMUH29w6YcnZgQAOsZNbBN0rY4IgjDn8JQ+u7P11v/vF92TAZ2OC7JaWmbUNe5WISW
DsJS82bt5DYYyG3LCW7iJpaOyPelq7nPJTY8IlgsO0tOdV81f/1WHZbHOq5BoU28iwflSCdiWCL/
lGWicV9iuEeIJrVx3NE2aoqvf77Z998Q0TvtSyxlvDWEv3i4mH/jpxfr/ikhwjZ2uGCaoG30cnru
C7sorp3Q67O7eLaMP7D0aZSzOC+frTNmKS7yjXtqjF4vwhT/gwVRO0fMNtOtzvlWzfz+bcqEWs4A
t0JjdBNNdYeZMdTbeCOBQGeh3jJNcyVU/M2DWNM10kdqav67oL9Nfc1Na8+h29hO27lwu70r4mRf
uIO7/etnTrpkOuyF9m8yVXPQ4nTOZ/dEGyTXw5miwuwAd9E1jD8I1Rg9/PsLEoJTUWDE4P0nZRlq
xBCzdU+12YDWHOoKl2bfnccj4y/+hz9f7P1ydSg8M/NGO5VKxmX1xI70eZ1Yd04laqt9DzABROtk
HUrVW4c5dvQrL+79zsT1aGGSGtKFp7nx685kVKlW44ngnGJmdcMkT4wDHo3Z90Qa2LCNvR+2SV3+
BzdJK5Uok6PzN0ITF0sSKE3OSeXKGB/iucy/tpZWf8BaVXvwkGY6Vxrxv7tNhhopMlNOoJxysSv1
aqxzXqM4lbjEwjZgEjW/n7BamENqpK37iCof47JM6/X6yvf6uzdKosIsD0Vum971r08YD/cmN1Ip
TgbIM30T+yqdDwbz0OlGl9NyVydS5X8bCdEscMjaKPSRvLmXmgorU6OwU0LUAu3edlRq2bF9TQ/1
klr/wQfEVTi4mZIT77bAInPNpWiFOAkvTfelMdP8bkGFBwMS2Q2ccTqxTrZcOWXE+52Q4iJBrM3C
hFF4sfEWzqqhEa04tbpIn4WMZ/fGK2qRbPW2dt7+fk2SjhF4IZBhwOciZkZIbc49bOjTMCbGDrdI
fbcAWHmT8HRDE8vqKzfHi3p3e9zYusHThKFBcpn/QbZaqEj24mRCH8GQ3VKYQZl6bx7pC8hsW3Y4
Cd4KcOXNQ9eDRjzFuD3PyE5dgeJy0Hn0ULBLtcuqUptxT0OE+wYdKpGHMm+8+JQiYbRvsyzOhp3D
0PGAyFj6QPhbnS6rGSvssoOsWC0otH4w8Q3vHLfFqxusZeh5uKYRlEGVoOKCcPIhTWlFb6HbeWJL
llSZ+9kd2uRjvpitHQwm89ZJ2DkDcJUiirzW28fznPllUHkDwwlBZtiTeTLdaRQbawFFsSthsIrv
lbFo1cT0NxyKm4FuoLlzus7WvrtNMb5gt9pgUle7iIbfaJspwG+2R2r4tWyqKfa2UWIDHD00E7Pr
jI1XdEWYtlLpKv9XVE0yxWQLvj9DZD8avaYPRmiUcBVe9NZBaRMko+ecqXYUeKfpspJ4QXsWKT/E
YTAydfXSRQ5+KTSio40OD/TRaIWx6/AwvQOJO3ziqJy3Jl5LGNItbHeFpf5pW+E/VVB7gZyh/642
46wZHCh935vwOHTVbRjmaJ7bNPN+yHYS+CY1kErOIL08dFlOVJmHLG9z8DAmJuY7YWizdlh5w2RZ
zg1wwDL9WBLzTG86dgk9EOe8/AyAsPeDqcfoI5DAT+yAwjUA+6aVXRLGKwINWbbxuTKnVIStnZZA
zoYU1FmDgRVWFF5q3TMiaaRncIcMnKam+2SWPtZEjsLweTGVlHykwIM3/WKnp6yiNAP8J9bDAX/K
8SCZWfbC1Sjr0I5+O9+3iHTx2NVwiMM6W6IM1yac7ddp44zARZRae5xJy/PNhBU5koh4GFFrc2GP
XztFhPtkWd1Imm0QY1y8XR8HO2VdGrGb3CHDBqNmgfTOAtxZQU24XX2rLLN5GYw01w915M7695GR
3vSrPcixP5q1L8qtag1/DvSY5vBtN0SRONLuRmiluaMIpy5biheXj9ja48GyzFUw+akt72bd1ZPA
BssC9zzJhvyuHwS09iDymjE91ASF0U7BO2yDKtbtbNvgbtvh3ciTaXFDeZlI7d783I6xeSoWsOLk
sJgG+zES8dRWmC+SIrRq2yYVxhDk7ZA2CnxA0bYnEhXDOmBnh2mSmSV9aeD1Gw/TpmfXTfNQYfqA
3epinNnHhzSs4nwwACBm5bduUUCI+wlK3zZzvOjBnY3i3i/GEtM+3RtrpnqNZgr6JU8d0Is1uMnF
H5M3SFD1y+gMZXpH6wo3sVKDaBUAUB6WzRSPGVTvxinn0wSm3AnbuBnrE+NTnMFO497RLgd24ZkZ
e8tUZ9Gzgo3X3hQdXjdwCiW+I6M1R7eg9ttq67SOsS+TZOj2ETQibZvbkVjCPI30N7u3m2rHHzFX
O82PAKubbHq4gMNbuV33S2ayG1neQYqlEmOM/BPMZOzcjD5upEGOYnw3jmN/6nQ/rW5trKP6IDaX
ISM2kNVwwCzgFh3iBEkjVdHWgU79uehXv0Z39L36VA385IcGQ7Nnd+rkD9nB5DiRB5XRZuh0hpYt
SbEY473cZoy/dRb5tKh45NuPsZM8GwDOgFNVDkI2VGNVFwKTdswDkJrK+OEXmHmHypng8+h9jfsq
TXNNh6aOYfqHSZl0qYK2jzDJGpPYGNHSxEliBoyzJGqvO7kVb2oMhSI9BJOlMx1N0xZNcRonnndY
3QmLbWZNPebPQq+X6XvELEYZllmdFhBG1KB2qpqQ4gNMiMwNGoDq+9+er2unx9cZ8mEg7p0GuNIV
3QEVw8+UprxrsdnEywY3i10sLCRNEDevhEdMQl4csATyqC2YWoQejn7xsveKKKiMJ9/InhZPk9hI
LPVJQhXC6nTRIsBSg/OPS7J0Lxmm129GNeGurvdpDXkslg9Vlzkb/uT2A9qDSkeNkXq7JPe15tky
qc/MnpHsk4zshSM0YodPrOGT5oCgxsGUcUm4//elWVE8Bljsf25SuokMDxnfmV2Td7C6bDcoe5yo
xZjWZSi1pJT0vXMH+JyxvOkyd/ZGBFMriAto15CUu6OxWCYawImMkHbC8o/faw4W6L3JuZuN/mdl
oCcPYqZtO2wpkUsyMgZLRNbZ8qQtw/jB7hPLo56vYu1Q2lRUt85gqA+uxLMj7BpaPeGcQOgKBvqe
fKK90RzyySqwVG+i9GViEHODa2Fxh6q29eMwaeFfzx4HWsDIASTlxrQ8xebXGBtHR+oX6PBigTe1
bnHUOgLTCZSE3EoGT77kmi61PVP/C/gYQLozLt76stzUUjlHf6KMjeoRiUVgmmPyUCDiL8IocRpA
Pcpj1NEcdPuuhaUE3Kc2vsaD5jdI6hhhOdTaQETSGtNNB9UPkZkFhAcwT8GDiw2xB5Y3P45J1T7F
fts+Mcqh33GKZrfk3ALTR9Mjr51sNoFwwTST8fbExeug+4HleGeslWBxC71t3I3UgvwQRgRM3yZ1
bvwK6pvEUqzZjqZsXhgQcQNEb/2TLDPthpClNe8HkVeftUXUp45U4mxUTgcqBefzMJ/KwUawMIuw
HJYxvgcgXYW95MWGngbedzeg5/nCuCJyfYos5xE3oD35ARaq0eivs4mDs8W8wjgLI5FwdpbuBrND
fLHrwoeM7dcgx8PJab3vueq+ZNQgPmiq+wDyabjvbfp3Oqfh95UYwhaUtTi5OSZOvEtyTsRgaHvV
a+puEkVRhqYq6iWg1xx9lH0eoYgDrkJfrhq1rTYllR1qZVfdx7KLvqFYxB/T99T9rKY5sNNhwJuz
+eooFR8wI4h8nN6lMQcE6JN5TIYcPkcRK74r5kKaw+TOYusT1lLaKIS/07X8UXpixo/QUdotGh6j
O9iLZrxikYu/prMi2C18X28sT4jDHKEq3JI6spAxw/W2i/SyLpQd3K4m0szXjMbALm8qFB+2ERdb
vA3ywIJXkONMlCbP3djVJxMC5k2tx2KruQ3+nYtpL8Z9L+p2P/iTw0qphse0yVyoVvNjl4/mkWoC
fqdVA+snQci1M6yy3eFdiVdkUlebCGDavWBSZ88o04LZo4W3ucLlARcQGzQx+pEPGiMdATKUlQrR
ZLhizE78IXKGe9MwvF3p19Wn0osznWhGcIoq9MM1AkdcRkeko/CgwDwdFS9FC6kcil29AD5X3lSn
twuGms/wE5bvetlZb3MJf08mYxvdQAbvbwQWVihgluxDlxe3OQSzNwufwxtvSvMnKMUPmtE4E7V+
zLjQtZbio59Z9p3hIi1QmC5TsTJj7xt7f/Qpbmacq1FK3GYu8eZS5rAJK6pu+8nNxXO6eOULlkn9
5yxSD5PuqTtTqfzWGZL5hSnw9Fi7dsdEhyktPhUUHh96OJfm1qw1ZB7TvA6TMcV4Z9lK1UFPxrzr
sMTh/6t8E3mjd5oLOHWuPYovcePoWjhXw3JnA34aAmDERDWDnmiv2BfPLigMi4liU+s+og33N23h
obLpOgzZU1xHwrY2uv3Y2aO3Q6edQk9LTcG7Vcu3PqpcEO1Oc1f6pdYFaEErcyNTI1O3eTS7kMVz
XKqF5p5tqD5E5V4z7AZzms9O4uG1vvCj9UNPeDUlmD8VhetP2zYdKwCL/Cf4aLQ/g9xs/Rfs177A
+y/noLfjtgcdWC8S5a3t3VS1YT4STzTdnT1b6TnTbP9NGVG8BKwhMYdybLOXTHjJB9eKO7kBP+fd
u3HjfR+KSDtocfmmCazLtzi5RuMmSmbtYeLF8qOU2rFgfKNP2reqIxXTihsbFmvGbGSY2IuZ4sW9
zFE+DxutJyl96KzBKDaOLHNjeOtcizR8Y6oyyZqASWPLBe7T5vl+GV3pbFAhJsZ9lyEtvgVJNclk
zyDbND9h8DdYNxVKpOK1Uqb2D54KHWhEEs5x51AlLYIkKykTSmxskwOrAG8Ee5zOumza+gGD1t7C
c92Y7p0J9ys7lDZ/LO19qFF1HPZdkZUy7BiERaKMTM3atVNs72l+J8PThLeZuSsRTup7WetquTWX
bNzkdWa2YVSbLoCHGHH1ZmIGq+aFUEcZNrqaGrIqxEDuUUtNwJZ2qU3LCyVezdyMDIDLHYkbG2/E
V+ibi6pvvbRY9HZnrzQYLJw9MTnpzmZgqbsBkKcN90TgYEVDr4B5z0Jv8JDD6ruKVA7fRDJ4T/fN
nQuTrXFpFTeo2OpwXo2rsUUxVqd+tWSwMRda0gGIaMfZ6IbdWxvkTLq4izIOS7yoYbi7/tFoUxAx
QW0JBaxy1Iq+vp19rdCDcTEK9VjUTtl+qUVltGcSBgC3TBjOKpwzLTcOaZaVYRI57fgoY8+VN5ih
azaJR1drt6IeB/lNMO6U75q2SYEsjm4CRBBXsWWCFldUzRfKFdKuQ9F7TXVf+rDvik2VIZ4OWn3B
Nk5GedOFxhhl6cMyJO6IY+RQl9l36i2OF/a1GMGILY4hhxbbwQiD7JQhqxGGVFn2R6y9Z7khPELh
HFBWB9mLskBGYUVqSOOXYKg1UXjqTveyGCJxA03W6VMy0Or5UjArn9J2NKuGhM0yhw1Ttz2ZMSIu
gUv4WFiBzrDRfJA91h+7MoML++p2yiwPljJNA7CoqLsGIpzvatvex3Ao9MZcV3uY6p5G3WvBZYgD
cZCvnokvxi5rbfkCUdB/nCqpD/ds4so41ymzVHowt6SUW2aurORed2CIPM61nnYjRn4FvJ28J7gE
E+tTrwsthRPdceCjrII072xzY1AkKA/F4E7T3s46PXnVfWbDqPd0KaMXjY/XXrn4GQhCxK9AOJcB
exzMF/1I3Rtu1wFgtbpOe518aTahYMXgNZmMHLaiHYS/VSn0xg0JrJxBDJau+2HOG99g8zU6sS0m
SiaBGLNhTrZZl7hNBo0Ui5mgyTqbRgihzFJveydJs1trBnC3NRtYkhtmD9vlwcrqWvtuuu1S3Dad
p7cPI8Nuw5d+UAqkso19zi6LVs11YcUZ3zoSW7SVXq2aT3oE8v2ePn4snmRrCnfrG8YsbzoSme7O
YpgWYCtfYPwy4nrvfM2FapK7BP5/czvkyilh1ipbfRPtUsdHJsoLoK2DttgfsbWxXqkCuWlYgrJm
BQPgcPZtk4/5Oc8xW7ijMGRhXscCLLeOBUQi6B0PS59AqXniwqB5bcAk0+K9oq2zl53px619tAGd
prS/mSAxvnhKdW9IY8s2zHBWoNNoJBzWAadraoeTVFb9xJCfJbFW8+blSxFjov3sjKy3T5GXL9Nr
0UTNBzfWBsW0Tx1LLIIwHcgf0qJFohE07VJ5G3Ife/iIjePgfAJqmeXHiNHW4SZKLD/Bn1DHGY9R
MGx0t7h1+2ojeHbNzkK2YbzWwwDwNIBaiT9GIBoSmSfOP93PNozcq28IIvH9CHUvc/xPxjiY2dMw
i26U4UT9i7HANHb6Q9YmACUCk3uxttKtvOQm1atp2LeLlcQfy2Ru7S38wnjZagXhID5rXuNqXx0U
kE7Yu2okZ8Hf0/5WYeEJzVinDnlAfDH0LwTc2XwAVVKMP8y2lXivEfVZfIBOTgTaAoTpnk3FQN/N
ErF87xfdrX60S0roFKhWTmTwGAXhnip8uQ52VH3HKbNo7aCRt0SWuTck8pVAyyIwrTvKUEv6Rlko
9Y+N7IZqW+nasHx0GJDPvpV2J+JDVla9FUQ1YIznzjRm40tUN+BDcqfPSjiT1NzSXYM4+pUNny3A
xK2Mkk6KkcTNjIOOFzBS2kwGhSNpfo3yWk8OsTbiBjLiJqsCJjo8+ZgNZvqJxgVfJttkRLFJzD3h
8ySXwYTipxnxTiXTUgfROIBUNhF2GR+Xwh3drW0XVvGkYaQi2e41zwtNmpflTncqfbqZskik+9iq
K2Y6e6X3odfHvdipKPYoVFaWNNOblPz4zqvqqj7iKwZlmBN8yOTK+h25SXDeirQtAyN2h084WrNA
jmKUj0WmnOFYzTTe46D1vI7wY5m5qgUbyb6xZq/Snvwh7bUbjBfm5pXGYd8fGPZQ3Tbxqv6H6adQ
Y3XJXo2Ll4bBjeXX4H/oHdm1+jC4syruUzY0bWuBAWz3Knaowq26EeSXY1G3Qa9L1YEKj8AOzxIT
sDSotbknA2r7zrkxS5GYh9rLvZLkrtXUZhqhuzwOUvnTHlZj23+hn4s/JP6jqXMfmYtwQxR7XfcP
yVlqbgWucMMNJtkFFHJ/nl8AOef2rmFHKHZ1QV9t4814lWyMXLPzZ7YWS380TTXgnOm7sXGHYDFr
kCmnjfS/sdD1/MRe1PcP7ViO1q5KgXQcyj6Jvy3U1JxwSOKmvzOsIp1wa0fl9kG4vQvufaJrEhOf
JVRT9F7aBK8z7f9PFdAa45W5aptUZ4jyZZ+5NVF8g1dpcsjTGXJNiU2bddCXtln9R2JlO2TFbFIc
JkMpn4bBIW0JyZbWf3dBqoiaRHPDiKc09xX1vjLk6zW67Yh02jlQE7aSc0bfTSOHMjt7r8VER4QD
LpaUehp76C6wfYFBQeGRADEw66np7x3ZvLoOTYx5sbtTOsyMsQeyoM97g61X2b+Y+M6cCNpEcs4j
g9wqKJF0R5+dMvPjPY2MeCaNpZK210u9AXWeNHVG7TGFXbwHHtL0u7KeU7Axfhb5D4xFRQ1GL/im
bACOJfm2QwkDmhx+91rK0XOb4evGZRffAgZH2laXjt/lZ8pjvvxI0D075abXhGIhHQ3Kyzg3Kj0t
ivS5yl3iLcg2Bkf+/2ku/n/25BWjDwQN9Hb/G3/1jj35v4qvP1iS/0ZO/tdv+W/kJG2+/8uYXGUL
/09QSYRCzEWRkzI9t85V/M//Absz/lE//ddgSHfx7//20mCK66LsybC5CaaBPhBDeXRbLtqmyeCZ
VMli85H6lTDHmyYqCqW/diO05gKfRcJu0z3G0WTnR47QIX6VTt9mt2lUj90HkG5edUCy0FqhBKOE
rVfMybuyoAubUz7zdIJ/PYot96lrdH/Z+DoePQHcDhF9Y2UP0RFPS6c76lZr4OM14YK9TSyVJzt4
q55FSI+R1NFKkx65bhrjyvhJkY+Pt2zX0SCPCrqS7PUN49kjxM5nKqxprZIwbUTZkXM2awKq1lTU
X5NS4pGe2NdPi7tqlN396M8JGT/5q1lGLvWRxSESWrPbuSl11nMyGzYVPjnu+77R6W0KLIF+5sSk
rrsEc0konH3rv4k1cWaqsLf3VmlVsIfllD2yuXTH4memLXtCEewEaqhis7ihkN09r/EVKfn0LCcP
A1KEq7gMT/ZR/Eze8byq1ujB5uwWNTTqnzl+t6b7ZH1aSP6dh4wYbjjn5jNVpmFn/awSOFbrnQkn
QWdHH+mCuEdbq3WTeNhNnhIVWaQPa6Gh+Fl0WNb6w5QlVCLWmkSxVic4iChUDD+LFs1av0jWSobe
agOl8bW8kUNp2MCKwloiaW+xt8je4p/FkH6ti6DKp0TCOCKJ6rJWTmoNansokpaOcQHx8r4BbLZB
qu6dSojeGCat1Ze5lLuOs70JyrU6s5RCI2531IOx1m26nyUc6MvOhzKKaF5NVN8xROg+Q1ym2iMa
Mz3i1jq9gIPOb7F80dCH9G2QcrzgZNZ/Tta6kc8o9TN6eEHetJaV0rXCBBlvulWJtG4Z45/gf3nZ
I+IX75tK2KEJcVzjUahEHfW1XDU5sbgbAM5/pDnTHazI149mOdRf/zd757FcN5al61e5L4AKuA0z
BXD8oadEkROEKFGwG95s4On7AzO7O0tR3Rk1uXEHd1KRJcdjNoC1fsuoBsQF3KhHLf15d+YGgOFB
LvmahuEy0GNRLdbTKsRwN+qZ90H4WX9COgyI5jAKQ7OnAxEbYGzLhrZl05i+JwuygJAWMOdabWgc
iI3YE1YBRBdvaB3J5imAoTt6eZhuSF42Z+nXuXYYlidVnjKLctmo/ET9yg0AxAdICaqSS6SZ83Q/
T5l7oJLGZvVtIWhNuMCju7hz5HziirmtVyAdBPQ1VqXf+HkhD9oGRc6p1bNfw0ToG1BJSrK+b+kU
ReiRfOPqiu9Gy833os3Lc1Op53QDO/MN9hw2AJRWYodMc4fZjeQw8yb+hEmBCARPN4Bwwj+rqNug
1GUDVc1PfJXQ2SKgfKTYMcLRYqZR6M7QuZhf8WnnO0L3zGBdEzbBnHi9IE2znznpkN/AGdhdqym9
+GDN1m5JmvzUiWk4mXUM+kv3fL3rSYAOrA0Xjj8hYrLxdcLvnTIwesgXdn55R21bvPc+sWU/FYC7
Rau3R+GuoM/JBkSbIJoR0e2TOJZ/gNQm/R0BdR7zcRiMC3dGHD35eKc2bJs0ifnG3/BurQb5Lrai
TNtful0llE44oCFFOH2C5NknYG6I2I9Mioq+5YskvK6nayPMbVu9Nt0KrecY81Uze+ug5cqRh22M
eDSaNqeQJMmOyqAxhu6v7mfd1xzUxB9vsmIpnqkzN78Njev9VEXRDGH1if8DOS3Xwc9ZyqkaO9sb
SRA3o/GolZMf75TnUytC8t+OmwPjvm+qnavSdVcjbXgcNu7B/aQh+k9Kot3YiZ4YEBoGO9p6JIXe
ByUGERZ6p59dwxz9kI0QZoMs+n7nsmjst6SaKN7YDzoi5RvqsPmY6vNyn2zbPrhLerSNsfH5xGFM
qjRerqIfl2jc+JR8HLq3TgP8ALpK1AVk3TkZG/2SAachZHPseb+mwuZ3CvOJEdQ7dS507UbgaJOb
3c9/sDp/MDypZHsfNuInsbH1xDwt9sZYzfeJEiIcm3Le2y4t49gcxaHw2/Q5rlGEeJ98UrdRS1Kn
+qba6Cb9k3nSho2FojXnvf1kphyrta9abam7wrUp/05K+KvBqalvwZ1F748aZCT1Arb/k+uib9E6
m4vmP1UbDTZl3vBYKIZnVns7fR0/ebJh1mrC40wTqKIryP+nJuiDo4x2wTPH7nuxaOJ2HFeemvFG
uqXzMh1a00UfbCCnRILuXyAmVg8pO7297USjKM8qDQJv6Kx0DICP7jmsd0aZ6rsG9Q6UoK603t5N
Tlpe540HhAHpvxBqTNm9s/GEIDc9uJ9gPxuk1KCgNyKxaE39hMvfXQLnk2WERZq/mGiAmp385CGt
T04y3uhJRBbL/YQQ4y4vCyhEDekJTOYnq6mbif/GC4HrVPhHAJKq9ZcWw0Dpn6xotxGkSUpERQpj
WQUbenMAUF3JjtNEVH/yq/Yn1zq6GT6MTwaWmlqJnqJRxBEX2pXU/xiwHqq2RVr0ZqLJUCg1oHIJ
XIXU3ehddEjja7ZRvskn+zsxJmV7+Jnu4sz2ZIQFscOntCIlckdmjcu9rJ2e81IarySadF9yv3YQ
KCXNbfLJNq+aVn4f8jmzoKJcC3lBtnMTvb62TjqjzJFVMu0m16KirLWr+gFBVLODZR364ikdUcI1
7CKsC9Mfor//vwL8zQqA689Fv/k/7wC3H/P/Cbqx6ufsR/HXTeDPv/nnKuBY/3AdDGXE4lqbKNRH
r/rnZuAQPk+E0xYqY5L8TsLefy0KRMwjInKJDsdaiQFWWP+dPm//g9hESMr//B3j31kU/lktu+Vu
EMnmEloF0Ixi8Pc1IYZ7cHPD64/tUIo7hCnVN5ssAC46m4ptgCT1Rbla/Tdhwf8slN1+KpIMkHd+
Iu4uJPwsL3+xckpv6riN5TD0o/nLkv38hmWEZ0Khp1+Y19N/S5cLkoOhEpMbKnKaFskD/00STDxQ
a5Rkcx1LMSCr43oujuDW+XXJWv0cD+X4NzKX3z9V7LCkajCS8BNJXfv9/ZlZHo+yi2k3AnbdLWPZ
PxmbKscu+MVgTEoSbIzWPPzl/P25BP516fv9UyU5xMQouXEaCEr5j3/+VJu8hHcQiClmffaiVcsk
0+mUHeiJ9p77FsDtf/95aH//ackkTg7FtMAuyrv1mMC2pfmv32MDfbhywPKjwvbxSi938xVBUnM3
jLE4xo1XwKQ5+nROxj5/tNZx3E152ezxlSxHWx/vbTqUI1UDkVChlQOdlY0Ztl1mn2GXjGfNmwtB
petWeJoaqX0ui778iv7Juu8xDmmRiUEvwqJOfy9db/41NdcaaIpfzAtTk4FH0v5dn1jiaHld+bVM
W3FJen6tokC3C8Wo6TeC/DRupNJ81lsNjtVO/UMmTV8FXVObzxCd4Oy6lt7SyLTcV/TbnWs/Ljuk
oLa4YFAxyDKhjszUFjZAhGd3HcqwvUOkPkxNZrgPfIYmhh/qdbqJb97qNeuUZRvjM/Ga66xW97Ho
s8OK0u2NijH7rK+udZ583oyRJ5QFUaucHRZce9RyVgNHyB/m+CY2BntP95d9AszKDnnq13ogPbR+
oaLDF7EdlZxPK4GXROcQgvJrTQArw60ve1+5gxcxF1GNq/TF6cJVFf7BnnLeYs35PVS0aH+FCzEW
mD7DfCmzzKi/sDC7667wXF4DhvmmuymnNmPfEPykJN5+c8lmvi7IvuZ1dmNGXSsevHXHwoLWrs/m
+UEuHCxWktJ7AH/zHiw9oXoGQSufecn2QqSaaJ+36/gB4UsjQ3qUnGdWNWg94afDF7xPtAvOzNwT
6Zz73l1slHl5Nuw0BlI6W2rks0EDuga3NQuIJqun7blwnV+CGobnGZniHV2e9SOaeep88zR7omPK
NALeI71tWYtbS86rfUvDuwhgT4HySClsUXxU8itF1/ReaopU6iC1pn46eH1dfsBsIYOqYELDWuTU
PeFlZ83ISJOvwkaHcDoYGVHHjDAIcQht7b7l8ND3bmXW0UJtO5ixVQ5hjIh0IJxCeV+xbKTG2Zhz
qPQtfD9S45h8R/Kv/ewRx+7m0Xe+mqYukYbX1ROmsJhD7xNuTgrnCto4iTZDnkbNW2DBMf3Ujcn+
pkMA7/wm8x7MsuFrE3zzHBgzjPO8ucMaDMmD++dZrWWW7GnopGDHa6Hh9nNCbg5Io+Yfe7/ko6lr
Tp8H0HHfzuTPbcMdHduazdvqM8W1zKMRNa+W+1fcROltPNbNXStLRkxarahYRi0hjoNjW+dl65Es
aSWMlJ6LGwMcYzfps3/HPW/OQ9+T/U+G6XmPEKFgzy9/ZZ03XO1S1VcbzePbKshx3hPRKi6QS81+
JHLoweoHetz0dHsZABJIdKy+sYNkYWAPkCv4h5G4LdAZRAfG4fN2aWZVdlt6g7r3rTE7GBp3gTTj
T0qdC5eNVhzZu2tEJIr6dW9ZKPFWSnDtqWLhpHd5XCYn/m77YFs51cwxnokLXzVXs9GCiyjdQHMh
E+PM7IxwOSm2V4dMxzoiqTK73ZiNVIITDCSvBEWN9FXVVlDlSXOH5Th+o9qpesq8XCMSuxEeT7GG
S9AQZdKEg5cuu87ivpKsGXxKp1PtN5m9+zDmPpOzwFka5M7qv3VFXj85jruMRxq1xEXz8HzvjBXB
Y2AqR9xKgnBOZYd6Np5b/X3tu+7FHGh5HUi+m3ajGPgWYaNorcY4bb/Q3uUe47bnHduT/sMnZ7Tk
2nS9q17I9pW7JR3eC5H/l9wb6oj6nzTnjqP3iGtjpHwH+DIm8KFZ1L3t9jmub85EHk7Vkh1ccsKb
UJobr9lrHKudKOnl3hGXK46iMDmcXl2s6MqHqbSjKls4M/E4U+Ca1GIpQ99eeWFpN/K12mp47dq8
edLoPD0UNsgYG1Iqby25IJqtAfGl8rh12TmujZDGrClKp167W4nX+FLi3UR40HCmi5J3pwhQagKk
DwSlNy2/lTL71EGx4ZRUlxnTZU0xyRMe2aEqQwk8Z3gyyXYOjCXNro2Q2ZlaTKTreX3XgV6yQNSA
lbLDEzslw24pZ/+0fN7Wxz5dQ57n/t7GqxFNWlv/jHFSHa18Hb+QNT/tvabK99nS90BoM12+svYQ
Lzv4h+mqh/Ig5Rx5Dj14ZZIfTbQtlBi73llmngYU04xf0DflxxUKDP3UmodGNrvkbKAeDdxyQGQp
HZfbF1WqP8eYuPiK7YNdkt9mohrOGjlDL1oyjaeJvLo9TPy6d/04v8qyc99yzFi7dVvc2JpnatkF
gWDC6dfQrGsy8wVuhaixYgxas4jjN6/oi9ekmIyAHpB8Lw35tur6+ohY3zsXi+k8NUCv53ow8tCb
LYSfnUu1nDH2/WGlvY/IjPimrKnJRALv9nd6R9XOQcNqTA8fuMMLQWByvsRxRcR4bfmDfUOBER3J
PM25JiskAVnYFGWnIl/KTA9j21obTDa+fmqasjr75NYdHT/lBHQe3ifOmu3u8Qqkd6WgLiwgLWCO
anyYI1u/Gj98FvAqdNCyntfcUFdnnbzIU5p993mY/KmpNL7xnOLkrDPNHR7YIqIosoi8cS6I10Tf
EVRlqzPHkiZ/xalQX1GDZ5cBDwdEbyJ0wP6lKvY6X312HrumuyQd4NRKEfO9YuyujlrvUyFBXjZ2
lBrK8BoTCHzmae+fEPbmXwqeQWztM02vWmtROF1WaXKExU1vimI9CX3wAFlSG3lmUqU3RqwtJ/wg
4yEfAF2sid9eMqC4YNAmcV3KFVg1bbExFMOMZnWkCBe414mDbu6mG2Xoa5ga9g9CVxiSY+8InP91
7ut87yk3j5A5NBcsfO0+Tddf0+K8yBQpmG2hc730gnSmzTxhM3Gm7g4YJ+dCnHmQYoyj06BFTpp6
nE/U/PZlmFPSSqosCyaEFjzny3S0+51AjOXUQaU0LzvMyKIudLKs3d2kaDPcxTouChcl1dwwVhXc
RKYoSab7VDRZWBImMoCbq1Y9jZ3QD6h8jKtgwwknGDq5A7pXXzzLVNyEYnnUcSzcKppwXypt+ajz
ubn1BqfB+sQgMAZuL+kUh/Nl5sjLIT2Opk6vBbPVucDZY0KNFuI7IoWFaopMRL6qxQ1GFg6QtCb+
EZ2A85hhGzgbQh4/RVFep3lDLcu5CLTa93bEDNqvCWKjbOrOjBjJtTfcEvTLms9j1sO6lxZB65SD
1d8Lmn3PIILD62yk5m2de6TP8pwbXyUl7XvLGPIHbBoez/KutM7UWxfnrrbsHdp0WoXnxnE/QF1S
prDUnG4SNI8nbCEfg2AetMWavqKXQU09Z6b/ENcddEZra+rDaEkPiEpHo+7RXmZ/bvj2rdRhtpRo
sAJbUuRq9lSmwxLzuou4NKLeam+bmpCWOomHx3rhWloXj7phRjpYYy7bx+1pCyXjyfjnMplN6KVN
8l4O2NiNzK0/atT5+0rTrKulc1kHqznoqDW9bOdZo3xubJpsFaz7d89x6B2M9YwKSr3d+lIdc6Ww
Xa+fWtiafa4MdOZZ3KHqpa38Z2VNI9rdOUOGYvUnOx7cPYaPcFi2k+WsdCipGLgoqJAG7OkZaflm
spVK3s3+BfQY9fkWWm857bPW9U9YJglbakhAHaRr0+xsTlgazH3csd2W3qrCWJ8/lkTVAX8vvSyj
j6zQsO6cSvuR9478gRqlCjXXgE4oR+tqcKHvOm/NVKg0y0PClMsomSs7ylxlM9eLDhqKytYgFjP6
tsw2rv4Kno/A4I1U1pjm1JG+shpdghx1SDZthcjJuqb85ult8o4ilM9Jkjp+bOiAfK5SYHjEAyK9
1QD2w6RM9AdN9UTgUPB40pPOPsyMV0eBVOXepARSM0f9w8XF88ihxnIhO0M8xLFpnV2nXHYIGMUF
RIyVt6myQ+NN5os9dpuTzvJlSiE50Dk8AKk20Wqs+kThjWm+tCTuUHS9MBp4emafpnRs7oi4aV6n
jE1O6/KkCmL909iQIyOvARueM7WwdWrWaIbNXHsRkdjNfql8xqse8+J+rdk1LXyqFLum3kNOnW1Y
j23xVFtuRr+GI6unCY3xPGa3oi3d01Kovw2A3HCU/04R+NzP8ZX6VDN92nZ/j4BpLa+EnyvzY474
4KWdlfkydR4D0+Tq7w2r0PZd5pSTlTSfBl0/dhvp2We3lSWKM1FcKW5Ib1anbinrx/8dPfhX4AEx
hTq2BMw5ADO/MdTdqvJ+GIrsOFC0PgSpTByk8KT3ycD0819uY/Q/K8X2bfEo2elLbp+UiYBvHNtm
T8m2kUYz0t3bvjfE0UAQ/pbXNiOpDzn3FRQdsaAzgqLL0j6ZlW+dCWyxz1qS2OeUo1YFg0VJAVCJ
up+9nlCv2JS/PofNz5/lTvxBZ8233QgCEY4alUaUeIptIVcaDIkGt+QGReNYp8/vuC7pzlXOIo4o
g92/iSb4DdzZoBaLL5S8OlzQG7P/z1CL1Bm6Nab7IwHk6p72D5SMKasIGMuEgos3+TfozvYP/nZ2
ACZYuskiJvfid2zH6azcSywnO1ILz4+JFy+SLSFVjEncig0vkSA1mMCj1FXu33j4/8WbJY3GBB5E
8wo68hs+qMGJjPX27Pv8/qvE6NjErfKOlabe9Ox/BlD/XwO5/x+sT+WIbF7y/xm/fhg/3j9+/BNw
/cdf+RO4Fu4/aGQinEI3HBIFxdaN+idw7fpg2nS96fjpjM9Mnf8Crh3zH1srKmkwhBBycGx6dv6z
NtX+h48vFVzS3ipXSSz4d4DrzzPwl/MJhuyiRAfthBUn5uH3DLOm1hCF8+w+ZqKw9VuHCar/xqpo
f8WOSScvzlgbORgGy7LOf3ltp+uhR1CU87NJCvjgvUwqmhORLrIcNd8mz+wWAwBDQr2FLc1IfX7U
/XpFrgorOmg3MUR7E3iamaH01E1G9hC321LvCIVrVyxQpWX1yXNPDFby/pdv5l8gu8ZvN3IQbFyT
qDBN+ixwof0egiBjuIWEvILD5DWrevQKNDSngk7JJWqW2OGuRzNy1R90q9ESgdAlB6zDmmZYj6lL
LEWL1Z6WoLeRPon63qrmaT3W5uzOf4O0A3T/9lIx+BJ67JKTQygQ+oXfc57JySLG2arzU9VPVjtR
DqebZMzhwE0AgTq16OSPCbZxPxw6jwHmOhWu2Hk0P138KbHQ+TF3IKJ8qIGDiaWeRh7WBDE0ujJ2
ALGLDOp+rZ+dGDcs9tvxMo7+eh3WGKEDj+32NW5KfZ+qumlDs4uNO4958n7FXLyv1hYt5bxa736V
ScyyDhGvW/ZwoGl+dl20hMW4S57JDqnQOuEnXklbuNlUJMdm9YZnNJbeI+MgktpBTrdxP3QPi9bF
ZPX5PpbmDlnu2PY2/3RtIFqfQT5phXhVyQqHuN3x7hajLRjt3GTnT9SvC3yiNAEaswdFWftPkML1
AzOTc9I0N73FgyJ51HR5u1vnJb+J5Zw8kq/lBU6lWpzTlbePLU29LkO/cDwkMFSpxGWAZv1SirH7
4ndjfijo12Pb7uKj1nnWExnL1m4Fq0QXDrAfDKNnH7kQqqd0piEldJTbM0m64r2L2+wmTpEXdKWo
n2yC+aK56bDEuzXp8MQQRTHpEB/UGHXvBihsmC2xFuG1ZRAaNaQzyEE+o/ROuoaoPBiNdr06mI0O
iVLVScToK7h8+ksJIskW3yTJw0RhLn2Jo6yA37C3x2Bw1xSEmCxTr0PPJEfvg8jsx05T1vsyVtM9
ZmNcSR3VT+7Q589IZ1Fckrxwp9BFHSwmUYCc3jGjRDri2Uzz8odTOFnERI5TG+sPle3MiLfDSHqf
4w/9wZaDpEljlP1liygMfCSsXGZ8wBSyZbu5yYr3xncn/Hpm/8pXR3qA2XmbOdU/bc1nD3WdsSCv
Mj7JwdaPRqn7bwPChxwLReXfOUZas173dkDuD5PWPE8sknIuq/e+WQuET/GCRIUbILXQ7O3I6wa3
/mah5qKSRLlHKynzN6/3/Xun1UGXLB+/7WKax6FnsusXZ/wq+5YIjEWCFxQh6cPO7D4BnLtJvfep
bz107tK8jJrR3OqNR56U3tZulM9KgHAVKR4MKiBqAsyjCu8ErIrGMiYToCFpsD8YX/G+ANoDvO3r
Fu5m9Uv3LKEjqCdAEGKjPCA2nJ15TLyKPYdaFyT1gWssU332uzpxiRteJ9HvrNmdzBRvf6F1YE6p
612km6jyvvFW46jaugPX38CCMllj1Pg1FYWiKa31ILlO6kM6E/zVxBkHoPZyY7iF0Gh+aOTKd4cE
ILAF4dswD7MC9rlBaeuMaCUwj1z8XFhyL9JF5/ZidGhKrIW727tZpAu+Dew+TPfuNHVV0NjaZgK3
iQHk862RTZxb0lGVs9NtcOJQY83mbpEb/G/bVR6L8wZNBypDD92GW9yvafJZpKX5gl1no2uw0tjH
yZ5RBYc9gQ2IJShA6zedoSh6E1V+N5p3zOee8cM31kG3TrE9A9LexrKAfTjzXLB42hmoy/X0O4oA
y/owm0Lr4yhLJO67Andyv1+NYh2jxN4soZGeG41/mMdSFndWwRevDqObJz1of6LnqYg8clbWq8kW
Ob6MneZRetACGmJvQyZev7lGoWJ0e3U7Pems8EM4pBq2PGpQLK/d6UzJY0SEgjdA2EjuPQeznHgR
zTjK1g5T3VBx1Aknzs/2nLbddWpMPoxOWfwhekERUwRsb5r41oIQcnz++D+z14o8MvOu+U7gArGs
a2YoqIG00rzTWHRS4nKWhONdzbxR2v2A9cMvAzNPex7tsd1gftsNlTmonWmUcoIMSPru6vUIJRFS
uXaKCk6uRn1ZpZUU50rAxTwpZG7oWKRd6LcVePgSOjgu1CHDgjw9E+wH69A3cuBHKB7GiEpMLklA
hHkpTPbhTE0y8hHCTQQPNLxBH1O/fZxXbAL4U2g4Dqps5VMPZryHvNlqsllZ8c+p4oipsMp/5e5U
fm1bxV+DKZRphIkwV4dVuXx2fT9w80rwP9WvU02lQ9iB5tlvbkdToQjgAF3kbKq1R47YjDwo0aKB
jH++89KcWHwGc+bNFhkZq1VYoAZYudApnqZRr6iTCpp0pJNR45BqJztdoTtQygPUTZrDkWpbhz5W
5LKTitphoKtP2ONEVLKZlrl2g2QNs55ldjrfDucoA3TGGDBGdt2l8dFuME9iujN4wtO5PPo5jv2l
cepwrQouRYT/DoBcvaTrHfp4yAy2j7k4QjhyXY1kQvV7s87oYVLGxl/gTCwJYi2gHAPwG37FIsyP
Ss9s4c8A8HLMksLv2eEM26L4lKj8eJ8Du+a/lqQ1MWoyalnt+zws28cfsxneYd3B592rEvlnbWKy
41SPhU2QT8UtsjBT/mTlO8n0YtOXme5Xq+FwzpYDS1zUVM86AdUuHCKmj9a8S3Wf1w4Ex/HP4TWK
s+JOKc76Agh3tpuJIMtIy5fBOHb1hMRQZTItzplwpT5GHfe7DwrE6++V0y3OelxFzu1EQ7EFYjes
YkegT623h4mYI8crv7tq2Uybpjij46udAByZfkSVLhOawMxwDrj07Tlw2lW+TMhZ5Q1HZSjOFoYf
f2dyjWikwTidN3JnmgEUHaBFrzPH9SZdHXqxcND6+wmdm3kpGEJOjUrSn2MrSSLSGvODzE8ZEyG1
QkT0Iq48QmhRpodmOZqEeDUO7qJKN7JXYXChuLKnXbOyjiyY+W4zjf8seYzOVOOZfvlMquF67ZVf
77yc4uNyM/8FjtTLe5TIw02V2PrXpbXSW+RYIootV//VEVTZBr2hiL8aUBOGGMr4YuoBc3EIbZL+
RNtAqlNcVcX3AlLxmGdxf8gUjcJBY43rhQeescchji2vWd122PngVQ9Sl+l1yNcC4ykxDkE/eShY
C+KtImNK71tA559ZYQ9vWlGZxdHGHn/RkUe7l9gV+gVZvLYcV3eYH3gl+XcL1/aXqszB1FXRMhSb
ivgHvaT4nPwYklENPNjMlTQPwg8QsruLJQcLWHGggTnJWw2QMz26cuxp3ppSikGJO42TCxJu/2IW
Xn9vrIkAoDD5NMtKuGOU+9n01NgzMufapmQpdLu5v3EpQVojgGRnuXQtCGvYkmRz5b6hxUFV5fEJ
b2zvh4CBXBZ2jDK51WL9ppiAyQnSmeU35vqV+tTOHvYZL+V+XtounIXwdilhWgeEg3MTVrGmGMkV
EoYoR5hd7DBEqjsu/E/1tomvhvtwenLWrH0m7K2/Qb4JB2/gTAwJ6XFvVquQN57O5RkiCs723lRy
j2sImLm3xpInUaM73eusS0VtFrb5AjFnMu+dZugWXKY8PfkORHasFgxsYTtk8pDDS+aR8oZ8X3pe
/ZzYw3waXR1QVO/jb+YkfhYjVc0BpPZy2xWdnuyqQu+fdSp7Hx1XrpGXCsIGk3mYDs6QJDxfMFtJ
FON2UDr1lyUhAzfC1JZHutcRS8QyJt5A6N1vArh4iZCmYFCWs+68500rEsR/Ij5jJUL1UCE5vFdm
R5q00ONyc3Avm0taUQhq1PU9xro6MHkwDKHTQyUEvTXiTKsGrl6DgIR2n3GrPUHYIqp2HdLC6iIr
i4DUpX4vRjmjoM3ZnVFh3bBV1O9mpzXHhfd+61v5fYVAvw+sBj0o2EH9CxJajygHbGnIQqP7hQ6X
5Ormk7fD+YeUvyaNOeQjR49px9qhMvryaroapQTO6KZ70fn5hRNc1peq07hlMdLUoaXH9XI21EAG
C2VbWVAoxy1oCcKCsYjRN3EE6CQ9NKUGipd4WnVmeKvIuqL1pOPuoox3wzFrnqFxb/2C8bZvs3yF
FxRest4bpFeH2BxjXNvZ7IhonTDkhH4bq+oy9ZX/fbXYFzA7u92rkjLdzaAC3r6pYsbzWtf0W9MY
edgBp0Y8DyE5OhwwLH+Td7taBJ4kwklVkFZkeEVV6prPuArfaA7QfzhEHIgDTcvPGpG2qILiKT4W
9owcahhIZcC31zwRiwLnIbjD2od2KvV1NwyTfWNiQfkoJ09X0ZS4MX01vT+JGxjB75k5yuQWglfV
YVz58hmD9PANKVP5VKV59lKm62CGy+I3oWtOg3mQ4PgHFceIygFZzKNDyt+RlaU656utMBooHmM+
zoX9PAt1ZoFmkiBQTh11LyNQri1mDQUBoSJsyUmM6Gpphz6g9snfdyQfOYFOgke8xyRnnhaDXNVo
rI25JuBo6EXUwXdH69xu1PRs+BHZ/+MYsIe/EA9FPAKumCNSloEEllYDepWMoyG8FruGri1uE6VL
vT7gV9cblnvVP+VF6S0k4DjFT55jootcNM6PjvSzD+zNwytysS4NSmPon/ChNETuxOX4Pefb+IFm
rOfBpASevpVS4Z5cwY6SKBPD9IpZIdcNNyQv0n+Gr2T+mAXBEQeYR2+CqU4HqP9mso1jw7g2hdlK
v3ohsEYciCW2hzCl1N65dLOuS1TipG5ETc4ovjPntS73w9xjcGmwDqhr7RtWeiV80YqfbVdz0Mm1
cyaPWVcX7i3NVfbwKHGYx91hMdMChtKAB74UlTFO3a6L6Uh3d5CksTys2JGbC0ml7TqF1O/o631b
tJacA4Y4Xhr0bzcehHQKIgJtHlQi0B1Ta82gGRvU+seOeQkHruHNXUK2RmJ6TLV2bWkHKZau+qrS
GN2FXaWN9jq5XV9TAjCRyYlfS82De9A5b9aPKXX1PvIG9CyRhEd9twYyW3ZtZSMDwU5uDfU7Y1/n
MEpRvOw1od/jtDrNq2bCRutprJXbAamaZ7coquSh7vrWeqssEA4iUPJmGCIBdF08u7HfTSgrilzi
wq5licPEx9LqnnL+4vqdMLckjlpyXtQVZ2ni3hLtq9aDl3u+/FaNW0BEOFlxoT8ZDR+0CBdio+yD
WHBqsp14k3zJUq/UmYxHab+Uul2JvVaSu7xzPc4Om61anUB17L5H1xzWg+0b6Lbt2ibfr8Ek9DSk
6TygrEp8Fle2UsDv8rnUtXYPS1KQLZfOYjwNs6jvbF/OS+CuyB3Zu6SVhcTWOJxMDT6MKEBVv9JV
Mf+kr0r+4pCnN4uMSWYkwgEl5GiKJhhTYjL2LarYkYx6k2wfx2Ha2s56RnWMF+pTS4jDMjRTeS6U
nX4XqqqeC9GvZPzkVh7yKRRBGevar7KyH2M+bqo34vydjll16QdT7l3CoJMgQ7/8LLrOyE6wJYTd
UKRjMPF20nmeXS/n3JeeikjPkOcZF7ND4FLWYeygp+nQgtqhlUIAkqMKuasze1qpb+aBEeQNGeKa
oE4qwBRtyaMkYhiVibP4b3i7MV2QIfw8kfzxEGcpvpnaXQ99RlBiRHB0fD/aVknIgN1njNB84M0J
vC3bcWPor6AJfugLCAw2DIkv2iRIfDOUWeuXNlepv2v4ct/KVlRLuLTjNwIrjGgg8ec7thrwOuIr
lXd0LSwGZVzPDcldwn/RCMZ8apP/4O1MlutGtiz7K2U1xzNH5w6YVebg9ux7itQERkkU+sYBOLqv
rwUpsjLEyJIqJzV6Lyg29+IC7n7O2XttvwSZaqcO+7/T4iOvQmu+Ty0u8IaTJAqqeqz62wiGOD7F
frpnGmUfUb7Fz5xkMT9bRjb3s66a9phXdV8yLTTOWQPo1JxVdl08eWnePxdZnk13zDGDaKuTsem2
0EAMlaBYxgu39rwHOdJ82ub24H4rs7y+wo5TXhNKZ17cuSjP85hq8JhHIvxKhgEW4qplDu+5wNkg
XYaNPGcdrO9gC+b1nr6I89jEYPu3werA9soZx3PL/n6W01Z/G3NRVPu4o91zDOVChFvdJw+4qZlw
A9xKt5nxWlqVeEkYGYnFfC7YWSbsUNkYb8vB+GpXob1lOXXEE/jy6JyUJnnBzdq9r/DTZ7/Jmw0x
stl4pqimhm0B0edLx4ubD7mv63Ob/eytsecazsasgE0VefwdXYih8cpYvz1ix3OOU+GiySg4UUsM
/q4hzAOfET6cJpnvZGTPjBIwbaAvNYu4RKvaRRvXow7fBfR6xgPi11AeYlrX5pIzEAyvzDBj3tCm
9a5d+nDZeex6BQti0kQvueNiM8TfKr7HZQFuqmZT8xE4UirIwSOpdlrm5DgkY3uTAqWzNoJpsHsZ
pAYp6NASQMJNFj9VaP62PqEox54OD8oNVTTVheNHDC5aZz5jXtbFW+Sh+RUSVRhA7hBOFzlS5Ftn
QAG3aaaULnfcLf6RW5uQe4ygBKuQFo/NjPLzUsTz8gIAvDmCW7I5Y0xO/c2WOcKUTng0j+NhJCkP
34tz5so43UMh8Oh9qgC3sO80G2yZOj2PSVCpA3rpMiMvZUsESXwueBkkR/Pt0aChcQxOhjmwYW5z
AuoCdSrXCL7aOuuiSytGaPU9tHh3SgvaaAMyui0n2fSYxisPIrPCLjsOfu9yIb3VG5dhzqp5Sgm8
we/ZDp/HZnpuwmihNzhKWGrasaubeI7pKQtkzns99LCAZ9hk9yXoB9CdtKjQYbJ/9fCP2umT7Ef4
N8Bg0rVC0NtQ8Pd5/yKmupXTG0QM5e+Uji7ikGMMh9/MuSjoWyB6GO3uxldpyI2vl6pDJ1pUT6Am
5295AnOetJy8rDaum7XuRez24jJaaqdHL1WinnfSZIZZQQ80x7lJAuMAExOQspBctjlkuSmtQS7c
8JwScxqpAUpnvyWE+oday/4c8mvMzpQLXwHUk3/HgqowP+KYu3Bquwf7pyM7OFEVqPrMmQLV7qXL
qGhjgIrcDwF9WxDGiIKQCjHLPgyYvCXFUlhwvadG30xz78YHZbvx/ClZvHB4LDHrvjoZB4wjzBXg
pSPNZDx/RM2F42VfSKYaLAHuQZgKI2ZgkQ6xZ5KVuQfXbxP6dIhwrzlFTfmOYp1hHG3R9zGavUdu
qQaZMbUT7e025qfnKmCns2DIctBqMwo5DVGYY0Ya8z2sooN9Yzkq6g4CjnOxz1U2AjrLW3RgZBQs
6sykavS3hZcZSJLhagMO84JtHqJPgIHNUwPFNrI6grUxtcYbu+ibLNkAZRTdE0RXfc9JoJmv0Im2
HvT+gTAk+gCOuYhiv49eeZwYS86NW+d7HgqP+C7GhJBbRWo5txKhb70bowHd90ZxcrduvBRgLq3i
woZdYWMduUDxC33ZLA6ZWhnIsmg42ry1vaXnYLzu7BgS+EYQ9+Acpqz3mO+UVRdezW0/jV+R8WU9
PsUKYEs0jEpfcF+Xn0eqnSetBmWdvACKUrIdGyviTdIPKo4gRrM12Vb25E5FdlM/zwhmFU6CoLUe
6UgMNCLywlYD9hJkMrtOYNR4sBQC3NsIeZhz7SOAqI4luSPNLeA35l+NX7n2yYUMEJ+XtYcLcxyV
1Z0zfrInDl840h/Yb1J9cBZZyRs/rTS7cIcR6KpKfbvcTy47P3eviNCFA5sKNjBWxuapRu5sjoOx
ra+zE4XZkWW65JgUkZ17JKF7aBgDUN6CUOQWu8DfOLKk92l13zuwUTZaWX21q2uQzfnGc6bobMDO
WaK5VDUOVTV3aMaGZYXvkkQIS7BwMxamTQmwxc42LUB+qNZmWcTtqqR3EZCb3n2sOUqX2UYgI6o3
IHATuSk7DN88UnkzPplwKL2vjA/p8iZ6iGnyT9b8yRIokHaDDKM3FE7yc5I3JUJbQmOGA3ADsIpx
N6EMi0shP8cRgvNNppU9nk+haL5lw9jXp7GK3buReKfiRPuhN7wgRKf0/SbtXqJvcS9jOCHlltef
FdB/Ij85ogMfHxMJbYZNDOnl/dxCPOWGw8QDFnlKZ1A6dG+WphqfpmAiYGDhapszPs+1zQmlrN7B
n/bx1MOIqbcJlDgIfi7NyI3sc8E9Bi8Xp37txIu17bCZp/yY5JuApvfWTRNN/rwvCtb0GyqTCoIt
mQ7RfZX3LSy6ZA4aFvUSXXL8CfIXsJOtUTYbwtwAo7lOSUW2LoNGuV81u1Z1C2R6uCfHjlkVIwjS
UMIqD65rD4L2HsZbdIJcUZfk8eS+dRINBTtN17Hst6NmNPadpm4SHdEBrG1Sl8n1dhwNwv2NzeBk
PYrr4DMynHimO4M/u6fcEqJ4RscLMpo+vI53nVQNVtg6WdcHNbZHzVj1UaC2Tq/t3qe1umWvZ1IN
yzmUO7eG4b6nvcy5PgVShVDdCUeLtqgXS0SOXp3O39oipfPAs1mLPT37abjsrah6cKMuzz9DfaB/
BjYfZ/u2x/sRHxoPLStwaHRM9BTqCFf5uQ9/r0o3WGPtF0wzlXtmKnDT0AmbbBK3klxfYs2JYW+2
ntvZx5oWfhptBzOgM9nCEYRpRb89d+eaGiWr/WnHqUgmL9D9mrHcZK1p2qe2L1T07tSBQ6NOUyrq
aZf5GE7ulQapR7cAznxBF26ahxOHEe0iQ/BhuTlJAnGt1pWmNTs5bpN/hQ+Sk1vUuEt4hZINfWQW
DGbFO5qu38aQd+4BWSbUtDquAXhTdbMXTKtXol0JTLuumBng1l4GoshizXzFWMtZWfJsz/skDw1E
cMZigH+xAeRXrRggeRDmlV84cqIKcYthNyU2mjjIn4iI61JfVEPlxTs1a1wLHICR1nkz9afjRFPH
J+RUXylRM9x3cR31F2Db6uybSqkobobeNwEUS0WXxjnBKxutBz3XNRqHchpuzNCl4UVq2iS5RqvB
AIhsTdAGMMobpqNmKOsdfjiFpcBfpkth1ZzJUDfwV+qmtM6mIZJMrt2KqCv47Fr59xLdJlMaWMhU
oEOiA1bZFrRC18oxZORPWbIfUbXrlZ5mPSFwVF/cpk7eE/rtxO05/lLsCKkBaai6YIDHPrBvXKHT
C7GuzNmqpYyR7Gx0Y5XeWV6V9TX4de8LCiDsT7D//FuqlR4cK3XCnYDR1ewW3c7fCzqR8TZ0lbrF
kACU2SoKxLM+oC2mpFHpzdup7QCDEliwtlq9Puh3PRS0Gx9zRX8Oxak5YElqxwP9rDXRu6ALeFk0
iJIduG+MW4pAnpaWBWNTL+u4xaBDKCDs9XBoRB0tFny0Kngn1jAlAH1qzogMkNFRwVB99K0Qn1zn
zXKrJ5gScTn1Z4NE6x2kMAcPBhkRgmVJRCihlCrBJU+wBoV1VLh3fke790rYfUClVOTTJTgtptw+
Fr6vukil3lDcqq+xrfqnGm1TgeKybO7jGgrkXsZzc+yqlofA+ENs6JdxhNp1voo9RAPaecFpln5y
Qfh/c1UTMUtJLD0cIKm7W5JJ811JOVBvxwSKmEOacLZB1TgMm36isKECyy883+iTnu3snOFWZm9y
EsDhPnKbN6deJ/oRDLoaN50lLHClSDerHUr4XB0iVEPUgZ2I5Xaxh+YRB5h1ljfMVbeMfNziTBd5
flV2NUxzTlTdMxOrdfxDLwFRE0VT6TeA1ircg5zZI0xwJmaCjLQ2GS7wGYEaz+fYTx8FSqoT8s+l
2ZF1Bd3ZV949RUINlcwrTmVo2us2dYM3y3VvyxpsEZg9zw+fuUzWl3LQOIUib9gXS9zt54SJs9eg
024qeEbnnPhsDs51QvejUokDtmto5XDpz2glNq1dDl9t6ebSIF3omBhg7AIaqhufLmLM2U/ayvqa
hOFaxoc1hi1cavF4zgKlnyVA/fE9NKptcfH3dT4zNZxVfKhr+nw1e8oYhwcJLqfeLAXimDmak27T
t4PrcTrVgxxQv3P6LfpdEgq/vQn9em6uqB91VJ1hNOpDVCALQk5Wn0xmB+BpBWHNMZ6VCKlx51Kd
nDThgX2GhsoJsi+cTigi6XAPdXeiZK7m/CBHXZgDM0y2a7C7iFXSjZyiNOSJS2j97qEDBheLZ9RD
63ZgTJnoxg/5WA6bZrYxAdE4VO2Z02QofYpOYl1VyXRs6NYeIod4mCYf+7NCRuab208U2sNge/cu
YSVeY6vvGMj2S8zb2wXL4Lo0UyYXXw+ZFkwvNHJ5Sz3XPhjekYNzsPViGzMl99kjM874fXJx7myk
bZkIRXfeHvRcDZdjP3XfCDF1L5uilzin7Oqszvvou1gCe882Vn6Sg/8SgVeL6Am1n8rZJgxD9BIu
htDPY7A4igF2NNzXdG9fJMlGCM2WlLu7RFt2Gy1cTHzrgbPhMR+/0eCEd+Mqrz/x3N+Fy4zGpCg8
dG3oMr5QEvnuvkaJdtNJqe5pG+E6gHKzV4uIHwdB12mXJDOuNkN+CueNbi6O02yhLwINSFRGjRNH
nvmIijOUcq1zjc8Lqp20pqOYp5d2BS2RVyN22A2Dy4YW/dPaqA1OSWp73DN0Uu9lgBSKXeLL1CKP
3Cytst6cuDZvwypf2jSsfKdAB9h/cKyvwT/4rY0Lnn7LSYgID86vXWFxLvYChUlGhgNKDzQ13IPe
JrIttSPtLz9PsGJZuzxIlXvmOD7H3aafqk9TYyGSdEw+QGOy3fRlzof4iVDJ4lT3yKQYEsyMOBps
sdtJudY9TtTPac0uLEaDHMZ4xUNUJz3lG9FL4z63ibCgAOjHzzOkL3SOqrUUYk01RrDRYywSaWCT
VauaV69W+iilVdFoQdchGdbHzu3sWoE62tkIU5uYP1QtuU+FFzkMdVMw1vY2BKy8bEXre80pcBIV
7jIJCGRRrWAmE4YYQXJ77oft4tbWvRtN+bntxPGpRzb3YOvIOHv6kFsXzE+CVHqOb0bEmi8N3b9j
zGif5keAqYNxun3ouwEGCDh3TIpw4ItzDS+i38GRUUdrmcQ5e+Nc8m8MGNcVWjxxEOad9nbyVYJ4
/ca01rYp/+F8otVdO9iWzzkpcnOnORZFFMevc0cNxkhOVNmZT2dcQA23skJf9Vwlczu6TZEfsVWS
NBzaZRXojXIs5b+U8CrGL2lQ+RflMCcHN/TiwsNF3FXTFhtpRMKkyqL4GCSVrI9L646fShoO6qgY
rYynkf2W+8Lr4xuYKoXOdyt9LXpuNVC1ejvZdNyvrHwZwDpug2Wc45CDPmMNXFOYi/bgTlIo9cqa
bkbKBm8z2Fk4MUzgzT+krvamO9XP3fAsnISrsCnSGvBRmuXLM+BNRz5lCEeLM8iu/japiuZ7y8KU
QUqz7YsY9QQSzL6n4S2y2kXlB0T9e6fHhXk2V4eZU13lpj43NRYtRB2j+laEIgVkh+YruExpEpDM
bMiGPsw8EBsegmBf00SG+a17kJAbHbUwmfO2Lj5JByr+FnOLPkLEHF7bsUSRiGXvTRg7nVexX5G+
VUNmgRKf56TeDIWyyw1umsTdOMx6zBabx3oQaugXHHOO18vOzL3+GkOOSzcB2PNnT4C+YRpaD59m
o6fHLscOyVOTnjH1Es9GevN3iG/VG3dIUm38pMad15Zq39pEkWyypeyrYQNzFPOaIkUivMFQL89R
U/qfU8fO6TTkbnMVGJ1Mt3rqFyLmOJzgGI6mGLQqVp+8RpCDhmC15CrcVJzwo+RNMjm4B07BqJx4
AFJHdpU9u68+o+QMGKAfi+PUNExhEGm5+4hW31OcWlZ/PTiVkUeZcy7fI0YZNO2JBloZR1wLbGyn
mrcOCLW9o80UH+F3JtT7hH3VxMmEGIjv21yiJCiXiJ4S/9DWy5G1KIz31pKziS29lzK0/CHV/v9m
JQD5+LVu5pZMnv7fj+/19Vv53v2vXwwG//7rf8KF/OvVrZzKX/5jX/VpP6P0b+f7946O8X8gJNfv
/H/9x//x/uO3PM7N+7/9z7dvJfHWKbLm9Gv/d/MAs9YQG8f/3W9wbaq3wfxXP/MfpBz7Xy5WA7oi
qzkAWgtJPv/J0PyXDDAiBLYPHYmR3v8xHATuv2xXcHpUSCzFT5vCX4YD3/5X6PjSE7aQCNVtgCj/
8f7/0tz/DqnpuBge/uaIgeRiK4/gU6guNiAf1O2/WnBAD+PxjnP3oc/0ZNrDOASMti9IpTeWv18g
I3evI44A8y40vasL5rIgLfd1NeJJ3uZyQJF7w8yCqY0nk5wVJAqpWxQ7jyMpq9HBx3l+ovbLK+sE
Fc+VR2yi+XRnOpAPDy5hG6x6hRCI9qq6wwpfJEnUn7US89gdEmKQARsXLSF5CImzKlGp0AnuIzUL
pRd2KJZ0kkDGlbiHeyktl2c854vz3arKeY2R9ZqedktGm1V/sdnOp2TXW2wLBOJEhcDjOBC1m9FY
RVJDIS5i27zbaDj4pwBnI7i9qXFLbL+M1kx7Juw5Y+uHguerizVQbmLDdXWS369VKp5sPdBJjZi1
Gd7FQt+lZGhdlup6rPS8oJNw3JYWGO7I+iWIe3ucD1Vr6xrYIiPCB43QhddhsqGqb3IiXroDmm6P
Ur5vgDoiTIlDhptCLdYbSWoWl6IxjF6uaOmX013jMzdg6kJWIP29mZy3ZLNuozMHh9Sf01vZcDz7
tlpdyouEI0L6gsqzB1psVO1Wp7CdGJ6M7cx1hIEhyos617yGppFINJMus/QrqWV8lkGpJc4pG71z
yI+hg79J/Ai2AXlffIqaewNZWibN+ISgP9PfnUoiCjlQVjktW8zMJP9BINQJvy5rD5/jLb7yBXt7
Vaw/aQ9ScxiEjjndWWirrIe0wq5CEN6PLzHe1t1rnGb8iq0z4OAeN+nUG+uhhQ/CnVNlNtcRzSRX
JezoRExbwmJnvtsvSb28AwApuYXh9q2fewxM1epONlAMbpCi7Qa+v1cjF/6vT6QOoGZNW2+GZzat
x2F3TuBiDp3s93m4JJAFmXPgRwejwFsVe+Q8WfcatdP6eU6+gyGfsri3GSvNaUUfnVM815QmJ++Q
fDkb2Y6FEsJ6sHgkkc566QhRs1oGWZ75gVUnn0OmBZhKe9Ing+JWGL/sXh3d4MPAlgH7EQGC1pwW
umbmgbQ7L+9e6X7yFWYyZn0ZtZS9OXQjOPNyS5CC15x5PYUhwP056825LGunOav8vo1ek3JoOFjU
XZq+2IbW7b7Ho2df9AuDx60eA1l9aRNGYK9Ryix/x6WjJQnPk1+KEKA25+OALJDRL9EmR4bCuGAR
Hgc+qMhcuSAjDuNfRFzRcHLZe21UH3IQP6I8ep2PHVEADTlmQujirEL5B7kdyjcaswEA0JaAieC5
ILl6K7p+EFvQ381raPuZv9MMdKh04MFnW4ruT6nV1Z+COQ9Wy4y5QTpWbIHdBeRIRYP0mFvW/LXE
cqNryg/vzUwBYPRC+Z/jONFX9HsJJGFGbEAA0ra3ljvyvDSkpwvSlzJzKfiNrAekKHb9S8hQ2L2k
4ZH0lMwmkf01hZZI7bve0doFcZF7rlXusx6BrT7YGQ5Pf834cViH0omZ09oeHriCm58fpL+uze+5
I+bqcVxWbPcuo1ldnf62d/1XjqxfEV8e3rYQhRbFvsSJJtRH9+oQUaVPg5c9IDgPK4S6vbCvcVuX
rIUMKt38as5Z1kBwQe1nvWY5FfLogNjhBoSihCp105IjaD3QNUzim8hHWr618GSU4hbOLKtJit3B
7P2lokvwB58WW+nftzKWLOx3nOBtLA4IoD/m3EKODRluZsXTFOpWRaeyRd8wbA09v9h5cIp2rsP/
loHVW1dJIfibrgIFjabsQ7Su1/jIlbs2fTLLzPlrM5NASenVT0MWHTg/A4bY9SHj2Oc/fFLOh30b
7bjjkWAW2rxbgNjh+u9/o80VjizMILv+EY2pmQ/AMfL0BR4X45UNBXJXvSYrmXJLu3qB3RSQsnSa
IFchwfG0x0OZdGzx9JggCEeXOpj98XGMcC0bzPvQy16lM/Ij2AhgNycLmGNAMlHm7HILUTq1HkfS
O7dRs3tNuE+N6dvyC6uoaUPAg3krTa8QqCjNclHCmy1vsyShNNnYJdFjNA2skpfF6YgVELyNy9oy
OTBSLmmBNKw8U8lXpMeZkr56n2gGLNmi7ol8KJPvMgs0SISqomDfxsTN59BGRLy03vkg6Djelaja
6+ecKaXZw4+q6udJ8YTfFUHq0GDWAe8PsBCLklUG/Imfr6Z1aSjzPlqkXdWWlnuzfE+13RacCqrK
VKcKVbqzI7t4EMPO88KGPqdY5kYh8s3RCl0sA8v4wUBrNXtsGUl1B01JwgivJ2tgeeJIs4smJp+v
hiE5f+vnH2ZwqM25k1e8z9JxF2ocZ+z5UreCwTl/qMjJroTbGvsKo0eW06bQSLcBRickAiq/tsS2
TEzs34083/VdYM28qyKjo4P/JQzeoIBCwiEDS8ujiyywv9TVEBUPMEITcRw0Q1kUqUlOPrtTiayF
rJWRsHAN2nvUNG3gOVzT0BoYK2dtVXA940mZPboX/hobw1Qdc9805tydgdKRcwSama6sLXkZmEDo
521NmKwfaaSdCJp531XolmlwwoVOu5HLivawr2jW2tx1GToPdV+T7gdtSYKMSr5DG5qnuySvdWfO
//AwfYyrth0eI4/0eJ+zuP0PZzbjlYHHSeqHVTHXkneJ4yCcicdCzbdFk9AF+QVnY42qozE+zi7o
rZXQyybwl3XPRW0UceL9/atyoWH+upw5oa8gPHrSX23J9ocn3HPSeZ37j5B+YySaddLmutkjXfZW
pefMTSQsK8kSgCw0PAh5YFJwjs5yCW8JmxytbEPOJB9P6iaNvvYgQ/iXgmzhCPsehy5W4bYOJuxR
NYOF5LsY2lZfr5sOw/6woP9AZ5cx0MKtwCjhqgz6hRzdShuCjCBDlcJ+Fnr2MUjShukuEk5r9ZNq
EHedMc2c1av2x64/E8gN6mdC1oQ7735/iX5187P6skthH8Y7HPgOpM8PtUs+Gg7Z5WLdT9ayfmCl
KoiiPbVlHjOnQMmghmVHHMb6P956/u85X9UZ57Xfv44ftuz/tG2vL8QL3EB4vgr8dQNdX+jfFuPJ
1hVP7Vg/lEAVeDrTPmkSHHIeb/vWAvLYhhsryvHALkHF1aDFHLD2NnzAyt4a/BMESiGwU+UlXdCq
xXcoJ5ukwcDL6keCnvA+g48OKz7t37/0jzu+HaCLdKkiXQ+WK2/j11ceGGNQ4TTx/Zw3C+fDIEFM
lNJ9JDeU8q5YEnZ2lM14FA5D7XGQ/P3f/5josO7V1LEUx4L6GNPSr39/7rO0JfVuvlucrKcadLu1
klmWpbwYW5f60LOC9fgsa7r6V36AQGbZjWPLuff3L+Qf2RI2CEFSKqBxsQL4/kcWxdykvY07L7ov
TIox9XEK8d1eUL1RZTiLtx7ol3RZLGSSyMWsFdItKfDmhTDefZLYVJckTvAjjGIHbrGfxepfP2l0
XPFAkQLJuW0T49TQXwTNOI76nBzWtBldgVX6UnmRTWAxsu1kedbziLHuZyFobEOpQP9prefMROoe
ZKQoVcM+YyVScu+S+NzFNBtjPjMOY/xWvtP5cT2LqHMkMB3SNh9w88V8lq3vrkW0h/ePGAdROXwD
8umqe63ZBfSXHLI0pdYiE6rz0fdyhqtcC4qKMpfrPUHTeA5Iwa4Q9WzmceW1QP1fSorARM/Ud0ng
cmFMEFn8B6oNCqmkWgJnOA/tiHDiU9TFPUfJFJZ/d+AdFTyzswtWKNz7ObOWx9RPhuiAvrNxLqJp
CHi9dewxKvwWpqbmqOmB5eY31LB2uUUSU6+37th7ijLZML3hDp6CeK2QiX4jPONom6Tl2GphmOIt
QOxazDsEcJtvdGxZs/SPHslH1R/WqZUP8etSvi7gLksEPRZwxB+PiXM2BxHj3vaeSM51MSKJGev6
l85xrfFz5LZZisyx9bj1caETOB9BUseM4iCxBYOSyfWjclOGJjfBXK/Xgdzttb5PltAhVbBEExap
i7WkGtVmCJAa8QjXI1D2xW4wFuHuzMgXQZo1YsC8APeqFVVkSG18wdPZNXyEZNY7R8VUY62YyGyk
BE8gvje3ZYKq+ilNOFk/zl2+VPQg4Cyu/Z4sH5dd2S347aaKsy6sMU7/2kdQ76xLMAOTJSIP3vPX
RguqID0+QIds/rSK2M7Hs78jkNDwe2i20Tn7xxVm+6XVxoN3j/Y4pv+AWBC+3B2qQkQHkwhj7l/S
xWhqzPTWuAdkm2AO6kD50V0QCYtLNgUMRLYJIzCE2ho21/ROsbh4aBGrxrVX7FrJEyscw89IZ2Z1
QgrMbwkzRxlNI1uKcYdZtrI1n5pPxVkviPcvcbnXBPylrrt2okqSIDo2X46NCaPwKOQz5vFfH2xQ
yg5jdtGvz1lvlLogBbEdrIP9o0uWurClMKTgx+NSo3NBX4LmEvwFd3g5rYWZSUU+nMiFiUJ9qeJo
rN7Qz0uUoXhFaOKF7ri+BnYsm27Yz5YXh3iqOCCsZm1a8JlyeZJaFd1riRSYXzqXw4+WRzBbnXVq
MSVPz6LNsvrg4Y+wqt2k5fouQB4tvLC/ns6R2cp05/TEd5K5x+iK9aQK6Or0+wn5snlHubXeJMpg
rSYfGu8iD2UTug0v8Oe6+3MNjj00Yoi5sEdnl8KOIUKegfCNs+QoXc5lt1Mu4RKSH8KUlmXKuOvd
pr0UBcc+qj2ctfirLBBMJKXR+HECi/fW2w2NDhr97KqbXi6ytE6KPp85wwCgzHztVugUzsyIP+Yb
x9ZE6FuCQ7gBiKALsIMsOSmGTyVzUnOwhC/Me8RUjx4Odw4NnTQAKIolbi7XD8t20Lx1pzhtuAV/
fgNbwtq3iQLk37SV/NxlGSo10s2zOYai8KZrr8RlTvh2x9pFgoTFASZMM9Xa15my10+mDzkJjjQL
M47luwx3Mg0nxrW8/xFxHv9TyHLd19FD0cSbm4ktK0TZZR0R/CMQ+f0m+uNM+veDEIcJoOYBbWUh
2UID79ft3GOTSrI4i+/TlQGgD51jVlksa3JNE/jnJrY0xHSSfNDM7n1AF6BA5urP60dmW17GG7Yy
XXKThJCt+AB//wo/nnccQQ9e0VYXdAh8QL2/vkA6txz2CWu6G8hmJgakR0cAcU74AQi0pi3Tp7Qy
odrHcQfo4L/9t1mhOOXYa7NdBR/OOnTOvS4nDfqOGLQxPEdMXXV3uMO9p1HEk/vSzET4IjYSob/5
/V92P25AnLAEZxohoBiFLqCHX982HV7t0rtSd90QKouYv6hd89Bzv3hOmVAJaMaQsVNZslrCuRRf
BFHJ9PDlhN8N9YgEPl5LHqSf/9/JGne+gKmdOZ/AsTliW6m0aS/73MJIP0aLG71Wsxny05THgzzS
h54wYY6WwcGOrF4m505pOcV5nTN6eG883chj1At87HjHeA1+QeInAVSzH/xhL15rgl/vUPpwoe+h
IbddhzD5X69Eouqp6xop74rYYY/a5AaUortJHOZvcAiDsG4E42u0wp9+/xn8486zhQ87KJDkYuDp
ER8ejR7JSOQASLyLlT9MZKQbR35CY2ClTF4x825L9rD8gsbKkPzhsfzHe2ZMxPFD8eHTNiJk4df3
DLy4twQ9JPYUcPZ37c9O8c8l3hBABqDm51Hj9+/Y/lifMb9lJYDmrKRypWJU9UtZNCo2si5sxB2i
38D+ZjyayOMeYbhYY8WWFdPg81Hg/cQNt3R09pFCMMSx+hB9Ymh3EvfIxsG9b/LLNK1YYklQWk/i
HufcTh6gIq+rILi3YagRSyIoMuxJDnG1pz+8l/Ua/XLfMKTzQUCxvtHn+8cBo+5wGMgiYvf4sQcI
07GeloHClovKVEdXM47tbpt09ux8SehZ2CcUscocpml2gj+sJB94VF4AgSqUK2ZwbXquN/KvV5ba
Ii3oXqcQ4m2rIqsMJcNAsmLUI0R1g0mwcPqKrTxfxd095BHw9G722WpRCYq949pxTj63i4UURGU6
1fkbdLpm3fidtuZ3/P7qfazyAMCsyR6SrcEN4ah9uAGdUhYd4CFzl9kiHZ9hH/v6S2fLtbJL4f1E
L4mPIhP4/zqV6sqGEVblAR4v/vD0q49NFcdxESY5P3oq6yX88BQ2o592GvnfHazDfkE6gw5+2TCj
kt4LyKraHG0QWFBPTOetJ+y0lVAPBazn+AwkDj7IcolBrXLfZuFB/RjMUdhi98UaJPfaGSwSQcnE
ZCq4xGmhdo5ArPgZ/707H4OwiklkUzaquG9x3+BK3yQcd8r3YuYcsbYIgQQ3G1hejthPWgOPOSEm
0POO00Irr0EEUyylrPXDPf2yIf9MYCJdQ0NTKtix4K6n2cSC2gPfZoleYTiwIDPMDBnCsbi1ezY/
1FljrgB+eEMDNLSH8jN9bYsIrE4TtK2/7TD2yENhR6zHbtLB8mgaztdM0NetIiajk+ONP8P4cUXC
V6Zs+FFPwY4B+9Ow/5yCltSVM6LmZgfrleJF5z6pjFeMstgtysUPKZ1RN3snaXwr+wspNESaKpez
FmeGltFUe1kuA18pqrIdHvDcwh35w9Zo/2NrdLjzYbqxJfAc/WNdFij52qT1ujtEF/zBzjRseZ4q
fE5jIhFc6LCKeLUJ8g3Y9DRBRbIhM2shaNdDJ75LmiLtnn7/wPxjxXaV9Bj9c4uGtGc+NiMmQjOC
Ih6WO2NFnpdvOV8XmFwBDsVm3goPgMWdo2AVv/z+79rin385oA8kbJeWEKrtjw0hbWUjvU1h7sRk
ZUi2qp/lvkks1jsPWgEry19j5TL11/qUdj5l9DI1hEvsjGwXis8gS/L2waMPKXaQKyzziTEZgAfC
04C9N1tA8bn9HPqBU70SCf1DAw1riP5FH/YY+n14oCAo5toKth07lA9EFTe8x0BwDNd7jeFFQHI2
u3ZxEF4bu3sUMdb/JuzMlttGljD9RIjAvtyS1EItVltq2XLfIKx2G/taQGF5+vmS4MQc0xPyxQmf
7rZEEChUZf75L1gSIU5LPoFxwkRLHZ/xpw+E798kmXPqkhDWW4RNmeTZfgJHF2xgw2G2Qb1dVeX6
hTJKRs+qLWMqeKhUglPwGexNerVl3tvQItDVDApxynLk2JBrwqqC7iLrxcuoWJQU4YBbJf8lDwZ2
NHMlRg2Oz+l+gRfK2Jl6txLYoYB0614hz3cN9VegXTkbkWfiMHwgN6Va7/EGioFYOP1y86v4xncJ
7uPkbeKPEwFI6Tsq/M6/VUvb5/j0nD6kNDA3TQ8YOWTZD95Cn2O1ci3VpLt1u4/GsEh7ME3ozaxP
27DcSsmy6a6NBOqcgtA+ghIfyW0fjDcKczskfnj1x+KfAf4GTdMGC25gwnQeum8UjXSJEJbuqaRB
lwKfgS4qOvR+3UJ8IikdqNbEKfw6AZnP70bX19nj4k84coUxBMubtgqimRhlRgvGyxBqaaSWDCHu
p2CuQDNKFFH8ess325c/vAe/7QoublImWEIAGAhCelEm0juRmTKN6rME8sXvaOyN5B/H8WeNniPK
VonCycd/4QavZBW4qv7i9QarrfVGs3s3yGdEbfTxNf1WQLqeB5EIO+8gjJB9Xhyi49CjPViH+XMX
YFQGKay2Ga6afabSBuN2zN9ucLOJ1IufWkH7hxPc+q3+caVsdQPmEBj2/jZcbUxSbVqoBp/ryobf
BwmDVCrUIQ6kjR9NMzgdWST5uoQva4YGA+6JVvLHYPW+bV1PE4SZP1TU/m+HuYfmB+CYqS/1Jf6Q
v1ZBdNZQNit3/CtAcYS7T83RbtxDSwd4XJyaU2rjGFVWIG192LCMWjp40z4sdlsi1jPKdYAYu5iG
/gvcFwx3g1vtfuEnOLlX9ztk4Il5acRoi/WrYgvQjJdVoIaVqb/sIFbIzQ/LlKrGQbpvvNRZj7Zw
R+QB06ZdlBv99Bjh+ph885ivkTie5AgHW+zwbPZO05+N4ciwMmL+3xZUL7Al19Zj80naE1QZwnOZ
Py/TKEAnBkOcpDOQAgTJEzGqi7E2ixDtB4zouwFmcLML8nbhes/oIW5yy3hrRUtYHdYlsBoSPXrP
S65Wz7SXe729sOftaqNH2TUR9Z99Kqb1yzh1clGembjde13WpTnuEN8zvmP7Nzz8QgaXUhKrdQ3l
wvqDc/JvKz9gthMyoAhDOnbz8jkPw1Iu9mpaTwG6Ae8Gz5Vkfl2IPqQImhme3SEFTfy3hma+2ZIC
f8mg/t/4Me+3ipEGJvTpE/kfGO5vC39cspTYiHXFPhw9aHIsYIo7wx2V7GjkgOqjy3lXYlXNH2cA
aJ5tOQ/GznF4oHgGkVlwlWGYxS0cZluKc2fgMMvw8fXwCjxo2xbQLdO4sHiHzGmYDB7Jm/fZkxtM
Prw3rZUbYXjbVUMz77sMPUy6m4ZJfiUMJnH8Yc5P2u1tidyND4AJL78kj/Fl+VL7ozBMlLuqjnrf
y80UfXomJ2K3wNl7rwzsAoMj/VrHSYJGMM66ry28Za5xWOesHw4moi06L7jmAx9WDxX1ANj6goMk
ySa1hz8+xuJmcotrPmz3Fz/D6866qkcnLUhtgOFMatNkpkOR4zJZJfoFYVQLu84JGbs+E3tcueah
tEiK7W8z1xuM8GFum4ZfbHYQdWBrV0YzZdde48WlfeN0s8Nn4xczU0VnuIDq53D2S+QpOKJl82tr
GZz2zxFLy79Dl2hMr2PNz6TPxLs1IL1ru0wGToNTtuB6HHHMTV/noqqq4gp1kzzBiCAmPmNYbKv7
O0yzOATEmqHj3QZQw8rvVsW5ySHOhKJ7j/k0/0uZxKTPwEcTQLRT6zg1cM1z/PhISpEDkIk5K3aC
KpGlR4ZH8nUHtPtNsg8XUdkgg1V+lRy8Rjvzf3HSBvqZGWYa4eseksv7OoTFqdzYfh+Tfhl0cNmY
+GDb43Api0XKSXXognXl8pvEkD9UrEz+sGou5DXHuSiHgJFXq/9eUqvMtDx17ac/0fGo7rVPnRDJ
gsuN0M8KFl/hw38kIa3YY0GKTGe3+MvpFpFXy+dum2fkzHBXsXpTFPadZ4/8g5XhrnxHRhTfWkVx
n/+cQzMfpXpOtf20DgMZBMfcybiqqIDU975il9sYIp4wq+t5HY35c+ErWWirpGZBtwx5W54KqOXy
JRPSq+76pMYQ27RquaY87sS4EqJRKu0wNXx8XZK4N70yDIbrfh1C2+d+k8fHqMvJmLaaV7WVKf62
meKa+9YNXovCz0iR797MmT154W1rpmGvjnSEfjj9E6iuj115gVeR1BCyrp8TJApcJVodWogxt/nA
YhixaN7hSM4/jM5QsNRc35n4dzlsNP+Oglf+Ac4N+ovrhM7de1Nta2j90Dcpa5bUW6E2bg8WzzfO
KBcP1+FVW1j3vEIvDMtvPv3r8tnTQ+O/Jrkt315lOR6rHQKw8aFp4zwSGXIvTySwsaO9mrR1muMp
fKCtBw230rOwpLA61lmvgeTee2Me+UVUQVX+MyJy3b1NTit9MJOMS8K7i3eOpy+LFvEHK8XGJoZv
iAa2LvK3glCl+XVrotDMh97b9v3w9ZLXqgc+8e9KxvX8MpKYXZeMgYkFYGYKdToi9TTPrxtvEp+B
DEyR7Qqtcde1B5yUre57h4+a/jd0zKT+vg0ntyre4VxX39CQUctrj6nA40awpcqO+ud09bL+Rzm7
nG5F5fvr59np7HSA72E76d+lS+3mHtYsXnrNmm/CkI29Lar2v/O6Qj4pRT2iRVbKeWW2Obw9XO+w
4eqbq8Qv5+Sr9vE0SvYTA4v8p13plP3NLy1ZyJiSWWGNYpEZaLHT6TKwAi08Frp3uMvZpB+SYhUc
Bo9orFI7jdsrASBDhnzvKg6ZxzT31mRQauKDVUKraltCklBKKJxZX0kvm/jgqkczj8ApNOVcMFAN
MVM23BNJbyjI32LYQmro4wSBD4JonNOSIbEzqyfDXRkVIzpljjEZEaXQqnP4vRsN26WE4VyIQkNa
obIYTDwl0ehVzfWikZHiu1XBqqR4UTB3kMMRBm9ecTYig/+e5GA/hF4RVjSFD02IwvHvZgpmoijj
wau/aI6gFBdfcGFUO6sbr9+wz0uaR8fHJvA9yyvL+tdk39XTXdAjx1V7q01L/9FIXdbb8dy01WN/
qn5OBUvuYpf/BJOOKm2IVjx37tFZuL35MBIxv7xjB9Cnn6ICad+7E1SdN1+F0OpQSaG0SdP7cZrN
Lt13uo5oRPOYXWM4QFHgQLqdHdx/4x1Bs0a+ZxuICoxKiFZigXRYGCim1JZqYyYwJY4uj15q6Og1
TMfI/wmQsHB6ADVIY4PXKKUgHjsyQgtXFzZEDrpJz5cYw2mWX6iFIuHcYnmxIfxQaN48F/I0me3Z
G59dl5m0dIsbym9iotv3D2hxlvYel6ElfZBc8eQRJLAZnxLYfcPROkGai7PmdGswXOVFg83HL461
yXFCuIsR/ui8LPG/q5OdsVrRRT9F08TgkBmxIGWMvqF3muxzxsuZWc9ESzjHGNtz46M+NbHd6RpO
xmLX4U1i8/fGyCofmJrI+KeNJtZ/qWwZ4wen+WxHRBTTwCDp5ZZbY6ioPYYTNZ7/4vLv3FQJhzYB
GTNetmJ1xWuXidqM1U51P+BAB9Z4ghSnkPGo2i1YtMsffF1wJk2iH1YDechaxw1CRu0GrijGywgV
nNa8bFo5X6HG0cKv8AihLpw5EL0dCE27jOyJfgy2sDQDUTuw+bSQ0KGzGLHM5dp6RkUhJSYMevwH
k8OoWsDs8yPyi1melId5Nt+VHKLe/uKYthrKW2y7KLN6SvnpLR+79WpFCm28FIhp/X9pO5N+j5SI
bY5gPwaLYA8jSwQ3jAHH8rxIEAJTqEi3oBAB358npCYmbmaGK3JlhvpYO2ndMtPHSdmAL9+xd32e
ipGbsiyK6+ajtPupWtrWfdInzQb23/Bv6PwaYFoPO64SE10odDeNjyXllxIGIcvfymD/YkfCzIGa
EjNqnAo+jwjcuYGRTbnvP3ja4nA5wprihbgxKfmk7jXGLP/sEHdJiXue4qqokXek96OaWzQsuiUc
vcnx5+j+0Sso3XU9hlimXynqAMd/cOGPsgHR3CQ86XVWEyyX81yxmkjCWu6NoA/C4thGPq+OS8Re
dtUjqhDfZoxH+SnVlwGF9ORMjnoDJ6gM61BDAZixcTFzKAWkCAULC23rigzbbBBZeDEFbLnDMo5l
t2J/y/WK+yhvlscWyj/VUSfrJAxwmIC1EmcYQaJF4T0Vq5c4FDZ6TnN14xAcUdi7Hvun6kq5Rs0R
EGR+hg1JFgNTHs7ElykQ8sqOPNCGy4Y15GdP86qH5R0sloYwNwphZJ9aTdx4WJ3UBjJRP8U7dmZZ
1DeDmWHP2px0PMwtWvWfqe1IvfOCskFslAcshHgFgmIRuO/02zbpQkVgLfKU7Xeu5ciLhIkmr3JE
tc17hCvU+qUa6K6RdpdgV5xTpEGan1YGjvXLur2H7OIyyg5b/JgRx1twC5ujD10xtu/bNe6c4ClE
0+EO70kc8XhJpEPhY15tzWphjrIJtb3PVgPLBlYGtn6n++zhNNldQ1EU4sOZR2QPHgkY84AWT3Qa
nHDBTYyJbzo/1DjcR9FtscB+OQ7b0H0m/nQ4tgEprSwqRwlFqCNjqiPDLvOoL9IedxlvF2xipGLQ
soXlpHGxPIyWGFlOPLPBSuUqrIwKxRQ+NkgTcDJaUuxee/Cc6gYxJHua2uHTE8wwekE80HuGex10
CSkKuxRKsp4JVbVbwoOdQ5HmhrnEu1WhdMLPqyeKC1omrm/DaiJSvSffeilGdbskSxSN0Z9GYqdZ
6f+bidGJ+wx24Az6juMx3Iwu8BcoeToukiT8yyfINrTYpovEgI6U0RM/mtqS8QZ+HRSJwHnSM7A1
lhi/OwG5HmAfsJ4fsf+ISDJtlRr9N4hYiy+Vf500t0blmPzMTL7A8leT90X2qnFAcG+BSIlDxO0o
HTFsLsnU7ax921p2096vS0Ev+h3miWzaERGY9OoYes9d9MQ0CKndzkFvTMEKn1ZaqiEjVZGQhbQo
KVz9YPYRcvswLqCxltBPKVBjtMVYX2LQAmEnXBuyeR5JQ5SynSRO6npr68SyYRwouxxTJbTBaMso
iFOjkS7VKQ3Dch/7NCjLEJfupsRXReN/tF/9Pl8UeZXYIaTH1s0isvgKwGVDvmjKvQsQrGT5t6xS
YTkd8woK5HO09uJkkeMeQprC0gGHclb4Jn9shTr5OQwEcXvtKSLXWU9jdBVoTtjXBpfs4tFtq9F8
pFx2oyeL9a7Wm7iboD5c1enKzkXuMQjVgUIfU8VDVpRgEI4gvY9bs1vD6+P0Reni9v0Xz+h4rpi7
YRx92zGvrQ9eUKqApmnsphbTEn7PUL/6+LvxwjkQCvjhgfDf/GcGJsCdb20M391HOHw0UqkzJHSI
FgMIOi4yCXvP+jvt8EcTb+g0998guYzxdTOZNJoOZrKgBC1gPBzMzHcZiDpWXWDdRvqgphdLsLYi
mx7PzoUukZyVmS9lTJSv+tqNPLnq2rZWNuxT/3HumwdnRtyGTRD+ru8qcjP/DatovCLorchNM89f
AC8T6Wa0UybEj2/Mqh7rVy5pCjXEIyrAosTkzhs86cODsF+kSZ7clT+6pWT/sKMU34E75GstgUfb
10IvVHn5Yw+3A4tytqowyK8nWpT5lThHmfrOxSQPPmi6NCuesKZGenWs2Mj5lBIAlCtwQDh5qGFa
FTMX0qXWEB36rqmHTzmBzDgpbQnT29Su6iuE0nDawzMTdwbGlmXQaOk4ksWFJ0faCX7/54wPzdBF
YVCKrbL96WO8+9ehsewunoUAF3WOBeYHbfJXdBezG3uao879K/JyZ/3bQdQSmgfHyw03YmAxTOF7
BtmdDMnKGLGYuOqZUBjp3sIn8w/QuxX+CjVzMcSv+w4DAch0LmyKC/A9nKygioYufqLDz7GpixDr
AbV22BF8GkvsjEipRtHPsool+xLuCgEi9hNyxYgHpYgXZxM8QTlRQZP2hJyBdRkssccS3BCKOMIp
5XmKHH4uMgq6ZXswKwopQ03kRO4j3myQCRSErEBdzuRlHomBSDucrxui7ODOjZlAWRsiwgsocBO1
oLTXUzRSyDdlw3ZV8YCbEc7HGpDklJaJrNsM2iivHMqpCdCs4BzBkI0MSP0D4ikc4HpNl6LDzdQi
MQVcKAHIYTuQLb7PQg3iXk6JdD0cUb6d4DljTlZ/PWI/yWokTibSz0vVyPYfDA6X3syM9cCnQbbC
BwyT5HyoMisFOiTZZ+IW+jQqlbfzpywOon+LfBnhfXR1aDjALnZWDfcEKYT50R3SAYA+ThrQ1Gtm
vZwRc5afwLbATtkABzRA+U+CWnj9dxjdk78Iot7w2m9YslF7PBMHwJtGHXEye1RJjLb3ZpGJiG1E
ZjmFw2a3llGyD04nGiZRcq9bw8WHqYNzwJ663fEh6fRSX2Ga541vDb0ryaCFxUONyYLkYghYBGg4
KOylYpeICRt0KoBHgl88GImDwfw6WGWZ4iHSgdOwp0dxeosd3GK/VSuEfTJAG4bUyC1xiX4cVVGr
AdsNB1PLa4eZrMkjScswXwgjWAUiszAlYwFhoIIdyA0WjQOPpBrijqtpxmgBEmU8DkhRaYRe2YMx
ttj/3HIwCU4Xrr0caznzCJ4yM2u+xf4MWWw3zkO5sz6aKkL6dfQAkIrHbVfxUke2Og1UzlLESFJe
hs6CbvtWbKsl5RNkM5lGk3QcctHmcB+0kLSfUEbIaY0DILg+DlBY6wAz6pIs9hssKjBZ2ee64QDZ
tq4R4Ja/B2THS7TYHecVIVysdmBo9nwdKHkraR9BJIa+4y9xRAhkcwaj3BMKDWMyD4jqaFRxRfPU
8yPkNHPGGIALwFvjzI/DywjKZJdX9H34jNqkjnAtG0Kp45Z9YUNymLis/IJEFfyrOA0EbmuRiQLn
1jloKHW/Yfv7RGg7EJILe/rPN/wJXzs9Sy4RznSWvAd2CnOPggV6IuD2NuvApYt7FNQtyxOaD4kz
V9txGjcRB4S3rIPz/PF+7Pq/7chQB6n1XHQSjCBd94I8E5WWD2bXpE95G3JvDkVQatwNfaVt0b33
wxQB589jOVlM7ScXZYCF1XWL3hn8CLe/1Mhq/3H79imCcXkbTKZrGIMVOJpJIHphUQ1uhVfrBoLI
LvjAyi5Yx7V69a3Ci3dTztT6ZwPZcP6SG2s7/127Nne0nHNZb1bkCzEh6ouZNzlcarbacOxOTWnt
R7iEBZRPs4tRasyBxmSTv/9EOPTMvKUz8ZtcEDiqlrNVxbYUHQsqUPfWq2aGD6+ZSTe5Pk0JGl78
YOfVWdFcTgTu/efhmqBfzLbyEsBAIAV+tiHxClgjiORbLDM2XOI3IhdDOhG/NVZahhbUzlRX1BdZ
V10vWT7w4kJl5lWJbYw1sG6zYuzYj+3alzbNZO10hbH3T29blUqiz3Ykk9soK52NucYavwtQaD5D
eJVvHVaTYO1mHxVUvu5MZFF7FeVWWvwzggN1/0V5LOvOCjPeK7U4UqXF24mgmMFzx5KxUvTvnFET
txZrSbnRc4xXxNs2WHCCEtg5TCYnW7Clbqvloe24huVmnFHSvaMFbZIQT8AhIH92G84A/svGYEG+
NgmOwhJO8FVmp0uD/LxqhRSMy5ScEKnAwVay9ybeM5wPmHn5d1jPSbVlFw22Mk/TjOsM7YEBwvTk
5Xj11a9qWWbnM/JVw/5GVBDDj/vzIdPOo5a9UXxF1Q1VmLzM+OwtvFHN6CwaWjJbEb7h6gRXn/9i
DtzQsxH5iEuzh37VGROLGE89gv9q2rnoSWEuZXmHCRRZqgLtSz0NXTvhWUeQaalbtm2CQDP5G+fZ
VZi0ti2ACuxg8pQoHamKJ0wx+f1O7cgBUvQoOty9yZSILXur87Y2K8VLnhuBlFFOQlIepPeQfdvh
uE/KwSs+xdhzletND2kkIZoEi8I3DPuswjj64Pn9z0mRaO8cCFMLGMCN2lKq/3IeHVEdn+YqUQtY
SWJKM+FG3u8wCzSYEc+D9tL1m6XYmnEnVzUmStUBkNNI/NvF46Woj8x/xviThYGDfIEYy3N/l2ud
xvNRj5lcdFhjWroceBcxA000NXB/O8NV5++HjSsPdiAggJc8a8neY1gGZbydXzg54fDhFClHOCOx
yX4CSJBtM265uGkXzLR4vNbOLO3B0DkzicM91C7vbU5Ih4/2OVoQeiU0L9ZxAuLCUQ0LSc5B1BZe
Fn2D+QUes8vrwp0NcL6MCWv1aeocu05up06V8VtT9gAm+LAPiNeOtQiL+segHacWr54ckh6VW4b1
QTY6DDR6dCx/Fw5bDH5n+BN4DHeuggkrMQ5wjKG4srXLmnpvhcvE4y+soNP2XcXcFECNWL3YMQ/Y
7AstIWsRqVrXdKNwvb9YQS9NrRGfxrM24mR5g1zXd8ECJsJjkz0AuRRIRYI4Fhdqs8br5Bhj+mVl
35rWwEHzr2GqcXF64b2WtzMin49qgJQOI8/f1MpO0N+mnMTsEU7cCCxqA2fwshlAWGyT2GMRlOGn
yxyEz2Y4uPyu87fDeZnGmq7VkVdD5TK5XOLG4p1DRanUD0g3Q/WZpnUdy8O5OFTCmGuJuoR8oXdO
HOo0QimVydk35RXHKkYY8p3Ofbjv1xVvi30a/4HostMDNrOxbecP09+OTc6d6EEOK4pjFkmG/o7Z
LPgRXzhUBRuIar0l/tcKYVaqqzEp9WJgRctunjwOPrq6J6uu5d0H3GZYRyszQMopMVxLpq/bKoJv
PtO+hkaJtuXY9DlgzV1NnEX134ZnpP6SQil1pjVv7nVEM2Nh2w6HIOfdWOMxD+Biebaz4FDXmHLA
+eOw5lLIFDaPvSfbUuPI/EWx1Rnw+lfLkMaVfgN6ksZsi/zC4YCx62AuX6cyCYL2tjQQ1D+jPrAH
936jDzsApKzeOenn0SKPKNX0vVSkVC/10sp/2pZQdZoxm1Xt+pikYUWNifQnF0MJNhveds1LVzNh
594nGJ3zZXCtM0AJzo2v6S6zGtr9IlpY6x1TPKMouadkczU/xmAJ9bOPGGd63VbJGmPf7127vYU3
zFHxJk7WF7iGPs8DAfQwk4iFobGdoLc99Reb5tHVA6+2DXTAG4x5TEWHvJWCcLNOKz/ICbtiK5a5
Jr9MtucNLWCWKpu0jNDZdc6TPWwAmExCdy9k9FaQJVeRh2FQjrjXZwRAMDeeWTW2XsjAxyiAA+ur
IYpbiJNxNyIOAy0feOg7mnGbJQbfopzfow7OOaaa3HTu4BliIN6g511y15YR9UgrxxOsp4bJthAD
pICPtnYiLbG1So8Mb0h/PHgG6GBx5S6p1JwlpywspIiQMFijoWcUepd53FGyjQizdV0YpQtWZW2p
OMA7woz9u/A80G/x+R0OGTMGjWubiws7EzD+ApcNDZcZ5Cer7Yj++stdjGH80USx1zwSu2b49bXe
jmC/Tl22Id0YFJP4QtG76muImHKXpM/mXT23E8upIM5xBeE7NJjw8EbB8aNuyu3GqD/3mEkuEC2M
BgkJBQJJBjg2TVPVGjcR2GbnXcExZ6Z1ZEEwXYYo02blS5OZNFeZgXm7Tf0hVKHeYcD01NlEzeCs
iKSMSXjf2MUjEgkpwxbt4sO0Y1wrG1sE5cN7KxN1qn2aUnZc7iNGF3sMs2UsnroEjkJQNvigrbiP
TU/gpTELV37R9iSABlR5JBypXY7Zae7vwiCBKJjk9NFbi7FtVDjM1zxO8hrkGDAIKeaPxiezBeOK
DSUqN6qHW6ZCyHEZ0uQ/nZzR49MQ1P5QX1W4xiRY/BeeU6vnsYY0Gl5vVI5t75sJL+FHk17Lqi/7
EZu1XUC2hMInKFkSTFm7xA5QE09tV+2NxVXOsMsBsh3c7Vp3jCIcb+o2uV81Xk5foi3Qk0hErvJc
gG4g1nqiU/B6wZPd+fRyeH9gtgfMdRdbtmwV50ZQWYGsjtrrxukPpP8Leb5nW2BIbgTX2QwkVf1S
fjDSGCfxmjmfGoA68870hsw4WHxi/k+UD3KDN905UWvSJzvIR7iwyYbT9Zh62UiQpMdEvLzV8GWS
azQOc/NPF0WJfd1ZJNJhMtagDvmTyONXyiWXbcPAdgPX9DgwUW9dAGCcXt5a5VX8aYOPoF5kCmAP
5iL6bGxqWa0YwXdcfonYzsWtE5L225lxAnkYyOPjDtC+RMEgygfChw18B1b6b1w4She15slUfAqG
inrq89Bgx5HdEB8loNEQkByWvcRzhRPzLvR7hyOD11fq6zNp6FyTqTUWto+OGHv9jeKdsevdlNrM
Aq4tc4Di+y3ZCgvWjcd7OjPmoF+e9akm7QM5130msRzZibvIntEOccunffx9L/tdi9EGNRHIH+Il
SMoXD2AOfa6wzafHVqjuwZ3BXYFxgUCPFt4AWSNi6YSbDB2ROvSdGJXbQOtz7P/98ZVcSKlYCx5w
qGPCzRcSbnBJy7eA7MawyfVj6KcTC86JxXAAvbcUxue2rTmxOWjTODG0rSNCAEOLg+d8kcpUPVWx
lQQQ5dKa/29RVri3eV4C+JO7yr+P8AuGrHU66z7+Br8KtOULALvZGBpiLoXl4KWbCe7WbU/UYPvY
npheFX6itJNRGbGJtik+eH8S+l1oUT1bXnu4PxwjSH5MP7iYTuFCkHu17ZaPU63b/r9pqtMSK/wT
Ea0IZxpr3KN5w4vUGL1gD3OsgFnZkVP1xubIZeVIhsEDsfFjOX98N35ltJ6uLWJZRSwvZKjory+w
7T7siU8L28c58aQpsGGWEujSd+VMvtpKDUw8doi10VuILvqPH//bjmjju+FCbmdTZV0Fl/oxzm1R
rAfjA++7wMNkSkrDu4V8QytjKXBASfmzrQ7eeumlltGGuLjXq8ONcSuf+nCTrG/nN/S7uRl3KVb0
0YtyPX7Lx7ctvFxFvu3YwsvHbcuz/d/8tmI3UkQk6OnRql2mTbdnDqDnt1qui2Aa6JEIeuynRE8C
b2ZU7ny/SA8CJm4NN0F9pEXRA8a8QoSayIyvJEue6vUE9274OaHlwtB00gzZ+Z50Pg2h+1z/5WYs
bf9EC0EntmFPkWGBnonFvLk6R4OQD8s5TFRC4/eFoSa7GD2acB9imJ/+25D18uBj7yQQOeMOKHM4
y1PFKF+qStXScJVrFtjd4xlrJ7uPvxHgHEJ1QhEmh0C7DjR2Q2sbLZHvJ0AohzLAYBjmOnGVGwxl
cc2s5hNnr90OusXxThO12uf0ONds/Wlr3pBVfJdli10minN66w2GXOukLV6KdITAstGA4jN9p3Sd
9aq1/ambrjOsxovuFhwSPhpjakCvFPIxa8gfY9mzoBJwBMRx7PpPJsLKmFaxTuEKPzGdQoF9wDYm
9iB5drn1w/PgmpHzQfAWT8mfG6mscLMSKh1yz4jC4Yy/Fjgve2+YMooQskJvS4n/8Rr8bSv2Hdw8
nICH6YZYpl7uK5CwfNuw8vzRYM/jpWnTScA8f8kCqh9GzAADT9sG02yswDGlXIX1HC3SqxJzKzD8
/21PN14gsWxqCHZ00BU+5UhapKogx4M4jp1jIeH09uMJWv7Dl7nciNgW2QQYaMGwZ0e63JZh3XtN
WhbqoY0pzBnHmGrGmM3FWi5X5C2eLhxq5uAf4mye13XXK1OKpO5UOnusPR4FsZ/SaKTdKGOoGEdZ
/Vxpwh6e9cx4Ae6xi6TlbfJaFu/H30B28f/lIPgBFicBetgAFMbkhPx1J8WLnZ4kbIsHeLLK6w6R
thgOwJAPUI/tIjuPWAHVCR3++IN/24pEh4NQju3T9hHkXnwwClMD8yviwbsQv493YCu+GzlCQoDG
FpaN6OPPu3D8Y7uTc4wVR0EIMORH9q/ftPAIK8+JvX9w80FAOd2l8vazxiOXqefcdN2wB5UkQixy
Y3COM3O47/uUdqqJMzlkz08sXZYNuVX1f1EbBGu6B1WRfzXknmBYxmQGNE20MkN1PfgTpyyBQYk5
/deahLjcQDsNeO0+/o6XD5NlSJHjRxbVOqf35atFYKfX+FWvHuBaCASMvKd3QM7A9subvCSGULx2
VxEKfPzB8rD+dxXhjhAgTDYRW1Kk8Gb/em8N3EwCpjHlA8kOMqqKUJvJzMCWW4ZJhUxp196eWetO
BxsXWspGf//4Mi4LzoDD2AtYUJyN/x/ZZwTiYCRD1j1sbRr/3+RRoMwQPAqqWWXn2M/LnGAmBJ1L
m6BrN+9xRUDh+8eXcrkxBJxW5B+4IrvBovpSKO3w5mfYy5r3RVfKQQonUkBnTDlY5pnC+v9tw4Hc
NhAew8ef/tvzoDQKMbbEQIB+I7p0aUhif7RMwtHvliJFcH87rqNUpynYI/IOkf68nfcXVM4s2q2P
/vgaHHno/7soQosWR6SwkBBYk/bFokjonvO5afR902vlPSx2QB73FfaJkfFvm5L7xQSsKyjldk5f
6uLfLI9i/oF5bJGlV+EMgY19Us25971KENamiOtPI8WkJdiIl2oUHFtNJJ7/3L4TwZPQWg52Ajry
RPwNzelB4aikvw5tZ1ft9awds/13jECdvuZ1JIdcexJDRKearalwaPzWwpacgquVFAKEL9kiFIkp
G7V9aMJlCKYDACdn78d363LpsgNylkDZgB2HSvDy1Y01mHNXVPm9LhhhiY46M7sOIrM/m8j/AIur
5aBcQhbsnTayLlmAKSps1R58uxr68g8L6HInCSkUTTMKxRUQterlqHJq5gQrTDe933q2jRePk/8J
Hz51INMcy3Tx47tweSiELFZuhHUSi6GHudijW1ifhsE2fsecOkM01SUj9c/JUztHMkl586dyhKPu
12WKEJQ3BX8ah30rDJ3LZYoDaI/gsqvvFmWKmKgpce18XZOZOVwLiBiUM0DXlDT6ygb2oQKpx1VK
e02YIgswmEe/0/tkhiBfXxlhvIpECmM+NuBeEr+QEHR9SGWGEgVF92FRqeA8ht2qHp/UrgVoZnpC
buMT+jzBibdas1i5W/3eiHDwfkVzJjjANp6Gky3wcLC18BsgBrYn0ypF1jc/tNEidIXJFuNg0sAp
L0LTABCMNn6Njk02ok2oggRVvkjK9JI/zDSRk+m8b9l1VkgMMPGcaYyIW6iqRMVlJblyyu+zbxs3
Y2tgbGPm3D77rq0qlwsySwaeqD1SGy4JmVzoWiGhRbDV7gJiVUFBzmX4uYcgd1RgrewkSbRKclKH
nQl3oynw0VoT/208kRhrXoI1BFeK6+L7eWUAOwdgGbZllQVmVclQWwMhZ4bhfU2I7HWnfb5gcbzs
Yrhg8TE2iygtr1IiVVFeqlwv1ed1WhP3B1Zv1D/YQokEKVQLOu4bQihHsJozV3GsIZQgR4naUwez
1LAbcFtFb//gZ1gCv44uRKty75UFdIIzOCDIwnCYGwsTsV0WGLBKd6XHYNba1QvvMuPojeBX2okx
3/o0XZr0DafJppdpRd1hnKfcGzdyIzzBYJPHNTOi5W5veOFymnsvhPGyZFCp2iV6mG6FVtQpd+YZ
Y8QrgPUJy9C1U/lUne3i2t0t0nTkLzvSfgUWOk9TbNAkfspR48ryZ+hEhJbEWnEHziU68ShkPUoo
pIQAnkl87go4a5/0cpu+DRyUkdA2dCYSlIEAr6QzfA2HvCdREsIB78yQGnIknRmYamV2uR/8SqY6
TLeFKpg5q/yR26OgRgXBrpqoNKEg6YZxCv9qI0XglcDNXz0gdch+iG1hA20KN03iC5xEz5Hhnd5k
Zee5d7zYHtbLqxNMhMdtQ44NyfBbR+Gf0Zt9we47jmwRrxuDRJ1A8crGnPcpQiAzXjdZvSgJdB3V
gfmcH98XsDE9PBWYvt0yhBFeaRE60qZ4p2FDTZfCZW5dyja6OTM23XAa9ZMN48JDDZX6ifmEWSwt
a1PDNvhpE2XEbdvgbygYiuqq93rZfkpyzhjnQoDhYwI3pVPPNQk3FqPGBV85jGzR6UGxsXnx7R0g
kKdxEepxV0ZVZVlrdHsu3vANAvyHoOuHELmnfgqeyEiSpmVi7Jv/nGLoBeqqafxiBMgkDLg8wlnt
LHznFPAyec4E+RoDlcboUm4vSUjIwGPSrDSjO2J4pDSFay3LzCiNmV9sIOHmj7Pab+h9thYi4mXI
kLvRlAVExyWp7vYM9srhqiKMYXEhG/hEwpIbXa/tZyC1qr9DrxsMzHarpWNJb4MtjnE2MnOM5AFs
6kMMlgvkAlHnN64DGQJ29nOwDam9TSuLdyoQgG+YXtzuaqYaLlaTGyPBIDye3+ciW3lvBibFX3Bb
Ipft2E++MAw3/ezGA645TVjMq2t4HvFkJxhIaZa49X+YO5PluJXsDL+K4+5xA1NiiHD3ouZiFSmS
oihRGwQlSpjHxPz0/rJQbl/Rtjq86fBG3bwSCygg8+QZ/mHTY/pM7c65XDMmS1KQgagSgaPwt73W
hQMjNjojKocLc95HZJajqojtC02hj1SwT3FV5n+WTeqhHmULNVKrsuw+WviVCyjvitta2IXxhVTb
Yqqg3wxTh5cneCFS2/5mefEIfUgaNqFQKK48gXUL/CBLzOrcwKMag43FWw3sQwdmBB/N5YZs5LKi
zXJkXNu97sLQXUD/yykXa1CPPjGQVF8rtC4492UmM0funB56kU3p6/KKaDSq0GDElsKy0PocgU/g
ahCV3xaaLIGp5NFyzqsy0slmdskyh72iv/Ccu8CIlmgJZa8vnkqa3+73ypjsfp/pNRFBUhC0yCFf
IEfLDEvDPolrXh+hcDAL+xn0jLO5mu+oiVx36ZvVXWHOb6AMy2qvWVnm+xutdtz5KVKKR3BIL7Ca
3O9VERR6LTEEdrHiuLbWFMxfJhcxILkSF9TcGOLYony21Sw2aa1Uwrex/Bjv8dhWDUecodSlF1oo
xDxVW+hK3MhA04R3NCywPWB5U3pnm6VuYOhWJ/gP7nrdhCj5gdJ/sD9YZlLqHxZQnAdnm1N5kT5y
U2ht4/2c0dABPOzgdgMb1xXq+WMxr74EHG+WIv6h7M9SWJfe4eVZmbKnbbXMKpZ3bSEG5dywJ9WR
t6y86oLuItvlTVUN3JEbm2ETGXcEMU18qQwEHH5OVYJE4wq5bdVIu872ItnzdZdO2zKAza3ITbG6
n3Luf2KGL3BDB9Gm7nmROyCyca8LPO4KNy1NoRKr5awIFrQvCBGXk7ozgfEosGTRopwT2XbDbZfl
pJgLXQIn4R/guq6OLwT0BSBGcFIln48m1fBJhraKvno0KFjsAma8As+dBYZZLoizWDAfujUQCqHX
V1KZfnMaJynML3GZMGVF4aa1nfCaxS09orrT1IsYL3lROnWonZ6Z2OJ3fQNok1/KxwkeKKxJuyQW
VSPVB2YyiefnK7hVDJ7XYa55jbleTmxZ9arYgQubNfj7AoswEay/zFunguofRacqUJqa1+odyjWv
O5WGDVeibDuM1fH0iMQdB0QOxM+eMS0AfOqD8Aa4zzyLvvgCG00G6BDGKS4akm1dz/jT7B0iAcRN
GK87R4bG1OLgOLRAaZbG8/WIpBeh+gmGP/tBvO5xr+W+V1dEDf0P1QRtGaXCY1kAF/wApLm99NAE
2H3GvRVK5F8s7BnV7Ouy7IocN+3tFR5+jerppCaeVwRqGOAcsGK+AIwytHFtxlwHGDEgCXMkr9aq
5PJ+6ivq94J+oYeLTuIhRhVcnTOwVBjYwQZQjafr18AKSIGkwilT1I5i0RrQbJyev/hu4zPkcWxT
rWBZYdyMnHEFW6TdOJdGwnDhlnN4qyW2YB1Ez7x2d+W0LI+8xXGyLJG7yJL+4HsJY4e66ChvrnEW
0l5ffdYDcr6jjWNV1QNDhyrIMHKYDUxCb2BDsLuvzXbLjFXY8y5I2br2VVe6yoZEH++BEqg0VsyG
aulaWDmNn9JL9xrvY6YFSx9zSQbbSfWIV3mZFIaBJXjbow1+Pb36yLFYiAVIDR5KP9BJ/pIgXHxZ
gY4qkfzZUn9FlaCISqWjuTL+OBLCmTnEMDcU0abHwvHWGHQF5uldg1cFcpMT9QqEWwjoflsqvsd1
Ey7Tv+sIngEu31oRmnN93ZL1tbvrN+PkU69w+Wp9gGsSQKll0CWHzMye57xz9ZMZtwqSsoBMicUy
+XmFfEJ1UDFw9jI1L6QQ4FjrKrbnjYhC9TfXhZhcJABSCKZMNJiM8L2quVeZvr4cgoy8PHNc6+CK
p29CTxS6dCppTn4q/ChoPl1R2lJ4igqhR3lRhrsauaPsFQUp9R7zy7CO4SPL/7rGru1mc1aTgSyP
VRlxxRvLy5BcdC3xaY7Z5LzmbjJ5qJd15ekl64pozo5AIFrd6IKrFqLm/WPFqlL8RYdjgRNRUXNK
uJh2ex+rZiigoCO9w/MMolix8EksVVs1WeSNu4s6nuYxegwxBu5056FBOBTLjJlssPzmGXieIr2n
kWVPqGezvXEYFy3W6giHi7cFxLLQssni2/bGwC3x1aFHIOvNNezqiQIXGVDhuP3G6RVTasnZrkgW
rzRS9iy7So0soNulxETNrs3mCE6p75/BtpasTtLFmhGUccklr0ANAKcsquU81IXV8pvXz6GsVnSk
K1ydgpfYmmupmnlcG19X7I9R48xaHqYIQn76GOgkqYSTy3xKZlEKqDVxFaZpSZoqdj079Erb67WL
/lu9BBMIQApU149lzn2WM5MHHIjsGmnM1dj4tf+YowzDIiiQT3ZbEm9S3w9xYpLmRh2OMmqkN5Iy
Mf4ya5zokVFUpMMri8xBTJ+fmjBmjhYIH4G3tYeettdQIrYFVM0LUA3YBC2f5ELpuTKmDOjW4Liv
JR5ssWR8qrXYHx18buauR0+36EbiQKxVwBy3zgL7rFJdYSGX6CYaOhHNus0MBKW3qfRoV66hYujy
tgExpp1IurXgbeEgzogccFLmGvM1kL8TgYuupdrkS4NwdDnDTkjKxEW1XwRppnpW5K1FOiXFEcuW
e148ugh0gS4L1PaRA+X8gAQDfg+ZtGyYb7KZAe24beh15e4HzBCKUGzLQJa93DRKxv/RdTRe4u87
a+90GhkL0Jx3BHqnFkNzdHTfjcw76PoisMPoBrkWhCzXM3R1mhtBqXZSU5gqFEySdwj1cukHYZam
su3r91+khPxlU17u7V9mj/mLEeb/D+dLIKHKxeA3zpdl//pvH7+j5PT6V8fM6+9d3S+F/6eD0jKI
K1fl14Ad/uF+6Th/2jpqdrxTnUY/euH/cL+03T+BpOouIwCDWSsjiD/+TZZdG/3tD9v606alazMh
AhDFfOD/5H75bspAh9jzkR6E9guxxf5v+B5gvhBgJ9vYZ8ZYSSCJBX6GNqTPE07g3rkefIbosJit
b+qm9n95XPfLHOGvymLvBiwW1GlfMNpgrgDEmi9LW/cvnjEZ6i3NiKfSvm0G44lN6J+B/ntnKhXn
1tZ83I8Hx/0nmDLe4rtusWmCxeFVMGLidaCC/etlBQ6IQSSLbm9zeIbbhHHTPmxsgMdlHX4ZkQmB
aRkFz0hlJDMg9YS/FpF/1iKjetHMBllOJPdA/3uu1YDa1plu2FUHFBxlshP9LeMOfXd33OZIj5nw
nYR39sISXjJeOI9JLHvIB55uPCGtUp6cOoNE0XYM2fxRvPbAz+/MmB8vl5N9MD5mKH2+dEwGrXMt
TPsR41HvbMhmhAMJI2aTJU48r6q+xXZaCyCEUU0K/9nJU0D6vd0N+Y6WUTavm0xPw5Vm+DnaiVOa
bjp9ctYwZ7qDCzSCPhrA1ANYzPAIbaU5GCb6AVuUVlkaKPb20xZVL/PZw+74eS5t98kwpWs9THZi
nYRb6v0K3pH/TB7PKqLGK08z6pUv7ViDwZa1L99KU1YvXqwhzpKa+TnxvBIaCssNLUJ+sTXGRySG
sFsOdF3K+yro+GaezsMFTFmeIlZrwvfN9Q+NKTkzJqu3KReNMt3puRugY1/1fEWjqqroxupKrJS9
3oZwmNXDBq0P5H/dKIBhM0ddvAedT7suiY07m2ovom8y0qVRVkHrKKzIhaHf025Ck0PJ4RSSggp2
20vVx/7Zyzz9buE+oh4xPjYAveVKcxP/DNQae4IJsO8ebriD4CgAK9QGRdG+NXD5LfKNNDHgT8DR
aLpqhNIW0MGmpWbE0Zo2oP9AKtc8TXOo4Z5Hf7zZtAUAx6PbshB7pA/QZaAyAIfktuJ7Cy3hzuI0
9tZYX0630gekjHpHJe9Seyr3XdC19ZoShkXbGh4vozMzlibUckQaxiownqR6nFOsI14QoB3T7zV0
4Gj9lCIZd2WdS6x3ehuEedqEWbMxPQBa5J2o9Se+wRMvATt669L3x3u9RFB4i4iz46yCJjXw2kCj
9UPbhoa98/UhD7bYRpjuwaZ6rm+LbDKclS20yjkz3shytKP0Su5pu/PQ8OLS74a+r17QHeaW9aD2
t0lOIgEGWoyPhV2aT7HFUiMtKspNoVXFubXHNsC8W3JjkylxQueEhAo2WJmgDwW3diNxKz26Jcnm
2i/67ohxRHlCwiJfXxd9ZBRsEkuybWbsymMei9Hd8w/im7Jpxp+INPWfIaSl1i4f2fcR81AmSUlg
HUeYPmj5pLH55E2ZcSe5zmaiJ8rigqvXo/ChjfeJiMynrgq8M96X5hOWRLOxuewFkEO8LhMUe7ga
/TT4UnV5kdxVStsgIYlzbgr14GUa8VlUwN4G9cu53lnTOD4GCouzMnvBl6y0aXwcpIRmliKnVnw0
+wrIPVYme1cbinSnOfDcViikcSWmNrzwrJii4IMpTUNuLNvjNxPXso4zIwj0KoJ+jA8Ffdd53dsm
fzYY993NmjXeu2ltPtFBMO74jv4zTDcDFzTT958hQIjXpB/7z4M3pt1KR94oO2ESMz1n5Vg8hDAj
D52D4NXWBqdOvEktTOf8WYeUE0AGdkWB4kua5vxnXOj9s3TgYaNdkOAOyjl1U/dkk5fHQ9qlf66N
sckp2dABaaj4PyR1a+8LEeT7zEuZ/RpO9HkqGPiVnZM81lGdYtPjd2vNCqttXuWg/XNvqjaBAfps
lfqyOUCiC76jUF6vO9MKGF9APpZoIgLmQpjlkOGrzh4Q8/SAnVTUrhoEe1cVfnN3/uihU+PR578d
M9PflZk9ZKuag0lpoJn3op7l16jrqpfYMOSboFaKmfGghrLutUavd5ejg9Zy4Gwo5MnChSnhVowF
Ilwb066Vfrmw7Newmr3ghI1OcwhEx8GUIc+HuLybNAcd7QSxMfKu/qqcGc5krlyFcSQ7ijBRngZ9
Yj/Hlc2gMIBit0Z7yd/m9tBom8bCvG3d0S3BOwvFjvsY+Bf+M/nkP/fw/bHcqS3vLPNLSFB7wbcl
aUMcFaz4sfVNazcZM5G9qIiTasXE4FElwj+isLdZWwrg85586wxYgNsolYl7wlqnr3fIi7MT8BYa
H+vUhgHqtD1RTwaecZfBpT8lht/A5x4EXwdOBpeO3Vqu6ROBlrFMXrnvBdwLRNTmMESKlJLaaRgj
x+GzedKibt+Keq5ezAHyeUGvvUcVNs++GsY4YlQpqKi1mOokYmXCvlBJ0e+ToHdjepIfAXKLbN5g
gA2Q6x3EAoFu04KvHOxpN/c/NXg8t/lYa+s5M4d+C/4+eP79Bd+lfFwQlILpYv4C6g1jincD+hid
1djNTGsfFtLfm1SPe4ImXiNubCbHAAE5HfGnM0PE5vh/vjLlLIA6QD6M6t8juJGg06LeskzOlthc
1W1uH1FtKPYZU8ZTOdYgkFtYsiW6f5vfXxnk1Lusj69NOg+MhmQbVgF4tV+zPvwbMR6wCnuvG0kO
kZTcbo9AFjkECMbvUZffIkYP9Z7szBshw+rVS6lb6uDt4ynaxkHq7lovcukfaf5Pq/fMTe3I8dDp
kX1OOmAqlhwIfmjcbhqJoQj1Z751cslqjy02Cb5DqLpaXbT3mD/ex6EoHqNG79cShMShhejuMfMa
BQljlB3GUVs3bv3Q1+O88WrzqxETlvAyi085Hrb7jvn2z7JN1UEjneJHwZB2h0hUeePFk3YM4j46
kAXW2wZfmy8NJugr6B75J2mU0a3teuN9JUhUIYBku9Qpb0bkM/BUnbU6XMWAE56KzpZvwMUZpVuT
vfHH0D5atPjebEiNPcTQmrDWD65xb1M7fJqK9sXOB3/XR0Ntr6O61vc55t8boFMcjqipv7a5hZSf
k+HxyDlZNzRfNPIYQ8ynIhzGXZI7OLAGUwxzKKrDzzjloA/tDC1q6yhj3RZOqaN+rhK3apzDl9HR
glcBQGmHmB2ZboKKAyOcYNjNsxeSKk3FQ5DXn2mXDGuZesY6T+V41lqHG0Ih+5SQ6q1H0yVW9pZB
KIRKYDzTEzV2tdcfPDfEDT2wCzokpWWvRmCv9kZjBR8v9UBT9uHGYY79yCB53EfIfn3zAFmc9DSK
SMRpdKQSfQsrszHZsY3oa1zUEw28GGsHyOZ7gFHtoUxj5xz6+fQIn/27W47x1zjJqvt5NByOjSI/
o2WYr9OuDDaGK3GSilL7iERHcsP8N9kqoC/JiaYl3xPP6HZWkBm4JI5iZ3R+026TevRoGPBG+4iQ
7g11d0xFEsDalP4ZhUM0CfIpeU7aljFuIix6e1MRvwjNYixRG7RILfLq3BURKiBh3mwa8EYfBq8O
T0ORRQdLC+sVRy5+bu24UyKt2xog9ppOxNntnBF7r3I6BIhNhSuqO3DPhRVvkrDMcR0pJ387Bybp
R4FH2yMsGHTJi+zY9l15LKAGHtrCWklXaOdxGtT3Dt0THhtIZeDxhQu3X3Hasu7Ei9PCCzSM4CVE
nPNQ6QNFjBc6zB8y89bHo/iFbqV/xoxEPQqhcit9IPtJdRNqahAhH01P7kkWIedF1lCnBHCi3kIA
iVQrRRHKex+xO3Ddol9V0OI/1GOhHYbArc9DUBtfg8TKdzZJ2AcdaZQfU21iCxfU1UtqhM5+mPN1
0ETjPvRE+8OGeUgJZlWEXW3+nDg9CY0QzmM5eCcXQI5StpuOLblEvaaZZE8rACXOc2rb3lM7ifDN
HMP8NlGy+13kj1vXjKvHHs+tbWD0xVYCTr4vARHupdQsjnqvctYOOP4H0abBTSMwRIzt9qUi13/U
oYXchmGnJs9iBzFOOzM9614RBJvXBc3wOytLUjDqtXdTozt7KioGvQghmcokcC5uqyowb6ljEQOO
yv6YMC/bafNkn0K/Cj95WVdtQbzPT+B1ixfZtWITBXP4LTR7XZ7wHeYtxDoJwKDbWbw2krG6AQri
9RtjJFmhFud0v6RBRM7xEYLbBAJlmj8Ck8++gLUP07WPbfs9LDdVeJrqaOfg+0oPoX2ekM25j1US
Gzj9+MiI1T/HdTw95l2PHLctcThuwx8h9cNHHwLkLfgTa9vOznC6/DOE7Iw7zLtaqj9whc869IO9
HuQIUCBbcDJaZ7wftDpnjwSx/YAsY7lGpBb4Bfriw0ffFTiBGka5L2Y2oZs4zUerHsyNCyv2OEmP
PDHKhkcHY5kTcY4vMKPv9FoJhyXapFQ+mIPzAMJUmN066/wsWFlVGDyYs23hLE7mGAYd/3ZuaQas
TBQJZuQbWvermFAoEWgxbjomU/VKm01vbzua9TWbx5naKhlbJdQbHRxrDm4TOKBM5Pvw01iNPBPM
86ingzh4RuNgMjZDBFoQ3JfPzLRJ6GTomGqt2i59rEPM1Gvdy1deLQX6Q3HznXRe/06GR7BEGqIi
MHfjvYb1AJLacTtjy15EAg12k7oZMzau0lYGBUiiuf5zIcV4j9pYeWrRWTiNkTpZdUYKK3OsaI3Q
RX+Octdsd6bnYCeLzqd/ACJjvdh9FN7RLyjvqt727jGRDe9yH931QNO1jYZn5Tch/eRGr5r+1m2l
qtknUb3Ith0wRETMZZMOuTXxiEuKGtXDKGrRZuuhjJkWlj6KEDzBcl1Jb/wo2tpEtTf1fcZYOYIn
ARPlYFXB776vPZNAMuuNQpx3LKGkp/Jfoq5K8BzNoXxF2uhsheoqqpDNjWkg1Zg6WhjIMq9RDy2e
kyazqlXgK1RQnfoI6IMDm9A0T/PPnu1XLxlO8kdQusZLXU3OOYIiv7ZqkoSUboNAUUYtmcs6rVSh
hC6ec0oTy/sYMwZPuKVYr1Z9E9l7m1ECBVEbbvuJRk5ROcVN39bTkyv9+AeY/GETNtLeUAsofwaK
PXBV1Wb0ouxplEbxZuDd8TV2ZX9wx6k7An6kwQIz8qAze93mekaPhw9mbVhHu8/rl9IBd4/2e3t0
/aQpV/ZAA6XNKl5Y7LOcy4mY3ZVR/YL2b46XV++O96bIqmMWxjlqlrjPb+3IEjsMdcMfgWWWN1lH
ZgPXj+tACTcxya07cvkJjQxzaI+l6za3ksnDvvT0+JQxvYJ07xh30Beir6VmmQdEENLj7Grjap5N
Bf+IzV0QNxqMdnUauJ4MvndW4N57KCPGS6mP4HdzyBCWpXCUs702oI9+6Sxt3OIk8FiGbbIjmUiP
mFDNb7ktgGwHPeCitLjDJcsAG1Fi875lct8eZ8CN4SqTnb/W4PTetNaoPwzmJLbTFMZni+SeFWEn
1auLmyNNnwA/FigR5vNlvZmZJDnz8fs++mC2UPMFdLEeAi3doENQnTu0fB4J1YFY0YvrDzRggjOa
r9VhJFH82boEETzPYU3t/JohLkCU4LUK85YFKFDYWwWtYfxAySjchqgMfm6noEGVZ6zBHXjaOS+w
7qpTRRqGvwMgMU8gMlSJdXAZkZ+itEOhwZqL/RD5Bppc2YyyMrE4InW5k7FqOmCnYtzlvZjilak5
4gG9wkdEIstPsSh6ehWFSO4mH2lRdF4eWnjbOzcptI0bJmvkWwgo6VBsU5AR60uUh5vqrz18Mcm4
PYaEuMW/8O7to4LkntrE9Da6rMf7DhLseTRoVEaonz9T8co3Z8zqT+B2+Ismau6gWUMBmnvbf7Yq
nYMGqmLxY+4izfo8gdaVd7XaZLNPuLs8PPi7433mUweYJlGzJW48IlaoQqkAJbOuNdU4CnR+9wbP
K3oaWWU2YFZbelWGpADVW0Qsdp2f1Efd1qOvvejGx3FAqamrIMtvaWhxH0NUcj5M8SDfPJyvjzNg
fHsFpar4jPWo/zxUFm1W+kRyT67vbVrVj23HlpNDH9hv/tA45kYalnIFyOjxua0/PuJ3RXe7n42n
2bXycQWjNDRWLR4/PW7GqW5sOqzNvLWYQo7uKBnIVfVC/f9ET7v08zQh24HXC3XmTQl73z0TeUd5
d2lkOmNLekNvkj99Mx3q58lkEjCo08VTZJTVbGrRyQIM+6QZIwfF5M5NwyGFnwY0npluV0S33aRX
K60cgRd1pMdZRJVS8XZ9lasjx0uQtypWzrrH8+8BZT//DFbfuGummXoLb5WiPqfOBJDL9wt2ThaX
eb51HbB9IUpeJrBG9EyPjOX857nIxJc4rKtbRFvVG/BocjBFpf3fWfbZ6NrugFUbbztN+VoQLKk2
RtWON1raYpkaGSAtbR+FAShiVWiNP6zz0JRvyBgVO1/pyNlAAh6Q7lFhO1f9oEve0442OYwHzZxW
It0akxnkYziLIdwyxqEjHUseuxRtFIDipL0Z2ZYmsL9B8hy7Y6ep19Pl8rXd8uv8JpnDjD7E6jJ1
uQwdOmIue8qtXixp+Xf6ZOd36NmzbFO+ux6RENsjdxBF2KOvW6TqASSrdriJUra3nnBO9taXo7Ni
GvKGQkT7MuPVuA/cKtkgLBYme1UBFmv69Jl+KhqmuCunNdqtJYLiwb00IS+BwETp4zBZoX9eCgSL
DOmun/zkQ0iWZ6/NYnayJwr39Ods1bi+2FpWfDIa1RyjcGjnPYKdJN/OEHXI2oTaN8tPVPPI7uuM
0KN6QcgVsnPyzKHCmUZmPkM2yTd/nCvgCvRXA6QCeUoUkI617SQgeA9awLwa6KoztxjonmNh3N5C
e6mPg6EmAEy6gpOJ0Okj0DkalggDsCUsAQTPGossP1YKI1aoFdKoHnQv1PBGs3LazQIcBap6jIE/
Cvok7a7QOPz306gz38iniMQuohN58keNGOldbj5u/TDYxjqr79nuA2M4VqSL/vYyYXL1htUh/JxL
DGj9jYfBTlApR39CFycUbKd075Zpda8BSak+6mNfv3Ls0bBDuZGPCuPAx2CJPCzvaJtsphQLRrRf
ARxczldG1qxOd1Lpp0+CFa8EjpY5Cv1deQraOLx1plbbMx1V0ESdhrFWkEFJCaTsklxf1nTa0WBD
UoSnh52aal86BNupzJAM1LMPQMALZPrF9MXXyaOcGuXhR40j6q6pTQ6MqpvofdOLucc7kTZ4gb5a
upv7UKcaNjsRcZynWbLxgJ5SKRexeDULMoFjhSjLuI0ZJ0X3oQAEu3Wzdrwvo0K/7UPRTPeYotMB
gmFfnui0grePOG7lWvQM0m7Qzu+afRchm3suoJofOxWX8Yqise6PNI1LFFg4itSrbiuGhKTaRPoi
C0Cx56qD73FS2MdaY+Y59TXRWwebEEC0QCrxLFAqhfmq8t3C5byy7d5/bhDve7bVYnJrMyAqigKc
JUrGxsslohYBWRhBf/Ce3E43V7w1oKSRTpmNgGcvfkJusb5pvQfIagW5rUsQ0OiCfhtY0XRP10v6
K8w66/qIOjqvc65wmd1e0nEN13oVdHgWk0ckSrqGWQ8C3A52WmqBGboOHD0o0+jej/k7y86pXWRQ
FWvCiNWtih4Y32rEnPUR8AxxfvaFjbarkbp3vdpRgZjLE+bMrKYi7tgQFF0s9AG5Y3pfsTF0gLy8
PFyhNBbh+sRE1FfJ2HAIcgJgSa+gW4vSVadh6/DmUJiOnp24H+sVPGL9qCXt9Cil2+2R0q2eDZll
JbTlTPWG6apcwjglTPCE50OSbUwucOynbECQMxpuLX8oHrBZS/dgRacnMkpGlpeiZbIFTYWshKlI
NzHfJDOxeQ1kJtp29KnvdKOGuuIGNgE9cseTGv/ddTpjk0tXEP4dXRfCyZs20TldCavxd+idTV/I
OFgyMKq1n1EnsKNP0nHfZ56HRUMe84T0ORN00qNMX/fM7j+irGp/Co2530kkDlGvQ22yaKPuhKgS
+upo8TzDhm3PlZVVL24/2V8mI0PRZtDF0+97ru+IYIIRu47Tt4lVL159pvkOrTJrwN11fzD3jtUa
X8kTvRtBU8lYcrvfX8t4x71DWcODuw092AIWjtP8u4sNCRX2iHzenj03I6oIHApUl4FQ0coOEw/P
J1fgveAmkAVOgWbGJ2VmDOwhSi0Ts4HSzR+MpMoPdkUh+2RnWbdH+yDBnzFkqW5ZkxUaz5gmbVFS
upJ+/2XoGbzcvpfVhAZm1P59/6O8e81/yH//BVPz919//JdCbL6XXdE20+MPBIWLv0JlLF7j/46v
Wb8Wr2+/QGvUv/9PXI35p4MSjHJ+FsqdTpHPhx+y/dsfqMgD2ylK1Lj+9odn/WnYIP9sKiIQKrrD
tOM/gTTGnwxCLAuGqdLTMMUff//3X0zxeEa//PxXKMvFPv6/mLLIQ4KjsTnGIFzirS7eUxC9atbR
4BzCj65FfTB9U4cWHkq9LPq6/ZR7ogP47dbjkGqYdnZGVdwnYaQkzTI04OWw6wH9T0AtTQD5Envg
XNLutEMtdPV968xW8pq1aQnUEMi/slL1e7sBKGrpFeXKcWhikeS3VhikXoFCv6tl5oNjzl78UZ8M
m8uIVJuQHwxUX38XNJ1J/psMvvKHSIQLWO8uBOqrPBuW25KThGawsxMDvbAN4v1+03z0Js008T+r
u7rMsCyXiQ6bqvAlkHBED6he3G0ye7NBWMesvAn+iQ2iw5v8CyGZucRFssVwIMn7iOi8V23J2QNV
YXvhZ8MJC2XfNMteYYhN1yOnZJwX4iWhdfRjv8G1moFeM1tHvHuXVkiDP/exM5T0+UWslN3a3AjQ
5+xaEy2TbcjLwcm219rQb1aNNYvcXnkAc0DapZyaPGwQNZI3AI4K+WMA0zl15DoMQb6Mqyzsaswt
kmhQtlKhLkBdbUNtMCN/L8NEWXP4dR6AxAalTtm2xaxedx8sUPYYo9Bf613AIalRfrJ5jtxdgbcV
H+g04PnMwxghQkcfWqEL6TyKPGzNgybTwP2oWakrJZV90OrGCSleVEH3aaCVttgBmERl8TakY1u9
NbpldExHWrjB7iZZrJVqVCT5/LqmEdCfvTEreAhp2wb8ZCdlwtVqAfYl3teVoXMLTY1skbbPxtjQ
6jUMbnX/cdfFfO3oAiv9y6b/H1Biv4Z29crRtTBt37M55mxMmX8d3DVpKxx4DM3zbAG9co/g2IJ5
uNGhNuCEVEclOPotKi3pNBzLDruZ+aPWpgNAJiMnk0wPv7+dX8en3A7UBHzaTItxrUOr+d3txAJR
e38cg09SB+vU4Pyth2O0MZxBCfBXzqgeVT9EisACmqVy+jMyAkUY/xOetfErek7dCNHPMWy6dQg8
ee/VN2ZviBMqW/cTCXwp8rse+nGf7BtcQhz7weeFBM4qRL8ky8CDUPeXEPLq3mBpxSRww7QLZlo0
0IiGyceBU4k2tsYHyEvAmz/kqP1430qrxYbsdiwDAN5ejgzsw++f5q/Tb76EozOGvmheEIvd95BW
fHaJTaKaPoE9TrCPwbMZSektmLXSn/aUm4qb6+P7g1b+6veXBjb7Ppi4uJdYjsnSUv4K72M2ds82
nrlW+AkcEnPDp67PlU9OKx0l6RZYmbq4i3URC9wumzwx17omex/M0ixkYdF4mEd2REQ7gJ16JaZ1
UonersdQi6C/NzgRI0tYdjmwxL3TFSqcDH1U8plU5JNrrqgfXKJw2c+9/xLkKeOPx6rwE3axHTUY
v6980Wm2zyCRde0rFkmA3xd8amjBh1pKpYWLeaLLJ/tWpTgoU9903BF+KWpXanGsYlKwkJf1RXay
Ya7RynXselHjruGsq71tmdD78MRcPqXHCIuPRqJTMVFHZk3cEqJ3Of+RyWSovt6IWQq1cuwDJx9L
WXNxRM8NO/oexFk3TCdpgf6ioecUWPURRAvlRIRqEreH4E9k0i3NTMfYMNnGBQWwPpxAZict8l1V
fESr13DchwQvV14JjO2wDx6qtCsc7bVcAmSmVJCCp7FuM7CGvdFmfLQ1FTzvz3oKL9k4Q3Ms0/SQ
BGaZjIgKaewGAuxMazvcDogJctf4ilZ8Lz9hEPQRhqmKavlyn4DNcHQrKqnO0VLgeJaszclscmNH
baBLFI07B33SFaaxndS3HOcQJZyk1XhN148CZNpiekT1rlbTiLLW+JhTYw3bOkxlH+5FTM8CQJiS
Uax3MT7YSfa57QfPg1LjDkYS3KRRodbZgDiN051MfZLEmALFYh7pP9kbKor9VzojaE3T6SRr4ogF
R++/z6c1zSPY5gWl8zBV1KiRVbROeOMHWuADngNg5Hr72USSdgQW1kUyK9Z2PGEPTjMnh1J2Tjvc
rr5h3+EV6YdqkihA3//+Jv+b7INJYgcMGuMxcDPINL0LxVOHCrxb9db+GooXM1McsgyWMirDpDcr
3RuBGey6mcTeZT4zgsT+iE53VVX7ErF8NLVQV8HrriljDRg9zpcYoaxyyDQWcWhZBwxTsyxjbpVp
RUbZ3GSjt4qaoLeiLeQn5axmWlKktxBd+ajff03xH5Sd13LcuLaGn4hVTGC47ahWsmXZmnDDkjwe
ZgLM4enPhyanzox0yq6zb7ztsdVsEFhY4Q8fLkDfA7mC5QB+7MBY3iOEEi8yWxAN3Yvs8brO94iU
hnW13760UTda4t8b8oVvvVkjygrDrfi4/RUnTdsa5+Ss7IynEAUM1sWRdsOJ6ka/GZ+HJjLLlilh
k3PCYTzoPaoabSQmSkw1a/xsnUa4zxm4AlyawIm3SopnkFt2t3wBL9TGX9DJEpN3j3PQbFrLTtgK
dT38PK7JzLo80sSF3D+vv6F+1LFGrpHHGmadg2ZBpu9PsQoxibQcOJPNLOrW+KwwbjMVDRRYo13y
25Z5WJOt3eYMjJSYltQGANN6b6gZvtUTqYreA42fMn3ax4DbTBMbtKS3/fu4D5r2uykMLUhndcIm
33GspVdMCYsO/+FbAeIsAgRXWks1nUth4TR5yq1IB1ihGKZmv7yR/nPqKB8QjkHwlLuIg8Kt+A4L
pkrX4X4Q+bPvLa40T2U0zGTkNiZvoIO3NB0iZJnhST2FRZ1hq0vpK2iROyM35CJrphr/z0wjMKmd
qLFw0rFD+2PSvaTKFumcNt/E6nmw4E/HGhTolLThQ6cGob5wEQaSu7NDPW38jqilr+bzBEw4Mb7P
ZgeOGunxqXe8sz3KoQ4wZilo9h3LqeoyPDGbKHN9rNAyz700cUah8wsb83fpUmBBsw7hSziIXKE6
/f4UTWI0emXX9rM1N3Vs4DQOhihFsYA6gzoHKA30tottQFdV52YGYGb/oiHyLnPkCTjHFvpANEb0
Ydb//V90BwYXlhiXenyOZZX74rcRRLOYT0ZoaT5u7tOfm3cJ2F/etRW4+u36PqPo6fjzgPLxOUIb
KAkPAAECJbV3uwycrkv3sVbP6z1li1Zfjpx8UrBTF6EAieUjUFV9IDj1pIb4I+sa5OeP8S71o3A3
ARDbsF94GsgY7x4DxVzQLXBEeSGtIcEfkjYZdAnRz6zs4G8I+WWb32Xu5PvxL8rIDyvAB5N1IiOn
3TU+XBzLLJsclKF6BmHuUYkTLDRZfIgQEaJSXoOPow10JeqXwzC/QMimH/uLFaCMeXfgGYcjawv3
xWZ78k7frcFYBNjslKF6lkmvnVec9YAlWcXbuynQ+YC9jv5pw3HbEsqyxMxluGd4m40mAFZBa+Bk
YYRIyF7JrOn15mVupy+EjWu8nVyHpD6hW1DMUauFSCYU9UBuKKObvqaGIfvsUxfBYjGOpp+jv3cJ
XO0pfGdjKkEgHiMXYV1hBDqJa/xZGs0By7o4bb7E+B+yi5XZ9Nl8S7VaDMzFjYgC4JQlps2jpGtp
3IUNeK2d4Y3a/HML//AboZu2CJHwMW2IW2R7P4jJSaMzBAJ9aVh2GpNdhARREZ7sAT+nbxVCjdo5
tFrgQ283oDQbFL7UTtR5x3/LGbnwsC7Y7G68w7GYkv1kWuQx1m+IdxT5YxVJaCcoxYsr1RDwEvkX
rE7qy/tGlUuTMiGMoGieogD3S4zX3FwB13IDBipg+YHWzN1+yTxDfWNd0CDEOVu/7BO1fc4jgJ1P
eAS55o9jU9rCgFaE+wsgKqcCsHxabCZygJEkwzqaGsOiadIpSQsPVgRioST3AqwT+zvw4Ql/xV7b
Bgani7+5/QNkH3Umi894BNCS/FkvMAYYMT+aSiwlX8fcjvR26Fzd1DGzwZ1KNBs8nY1XI+lCs2/U
FPKLve6otvJ00ttNXsF9WoAZ5QMsUNH8AxICfVejRWLwce4EUbI5IbYWRcmJcRb2fzlS/oxeht8n
DNfn+A5JDZwp9naR+VF9THtJPmJ2oVjyUztU3fg3/rjXSsoC4gbYIpMkV7sgyyOTGTLjAwpbI66o
RT3wu0GLCdr1aKD+uhCfuiV3VAcmJCkHDUNY4ib1crj/c20Oh9TIguTvktoMpwnkFJ2wfcIgfZn8
2wb0Pm8hq9zFj2/IWAvZdjSRU2LHi+Ey5a9vmcTFcHY2Z19G2A7jpQiZkeXOA4qTKnBA0IfmZ04M
wgz1AcWCKEzOZuGlupRgfrSkoEJpK5QXaz1Ppt91rGcZ45Y0HLLBAXG8J00DvnzYeNab7/NWaW7v
GwKDJlRXazrlCl//lO1WNjAaI3IDVTRYkrWc+Xng/hA9A5sUxXK4TZH9ocH/33sMMURrdCuZfFnv
D7o3ZL7admZ6Qglr4PZymblSFboGQFiB98XA2f75M3y4PBAo4drA2IDGP01//Yz/ukvRNkUJvDGG
p9WXF2YT3iZzRWH3YjAEoqsBd77gWvv5x16/2//WRdwafBigeUGeFvL/3w81mEPROwy7BgRHFAbx
GSgBQmi0n4AgGEeAToDkHqw6aUNzb1lJ7csjZzGfxR08nm5ZvoUJGDjMcpi3OvJY1hAK1MmKUWoO
b1pbOBy2BNASWR9RDfLK3rCKGm2sWTQ0kOuMgdt4tpULr+oUJ75igGdTdlvFOWUWr5xD4TDKM39R
D7r/HeZwTdPYRkI8DAivju++v6gsrx5Hxpf9l5Cpu9W8ZpPbkOelq9u2Iy0+dGcFiFlQpaezrfvI
0l2s5oBOlg1kFfg4f0ZHTXcNLLPlRSnqX/6CVNPoZwf07esupx8BZKo8oqXHuH2P/WuWNYhWWZM7
HkOjodkNrNLkfN35oeWV6RGwGvnLxYvCmfSlHNqaxe4qaN2EJsfIU/dH7QO1E3fWkvIksVJT0hza
lHbXeDupcc4LXFTyBpC2NXILRXvFSHdS5a6OzLBPnybl0ES9odsSDsbJ5/YFEVK3YW8FMZbl3Hig
UaZ51m8ZHaLl+t271DIxXaWzVP2iSnifyFIAeqRN7EXwduJDCxzlH4Bxcx8+OW4KLw6PP4Xd9JI4
2ohd5yxE7yQbBKsx2aC/ftV4fH/06EqbbAFqUZ1Gf0gfZU2snfMyeKLZj+26WM86Al4+W8BOkAEF
FJFJYsLPz97/8bkOxN2QzkToCvN941Wo0UsxjHWfTIAey4urWt1TxxfU48y0k8NYAziHxZ/9/HOt
d23CwLZQiWe6CLpHD5ze5+1FklZTMy7L02Cx9fmOeB046X5LVwlQaHjdytL3feM4U40r8bkuqNnS
XZMlc4mzce1mfnPBWru2wHGjQ1H8TrsngOvzi9Te0rH33/HpKvnPa6HWMHnY9/EpnMyyT10neZoi
pJJTpBoSvRFgobYB1C8vi8ODjaFG8y0b0Gmv99i5T9l36j+MQS9bKRKpMVzUPklRm6kOjqMMuISN
8vVC/3xt37U2UEylDhKmw+pqc4n3HZwWFYxgqkrxWeBOx3n30kTvogkUPb9T14sjHeswO4B9tsv5
bDID5WaBMwWl9BcP82GD2bCCAo8qUf/vAzFKpwmdZO7xVHl9ylkyEYDkLDmixYv60AYLF1xbjfi8
/XwR3g2vCa42fH6qIR/dY/S73wfXMJ5iikOXSAM6s7sAGNGt8KpiRJ3vbbB2JFuLlEhm6NwzkfnT
lnPFraMvjA5PPdKBMQCRpH3j04XH3rqjpaq9uadNAKqRrA7Ce58+WnGydMsBeyEtceLKMRfp3z//
UuLDTnQQYvX1u7V0vvD+uIYgDRYxZMPT1h0P0RrwPvVWPQewqfzFU+pmoLG8VIcqB8UZ36QVpEO1
98xCj0XjFmB/uOsafDWMHUCZpJDsY9pVXxbl+hF2bFnvOdpBCl9Te+e4ExDCU43YbmHs/BKGR3/x
0XPKnTOCVCS/3wYHiIpxXJMFe0QPmyTbTfQUp6Gpc/2FYrj9I1kCT9An9tssBhQ0m6pwzp6RumIG
P+SZECxgJ9tBeNvXA6xItN8Lt3vbXscyI0MKdBHEu+7BtZV0KF9cJIz4cnFhFc1pWGcEdNi0pM/W
1y8AoPHFewZ2MqB2ghc+o4Ug9fPhCCjm8UydhwhQB+AYOrpxiUtTSYssGK9fTGMH2OPNL6Lfh9uG
0bjD5A3dSBtFivd700PLaMFjt3tCY1Sf0EXSBX8rkijknNKW12uINEDUXVrMC38ZfD9+vD4UGKcJ
XSpTq/83zyPXSjNGLuppa2W6dmVyv+R94PH5q4qNK3Kt21/E4LjEL76+/eEBwPOiXYNeqEtC8eH7
J52bZdiiD59jL9ZVFSqpje6ROnGfgTUao2UKDzzOQm1W03LgBcLL0NZSRlhLioqtNgOvpvuGPQGZ
P4wU0rck8Ot8ZkvnZxmyl6JWNKaP2Xk89Eg4iuunbjurRKiPndXEfVeKm9kfqhKle7PrM1QCrNk3
AIUHyCfk8DbSKimNX0TID+EaFfQQ91tm10AmQCX9921MBZSflkH65y1EUY7go73bgAMO5Sq2THNC
DMPawWG3zF6CcfZYNr8sAN4npK6H9Anhmj4pnDH7/fQzsqZCILg2fS2rDg8fJJxLPmMEWUuohvPb
XX4ezyyNIPr3zaothzBCEq6eWCL88B5hZAgPJeg+/pq4+ERA5DCZlEKqBPdqkDLKJBxeV7fDrsVX
GkAAsa6Y9rlJjwJjCHX16vz5Q31AnTBAZQl0Pshs4OOV1U5FN0MbSL7GYawjyQzklOs+Z55J+rsm
aCMDu+lJGWibXcrJ1AnScr1nuNbQIoMJNuqblx4Fy+gtguq6TRELtTF01FVVGTvl8gJyys7UefF5
F18wbgcKsG9REWb0vSagNbkzp7D1ZrLRbcaYOq3e5l5ZsiWQbCTz2KH5qF0p4HpCG1Q+Dqj3NTp1
Jsqhhq/EAUVffbRrHEKpX6s+LanihrG+9jkQ0+P0W25p8XhBb+hic1qbdz9f2fe5AIeewRfgCORh
vBB9nv/udLTRUjNkTvC8VZarQvNqprdpZyLVqU/7zz+XfvB/9hlAOcIcGbZlAnYg7L33YTBHWbDb
B/vUYSVrBDBlY+Cr+DSHVs0cBpImv6BCGHoIQI3hFGl8b5DIT0gY6msHtN3EwqXg2403q6fTQGcV
ERTjeZvrbOPjAd3ZEeyz35VNAvsBYwGYoMkim4cm9sfZ3Jd+krgZ96upp+LwAHsf7BLtmuKxGNEq
Yt5J0TSXGhGi21bYsOoxszuogUCEFG9jI7Kph85vW2ML878K5tNYhYs1nBU9oVZzBlqhHqQFjKU8
G6Hd2q+gFVA7PM4CxvBLvkSCy9h3DXzejxGU7cG9A/y6JOZ56amFHkeTbx4fwJmjkburRI7c5rmY
cbZ9sDQghfJAhMbYHHJEEsP5cW5aJtykTenC/qGducT5zTyAnpgvZssZwTxxjFIDxbFVsk60kDYM
uAz0v3ChdhpgHjtMY6Tx1R1NUzB3k2Ezw6SmgWP75xQwM8F+nINuISFbYBjEx3SAivkcjB1xqsx6
fWVFphH63+kXJdk5LqKx9ndJXnGID03djcwYl3Wqn3q0EvkQMRkZGaExk8Iehqn163jfOXMSV3tS
+iRzLiV9t775GtN/yZxbsw4pep8WmWVpTbtP+ibgZRiD+WufTKP5Fmrs8aVXjYWhdD7hlpns4ejq
i26DAnTXIAEnp+eFNHnUz/n9ECjd/1vbrhs+IlzBBQavlMizGksNi9Q7EiKhVgwcei4q2OrGKPpy
R2OpGf5aJ4FxhhT8c+J7I5eoN9O2bw6jIwfmMGCss1+l25SL/z1j3OSATjC1BTpIJflB9YqjXXnQ
/sVlkEmKWQy2tLHMvlp+5DNkZ+wd3fjg+ISXgNWrirBR1Pd25N+MGEXWCN9NaX4nO6LgQdHfux/H
TtHL7a34K8BR4Huhi/zwg+2XbbtPJte7NVkDbDt9W6BwfxvUkyxQwy/CrjUPfcN/S86lnRvyU5YD
/7s1FG3bc09DJ0XRMB1ecb+es5Mj0rE8FsiOfKFcSuWxpt1Z7JslIDFVUqtyeMqcipN0olChChMj
+Jd2kx+7B3wGJ+tO81seDZ/UYWeKmP3WY3B5GINYLLsqCRSavUKG6G0PLX6ZWeXfU1xU4XGkbaIl
VnL/uah666Fv3GFEJNRBmMALU2znBTjltPezx6YM+0ND/+NlKqd4l3fNK/LO9Yth2flj4RoTmpkd
FFCw5EBry4F+dQLK4b7muoKHhbj6kob7zGnK1rynB2f8FeI6fWZAB/8gSvDXUmxWX7QBJO/JondD
kb2TzAO+ejRfdm3o9nSaw+W+W1DL24WFP38z0Zg4dbXryv1gFe2nAfmCzxH06wfA5sspn+FrdIHh
nKPQlEeZKT2KE6K6I5mqzqabzAdrUYVuQfkPICRRjmQi/9VUQvwx20HyLWq7BsHiJrqP6Z9firbp
8l2PVv9BphIt0Gxcjt6UuVx9SzZdTKfr77Tw/idpt9ZxgfJ0zDPXpu8+qHgHJG7+SwVj/lwD0fpc
umZ3S5c9eRx9ExKk0WT1sSib5c6ci/CZtnFxa8WR+BzYsK53GdCQXR4XwZ3ZZ+63QvTNt5C5zBkM
jbEfRBPdiKZX3CaVh96RURouNN7AvXEHr3pWmF7LPX1nBhh4T7zGdirvQ6nSvWfZ3bOVwxLDzds5
j760H2wnNg7jMiw/8iaSb7GX0sObI+MgB4S9UY623ixGADc+RM4bJxXzJyhd3YMXt+psMVq7IFfU
4eW4zHeQPoNsnzbS/QzsKZgwny/hCKL6ejToD9wpaLU7FMMa/xQUefQ39MSX0JP9m8X1dkbDIER7
1jFgP8D0wuwYGDcB+IiQVfBJ4Ph84yyppL+Oeg0W2p74GlB3kmKPnoUJQiCr177MRIrmbSbv2ZoI
E4cKXL6wqz2miCFHBoNxJOpG73VKXQMuPJJXEfXjRRBOniQCtDvuzOqFXtSyk8gavSYY4cAdtiv4
wGKs9hFaWyQ/zDJ24zg43b4ci+qNgFo6O5tfsh0XT45IBgBEpKuM+vfZ8Hs0R1R2yXvVEzOSJX9i
xtY9jVw2SNC31bkHjrsLJqd69tCttndRibppvjcQAemRbYLOjQZsXLZ/WH5XPSKg4WBuBZP2EA0+
HO8YXdMj7Y0XFPxh9fXyt4SB1AV47PehdV68At5f3EMGNXo/3y+hXSMZ4ivjYnXwke+x2ipv+GKF
s2dco6D2lUl4whUjGg51bXMl41nUJbsgUoRXzXMG8paZr41hTHuUG4B1u8r4A6snO9kp1DfRmTbT
4i9vqcRNlhjuHTrX9Z9hKY3bPOsGDpc7PcSuM9722NbDsPFEeaACrv8YuTvurFkgkS2C+gmDCtM9
VEnenbx59F4QtUK/IoJ/c4tsmg/0lyTwh5Hg60TnVHX0AWwAz8dEtOlDPTk9za+oVQeVC7xEQhj7
SfA7KifB3m6bmekWK3wLatA+mBJicbJ47RfJFOLY21mSngbI0F80bX/YVUEZ8YUksQQUwBfSduPJ
YojxQzoz4SdMnXvwEBmEG7szb0dw28fA6cuvNPrFDtO54DVyZPwtj8263UkAyAvsYFc9W2EmTtlk
AfFMI6hisQzSPzFKbW/wJkne3NZpL27U+XROxmTfe4uNclRURRzNAllAJlT1bWqn1YFmPOMF1IYO
WarSvwJoEHtQTsFTY8kQGLsb3xTBMiGA12qqnh3flTDG7tBReOTBv2etV35HwKyiw8GYS+YOsRsB
5GMTYH+4L4QKb3O3Cx9Tf3LRmRPNCRGEuNxBJ1aHDPLVvasm9NOU+Sc9OPduyid/7xdOdx5DLWtg
cHYPaaOK3xfXTgASCiiMZd6FN8odmq8evUomLnmePhqxYSPq18ovVTMNN15oLBeTaHYe5zm6cfns
TEvZGV+SYMAqQ+IcVJwQjU+rcx4HSfbDIAVfXmABeQwiljSgoswXpAkEQ1ukCalncu8q4kyilu5T
4IpkkXYYp3H/qU5yIC9bBarqgYJ4a09stVA7Vp1yvvQBrCf6GAQUkDFriRZ0OfYVqEhaTPiPiADl
Rbifinhc0he/YC9jYA+gnL8i1t43yZUulfxrH36hr9SjKa0gRM6w/ZlBvkxpF9e/odqLbzAyQRqV
iFzHEDik/bgmX8IKAa7vnE3db5wM9G+hR2JFlRzmfhjgoZaYx9/gD2EoutgxYiE7Tp1XPWYlgkf9
Lg5Flx17SAfJ0WgbpzkYRqVHcFE1Bz9MMAPRLfhXq4Q9l5PiGYClx1Ptu6p6csc6yn7vUHzuFG0O
vCm+MI2O0BFXKi9s844G7SS8Mz2puEbcC0wEaJ0RNO587IYIl55Rr91umSPA1adozLi4oB/GoqW9
NjF+KNZiNwsLRB16i0znAFqN/xxeJyb1sqg5RDA3LbsfIGbyvsO4xmzFX/8Mq2wV5A+osqj4dsag
EyFKH0uIKI+cEu9URPC817FIo+hguIuZA6G38urzBvEtFySRJa8jrpaXtUIO1VIH1CAJy+gng9X+
TdWk+RcmGvaUC5ModVMtV6kECrKmxggy6r7thgoq89GNCKQ6Cjxto6YNRxVGbuF50Pi4/JpHcim2
MH6/ITU9hk26m+709lJm+yUw2jk+MwlQfGYKSXV6MhZGjZdV0x1vvYI+9zXtrwoob2yGGmBBdmKf
62qeCRP9gLLutT0hCG39Z0xcNWppQ5LLEXKmfZOYo54KmugiTXD0dbNBTZVGyWucx/RPR7FGDI7Z
A1WQ0tpja1vWT0q9J2GQ2Kzi+jS5E/DyqrX131LS8cPX8rwbLP1jG5R7qkIHn2CyLok/iMG4FC6C
z3TJfJZGnqm+58b+FA2ykX93oec32R11cT3QYh6ZVKjbBaY3kgq2yeVfHnuAlJzTFQBfgTVsgZYk
U3BFDEuEevIbmob6USOaf7ypObIM8GxgDKRtAdnLLXDsqD3o5UG1md12rnEi66HWgi156VtXz2c8
E8uOp3xl3nQ2dirJIcbUlVgbpIx6f4BAjCVt7SiohM/u8bLlBRgwbZU6jLskuFCsMyvH9KnSxph4
YNGgOVuy6WeQouta1a49Teax8Y3BZnxGt503tpqpDLYNF/mHAXfTTXYV8ubsjazuZl5MOMbX7VM1
unVUSWQ99Rtx9c4V62vaZoCxi4T3DGpRLjAzhiTULzQiYSnEfYYIeoFSU8rkSu6QEmAJMq/W/SMq
Cz0z9KbEmrIzKoIYc+AdlSP1uk8ZH/MoLoofrDEcwpl/PbYGaHNYK3rr1TPdibd5nXT2yKH6cg/t
MIlL3Ziq3W+MDPV8uWOYYyb7NKNy0J7TE8I7dZTo79TPnf7aVoYQJy0w9BuoUSaUv5FFKZi/TC8T
84P2Tc4mpKK71WS88ErNP2mBIKc8BaoTc7uHwKr7VAlMiexcO41nfMsIC+ZXEwiKIjqHSVae8MEa
hj+p2tLXSsNkMDVrEFH9YiZFD2ZmchoCddvUmfuCfE1W3Kce6MRTQz3mPa2xpPMaPWeW1xumQ+ci
fTXEsPAt0FKh5WrgDQP6+nro4OfrNe9rV8/WhgLslL0vB2QSxM4u0AV+2Ya3eQcngKz36goNq44t
WaleQzgAyNCB29Gh8WjeBamAwt5wasWfo89g6btMSKXfctHpQr+xQciLfw7t1Tpi7QK1kSm47VA8
TnSPQLl296WcZVS+KptRRo/ZVT/N5m6G4MxzrPFoa1lmV1AbGBz9OIVBV/08lwhB7SO/chX14LX/
q8KR6cS6RE2eq7LeiSiYI/YC5eP0u59WLK3VypiVcldw43IdJ689yvXGzkNfsFLV5Orb3g5AZqZ7
h4YKfzhGph5AjlVMUFtj9HbNz35GmzXEbedHK6Q7ws2FOTE9hdTr/Ptq7VOjocuy2rOvEbEFCA57
QlIHw8KvaygDWZNxJrYuKBrDjBvbtYGix6hG92lE1Yk9Vnat/ot9PdKwjWAA1W+9jahCip5tpB/R
QoWX164GplD9pwgiCI+P04r+w2giCYAArshigRJftwltM/03INDqL79iaYDs6utnGSnXiV+VjRno
BR0jFG8PWyD2TGPmHCzC0gM0/ES1fUU6YJWcHPDE0K9r3S+dC40nPWfpOBISHZh8y4s3zIAxL9Nc
wVrCGQ+0f0k+L3NMM44FCqOEE4yI4GRdBq/QkYDWoM554gIBvcusEFUnJnH7yJp7TqZE+tLz9AZf
57X/4DHwZeLpBvT1ibajlkiEq3U9PH5i6k2/vWwPeM/ygiyqHmXVTazDjYc9qb4qy1aDmnzp6wxP
IyKnJ0gqV6wRw0ADPOUCgpTktyfsPzTXO85d8qFH0QDHGac/JhBQiuKW9mdQN2erhTpXfa5Cb5qY
bOOPxy90+RGk21s+3ZzhFgnmAVTJAAQB+F3vgtMM0RJ0itTLbuArajDNgpQsT4lIqz7lECD1bvVM
6SQK28hCdd/bwsLS49lp3NJND8IcZn88WdasRwUmI2RWxrlamMkh1EBz6DJ64s00x+EXryB9fPKu
V45RtNf7+9rkjylAebjSJx15a1d4wDaAYGqpF3CqK50BKA+xzZcoHwSvc5uqr5cXf+45SA3RwSW7
3YZ7g1wqH347w1qpbmjyM3S6lSCAeLQFPTKwH525GA6maCXmkofBoKQ8jGMNoesRUDel6SF2EjS2
Dxuwl5GdpruGgR8a9resC5YCocr1JG/beD3QVTJ0TvQQp8aELFXN6F7Wf7bWNNZHCZthmA817Cm+
xZbpOOv7T0vEuLs3IPvX7XUduMQxNlPykoeDYK95fpuyVqbb6KibAIwlMZs8JB3mM65i6fSUrlm4
WUcacb0tYN5kGowpSDP5Z5i36hOaRQmojl06MUQXWB9d0QItVBmWsDEyRjZMrNssok5pErZLcgXj
9BjuwYBHZV8HB8jJ+qJquEr5iWVBqQo6oHL1z0gHb+IHb4MhowWfkBw2TAS1vj4EyoTVQT/SRTko
ecrzum6dR0nSB9O2QhKMn2lxBfPvtMxj1u3zrOhp0U+AavnRgxnF4Hy7EhU/ZB5R3mlA4HdkR0x1
Jhsk8n7JC8+g41wtY9kd1jR6G9JXDUC64DIYDkJjh38mXzDreC/WylWrSVp4MHlNg9cbcQgHfXkb
gv6POHQBYB65E22pp+szZBYF1nx2c7t5zdFu5rG2dJcmTMMLZLaV9BfZzC0badszjbL1oHcEtMwf
dlED/PMcIOvHLynzREzABqciHSMr08dmsiPOQVCY+pBt6wpEUJ+UEAIHD4IahD695kg4ETucDb0e
v8AGIG+5X+82WukaSDfTjByPvqMtBA6Z5yCAd7Ptma3yAK16LUBapsWXLexjK6CDp1hxmQCjTZ5q
K5Nm4D6tdaiKtGH+sVaksQSFx02dJR1rtl7y25mGXLp+d2ri7FSvg7nZQla82w1Q6Yb8JM2UJdsC
tlGMGqTKl0/BVW9UxFJlCfugz+gxzGd/xSoFs6Oj7jbyc9GhY2Ha9WpbR8xVJ/WVs4XsbI3tPQo4
/GE2jNfcAf1ofrfOn9MkctW5HxdntC4IebAgOB0tfIihHKg/d0lqEfmOfQ2cJjutC71uOcy+XdZo
/SPMD3R+47MEXABmqe/Of95mb+vLLW5a/fJNd6LftANKzl2/tIaOpg4aOZzapuKqnuni9QbWEUuI
IPnOdBKvUggyhXSdFS0nE+HHFZCyvgenC/RLN0XLLd8EsX50/zpU3VLu7SLHjlnXa2E+6bt4+x3t
A/2KNsgBBaG+oK1WJAGY4cCNBVCF9VDUrdLf/x8oYdLpuz+fBr1dK9T3eYTEanT4QJZUZ1AWvRY+
b6OObI/cqYkWQIPxF//MSZpkeUkiYH0aScWQjxTqmgIB09Vbfb0HvLWhQY/ySkpbFggAp9ap9dqb
M1aqWi3B1dwASju9ac21JNUIXdY7tqWuxDZGLKq+uo+CHxfC83dLA3kcGAbtDaBGQz/plzGvJFZJ
B5sP2kCLZeBrhMtW9C6i0JXZhsnte6XPZw9Snp+pyzX9LNccZssWh3AECYkUjk6LkcEZATDttrNF
/UU2DiNCB//umrGtTZvYQbQr2+PsFfnIQ3Dd8G4oRq+9oXUnlwbbliLpOr8fJzu77kANdtiuboj+
ZJluM12roQQCFGnYisRdkZI1XQ02jHdtjdhX6C1jAp3krVlUi+YiBf2a6ceu0si6bI0UedYPit4o
6U1k3OKIoLeCXbaU8n0MZU8H7xUrhw8cr2Xb69vaGYkz8cFru2U7cWuuOaVXE7F5Ba1uJGKnm5lF
0PXX6VOkHQ3eqrym5PcJZPr1ru0uM1XXNtl6h254YVNhA0qCl7fG0gJMSPr80e8Lcxn3tTmFFlmP
Lmdk1miUw5pqM1No2TxiXTkHsen5BJ7aRIUSoIe+Cf1x1GmsZRd6ULz154SjRef3eWRpDPP1YbnI
Z43/iiEVvaAypoP3BoGAzqXj+1oKBGuU35YauNW1hVHn+q37XquxNP4UJfb0ENBO9PANXOnwlk0u
Lw707CbuOASp9d212CbqnndbAAISrfOStf+1FkDGBHDgAZKGJegR984og+0SKVs7rXNmW9fy9z+g
bDstr4fOZDZkkrB2eolaJ3f9Atfmvgjn6gjcUJcDW0dzK+mpxXSuv/0O4R3dXtjebL7yrzmmVInr
dthamHDDZ3y1gBMD3y0buO9PW8tFxRk6lECYJ/OUeIZeUqZwV6jKdSOvoDOYiB2LV62xin4l5R95
ogDY5xgtzgDXsrCZgrF9KAnf8omyvZw/FTUI0GDnTg67DPCl5n0Bo/f/93ZcCQ0bkLqFA0owSGvK
FOvoJe3SDLf4mpKrnIBoNwOUDgNj0Pxmi3s+opDcB1NQ6luvdk2d9jQePGhgrdccLea8Ev+2foqk
qNNpZTPoo7qVSo436rQBQXLNZNiClV9FmqCHtYMuTqs1c5Mi0Kj5pKTfIy82kEh+B7HMCZBUG6G1
KbLMqzJFbteayocZQdJN4PGjnB7T9rRovNJR+uRNhmZEMlnWXyj2kJ9rzmCAA2s+0KPT+LvC8h3O
Jcg4fuPp4p/l45DoTXptjgcStPCbsxgW34pDrLH547VxuPbyNlDteogwC9RxIkKXUK+S6enkGIl/
/VP9smK8c+hGQ/FLjW4d69m3o06SYd1oHBD9UlzcjmJp9FbYEpNhbbAvaya1AcPJHK8/0wQ6RBdy
TWuq0tcx1UCGwGci1mHahHwuUxsaCYtHl+lmFJ1P6rjVkg5jYR5lzQ+sa4nf91Zpx8ekttwuf6a7
rBNzsFl6CwRIdvLlrJnBCM1QFAmCCJQHPCfgANfdmRSGh0Bx0F2TMxeYKd97rZklJqIEIJVDo5S7
FIQNkWdDWm2Hwo9LhgwhPV1Onwu5k4UBo6pzv9atdWnbVMnsczJzp83Jq9YGxHoBbEQd1Ori/lgG
XZO2zJ2uqejWcjbX5rEHRpNXmKxZX4BfIkMMiBC6GKiWVNehkyx1T2HsnRhTbTlW7Ty8GAmwUSrK
oLKs6XaxoH+QM3ll0S8PCtbLJB7RLwxbdGAzsUSqSH5MjUkOdfIxUsiQnQRd450T2xsELrSRFffI
IflAr8jdm6Xv95nXzfUP+DdymA4GpMf8kVLbKg6eogvX/9bCoHCDA4S5JKMbtOAKf1TYEuXnZfCV
d9DdKOuhzfyqvhtqQFHJOURAeEY6euidSzVXsnip2EZ/C4Ox7kvhYYF78rJ2Ya6ZlTNmxjHQqVs5
1v3vpqpRnvYtB621aOD5QFE57ZzJc24H6EwfWzQTzvT8kv7z1LC3TjjOz+ZZSXNc7uwlGw64/tog
g6TtkxfEhF/gJm4o512Hk1p/MMcJ/JfTJiMi7oMn6dRQ31n31VJVGP4A7vJOHWM9TKJtlGnvgrRA
EvjktiH6/rseJysvPblYr8ECTaXRPxigh4uZPNaeI7YYI8DJ2Amc5XMHop5ZOT7TWkN6TA+XZpxB
ISGdN8CqA1jmTnuZwgjKcI5B8Y5Sk/jgHUyOgXOoA9cU9xEZPjLxRpIPfnhrNWnaeTtnwGpjOaAq
W4yfCvx+m1cpKlAtIcL8451l+b08zS5OAFApC/MmzbJyz95rhk8KXQ51qel4ug9h0UrjTsihV98D
grL6rkzPy+hxGm43/1ku4J0w3uynwf0f5s5rt44kS9evUuj71ElvDqYLmG3oSUkllVSlmwQpsdN7
n09/vsgIqsWtHqpmNMBpoRsFup0uMmLF+h3xYwPiQDrDRPE9uDmOJBpExY8xT4JQK9XHrq0IkIgh
IqANLDxdsgV4ObFKnwbPqj45JJwyxNuBYI0HJa6RjUPPII/1BmaM6b6BJMOd2bV2sFQWPPaMcgZK
MHuGZCkc+yICeimXXTHodFErOS1rkFh4VWu5UKhCWZb45jYVJRU+TR99Ou1sDmSJhL2/6KSlW4fV
lBIsyd8kNJMe8GxBiL8FCaSEkh+SSvyS2U/U5vJTDGNzn0F7BRyhsAwUiJPPG8Z7EC4HUg5EQS8X
HNnylBApZtvNNjdbsM32UKjFiz8QNcGVeEWqISgx19Uhrrppdf/1bK+l5h+znmThD0niiS3SasD0
e+xQk1UlkJooRL/u2URxNBsNs1vnV1X1vq8Ji3kgftkNv0zYTQ2Xsz7qxds+7+3qHxLelFe7qL5T
JxDPSQvY8CXLlNBhdnK9NwGDuvwD6qZsOVZ0Fwf/DL1oNFsHKw7FQp1J3CvZqpKIizThcGB0k5Q3
zpDWPo6sRFzj2WwiGX3dGEOUL+eYB/WoZgaH7QR+w5UxdZQUA+4nrlUSCz9QeOCd5kKkHPcZ5sA4
O1t9hjvZvZmbqaGdV/j3RtX4m9fx8V5zAdXHCMbrmO6VO2p7Fvy4CnTrkCQRqut9U48lIRaF7tTH
oW0I0IU0RfBGQxWO/f0cEOXCJghX+nFy/OwsoSw6c/opzs+DfoGeBMnbC86w3THfZbrW6HcdQOEB
5dgMZJTnf2Z94nzoiZe/qEx/+Mzi09cHb9WXYxg4YX+AechBcy/ur2kiElndjvX0OCb04C7Y11W/
xXQx74p0tK78dByPwxTwIvb0l+0vNfYb5aETzuHn8ZjPn0nK44f+ak4JFt5D/dBEtdneLHCADh7N
lHet47fXk57aNwhWrBLfbdRVZ6ZTNHeuM6cPC8rr18xuOU85teOzpCis3+O61cg2ZJ537GoZL4i9
m1p0C5alf0LzxaxGhHL/kVo+usJ2dczbXVgNlneI4HpemnS/v9CDnq+sKIphfbSBThZsHHPzSN4x
H4AgMufWZJtXwmWeUgN/3ohWdEskOjJHd3TPI49Kb5cAa7mXjrMmGXpYP0ohg5ndw1oWMJAi07X0
nQ1+B48ij6f9Yib2zkz15haKNWhxSV5TdkjZIIHbNdWlVyTWITWs6SYNI+MPX6+8TwP2w5+TOBuu
YD5ar6fZYJQFbngW1KYOfym3r8yJFJx9D4A674hBaa/IvKn+ZG3bzPy77E/NsMuzOOK9Y6v3+1C4
8R8h+yHsVKb0TakHxVlv9sE5uaTzmYUl/SezMOMPYYK5vBNkydmkreFvcQp3x5vMHCR2INdaI6zu
rrQtptREi8cDDLuiObcKL/mCSafxrvO7eD5mo95+hvuKMR3MRhqAdqyN9Y4IPGaWsDbmfdNOWOMu
zQJSrWX1nd/PbXfUB7MoDmNQWhBNdXILPdeb7tOAvdiByBZ9b9rhCDFktq/T0NFuHdb46zUa4A3G
i/POKJv8bEhDXKiKObh0yiKCE9lPU3gJd5NEOual6p0/LNFN1SDXONZUcG8n0pC/mHUfAUCPRMfg
lV937YELsd5ZQrb/Rp+RL4FEp76+r6M5vOWw+a6LMKpHMVR8Jvlocd6n/ohlDX9x5gt84B8Ja+Y9
vn9leKFrozv8HiyQmZxbf5o9Lz6y/V4D973j84TmDC+yERI96VkxhF6cHgBQtWpPGrE50MWoQsM6
rgutYBTlfTG/XrMo62/NCRr+JfSc2rikj5YZD8uCz3u694PJdz5EI4yOgbBP3jbmFuLmPCo7/F+K
17puFhkLPy+kPheHbNHcYLV2HLTo0tdJtmYwiXoBdK3JFXRl1ve8XUjdLMPBu531VAeJrlDe3UxL
BLRbjpiknJtLsr6p+nbydnrmdG+EaX2V7zFsi3FhnEsoabtUB2AnEh1QY1/nYEUHNBH9cs682+iX
DIPcepMOuGH/UPb8nCcsTJdsB/YfWhNoJhBOnqsAzHpJ4EKTA7JoOkGmjwBrXZN/wKqoyDAu/Wpt
+i9cDnE/eX4wEx6yyeC0ULWYSABOZab2vJp+hcDtTVyB/WBYjA8J00Ls1DUzpRPbeNpeFGZvIofL
HB3CRhTV2DsDOguXZ+5MWPGLCuiz9HaG8r+5mY2GtYjf275wiLLhC+A6HD3RXNiu+8k1B4vvpWh+
2BdhDiJQm6G34btd20hDoZL3E++7eRgALPhNhGorp+HT3dDeGQxr0XNKh2H8wCyUrjM5lzAWYTdq
diviEuWJanRouTCP+G/+OIx0L78jYSxkQBZT6/DxWPrjyLQj2HKaiQ2drS7gmNISrcRmqCX9sI2C
IP+9lDdiYhWfl4+8u76HJbzRD7r1Gk87MtuuCkhp7nDG6Hbs5tqdO+zc3kaYj3ABpQ1kYR/dNou5
Z0mHyz7b54ClG6vgZoSzdkGur9htjahp3eLCmbvajo8OYA3OKUTF6XkCD47mqHmIzbAZspuomRoe
2IrMNtEvY0R5a/gmt93ESM+q0c7DdQ/yJHxUyPvBouNtSH3ifgpzX5xKYpUObkoZW33UFuoZ8FJ1
4iNrm4rmN9VSCvTMxaKEiIsuro/0rFfLwkyahXomBslkN3VpZcZKaai1kTi/Fc8MHEqNAMpfeCk2
wTxyjaBJdPZ+N7Et6nQsR6xD3GWiQeujBuTKK6fC9k4OIQ3dIg/GLI1g0I5hT3FeHCqsqtr4WFd2
w020jbpjhHZDbhXaBTluEd9UdkLs6XD8vkp03fLmCywO8Vc6RIPmddGtPpp4CZLUicW7eZ4tyTh4
ZJ028xy/BzAtwE9MN8M6eldjmsLdqL0BIPESTy9G5mVSA8nB0/fZc+i70VpEQnxS98ZNJw068UJE
wHg7E9jqXGhpQHxzZNqdm5ALikalPAwJvvv6D4SDPPDT99lDQMRbbdloDVzMcp5PHhwdA885r96M
6PJsvMih9GoWCDy8+5J8+2pGyGn1Lq3uvfRPpJcgeri+tFRd4sFwSJkqKlNYQZpuDV//g4ahpB/9
MYUMHboKlqvhx6f8SzIAHPe8gRNehHsYJWVXHdAba6VHWFpMYXRJxrfO3R2xhwKxwl1THE9Z1sKO
ATok8ZKmIUwA4Xe7SpNdh4/g92I0Aa69M4D2jeYY2/B3hfaHvfm5sqWlJUvBCQG7tpDSkC4g9lGF
NgpzlbzvhMuM8nlr0jLHkw2XPhj+OK+Ab4feES+zqe6vc8OwiuDpDxeTCEF41j0jtqCQGb2lOSCs
sfkPlWRP6tRqeFP5USEckVWPRX02W04xotLRGPV4X0rBZUzSHKcklSvKKxO5i81op30Utq/XOsNf
FqpyVuMpWaZBQwsU3stmr1R1McEg19SpcxXvF3cRUk6l6CTzmpSyfq8Vg2iGMHcWVfTadVFXMTrr
YOyx8lFqTuXjmDqdvTZvQKIco7lAOCO8jMxmEb1IJMdWGx6cEX8JOBNYy/Dnyo4yNDcpaVNCFDLu
lM+TUnWZNeJF4DJgZK8GfQnx06Uuatz0z84Q+86j2TlsuS7LDDkhDNuoFR2xgCG3WLgpa9jb/SBw
/bmCFscGnagKn+NgbucZpiUEb99YtbRCp0k813oXoemioVhvqn7JClSggHKtUFSMlxfW55pVDm/S
4GG40nQJHDp4J6/hCOpbFbY/3yl0W9GglHRVYu8iSYq3CVWQeKlUQ/CvSP1PLStNXkhM4BzDsi1E
8daprhBjFE/AgCmPzR4WGECYZcIuOCTMBjpRWUVnpdNxrCui6I/BJLRiJMKJEaw4DGq0YsgUeumb
mHKicHcxf8frGoCZ8N7JhgAaPqEZGwBukvuh8qNi/C3LSrGkKSOuhAXYJW2biZua+uW7jh3J6fRH
c5lJ0fIwN8M85lQvS24QnTV8Tl+XEeld9ZFyxC+rM0oRhv1R8QdpQYiVBjaoi6hQTuFBRZ6FDy+X
Fawg8LEhrRLCwTAMNz0VfHkWuk7KO8XrMmM2bo0xYVIbzKi69BKTGXJ4DM5BsaUk49SzMWrFKzMo
xFEVl8EIU9H/ZRsI9LHvNIS8y5GWkrhT/tCKD3EH0oRg5naxAbxg9nRKCrvIRGefxYOGaymhwxTr
AezkMH82eKkgBwmEs5lSATlqE7GgDkYGW88Uyg5doVRnin/N9GiS4VBiVbDcmFBU6DX7GrlAy3k+
5psV8RyRgURQ7Bwmww5EFpXzmWJ7SVBYn2L8Ft5a0JKyd+g6IUdJJe5c0PEHuRDmlWJoZ1ZLlBRM
2ao4BtJCPus32h/Opd1E0cVjqK+ldFi1o5AdCkDAL1o3qa7GifWuOoB50GOqtMyPp3mnr1hKDNfR
WghoqksDwSeRPHlbJ5QO+DGHUQs9QoL8inHYNmAy2UVn5BFUUcUH7WdTQLwSZk8rOw8uygAEeblK
JfqsTthrDEFC6Vtf2KV3Cz62LZy7TCBWORnZnr0rSoKsBDxULaG9d9gdayLtgd388Noh9jIaz31a
Crl5ZjaxDZo2ZWQmFfhTzBHnReCcuHlDSXPDe5sl2RwNpHEOS6KdmQnNEsyOKk+QZElBFKrbNKLH
Eb1NxqmO2ksTDkJ8GeMgT2FX06zmAIpco2s21rPnrPgN9aA0rh2JEhFbnESPNDAxhRapKsa3xhLI
bvHCkhMzKhZV80LdTFPDF6c9+oNRrz05eK3PBN+umigB1Z+b+tCBa1r80E7IwV2i6nXotdj+BZKe
aHmuAFgUYNXPwuZnP/dwqX4jkHemqyupCAp+YpFkiKkvFPKD44B46r09Q2dStHTlZZUZGqT1CzKa
136Gb2vUdUzPDQebdzV+Jhk1tGO2OLeHrincDSuN3bZ1TdQYyN5e8aLVy6gnpTd6u7qJDKIHFSc3
kg8MIFYMMomrBDXWXCByhF9iHbPr5FgbYMleTkvaFT6qBAHwLOzTo60aUVVCLpF32Usk6ocJ6Qyv
ncRp9h0i2/AdYkhj0q8IeKX/fwSZmia6DehgGDrO1NZlj4pqxqX6rqpKARyix896Oq7uMJQP+TaN
TIws5gPW/npGHJasHng1HORoDX2kcFQt87kXRyQukI1axNkVmbp2Ux/ySo/G4K5nE8qY7NmvMw2l
vtvAd5qkR4e2QCHg9XYYizgjSNRYtmz1nkQ+ul7KLmsc9Y3qhAUHpYRiBbBwiZrAYELB6asMGtHz
XqZBoHuK95a1g2CaahmRF+DjXCMnoe7eSmgelxzVjT5cEhnkv8Gl0YkQB0g1gmRZT1udWYS1+EsI
MoNBgQkGQ3JgZeQQiHZDF45wAwutJbcXLMv00/odStaVP8ioMwCis2GIvOEKIF8QN4RBC+cdArTw
RmZhK+gfyh9KQd1WmRsLnUF3Du5t9OnZrW1mkEJ3vbs00UjmV4cG+K0xx6M7kowpX7NJIzoRumEy
taStkWCUtomRv6EpFXv9CAtme5dHH1JmcZtUmRjB5FEJ1moipQLYnOuYk7cmWzf9yZbZW/HXI3IV
artgttZjIKhRVaqzEp15SesRRLGTJKrGGeBYIngUvJ4MPQZTQcTVMoVI/KFNkCtk1+6kCa5MSAAu
l9EYNaxnyO6kRWbXqhy3JdVGo/s9FvtqNNPc/7DgBo5+TVIq1PkoOowkjMyhZoP4qeeF8bYAEAzU
peyLaQNoYsKOMYUT8RYpsQL9GXgb1hy3ykgW5LIR02S4ucuOdSwG6FQC9Vm/VQHqSgdwHWPrx0hQ
QR/CRPiHwZ6DZD1v7iGkRwt6ASxPMcd0koXJ9LzdZKZ+YGafTOlxuikKgKr0op7Z5+rH0XNRUeyd
DhbQdO5KvUItGfGRSEZ5yOkHICAIVrLo0Zlt4i91gYolaEmqF516AXdLMo+aYiThSlE+1HIZSqqb
YwY2d1/N2MUwCYKMbg7QUJD4iAKkkcIH+I66wP5dzKfLN6MkgI8STQUwExuWXAISSj4zyAVSUQ0Q
Pov6RRGVkpbEQdyTcEfgCamOQZPVorFDdKbgDEROv/FsXNhkvObw4rkqJUgDXxKQbiZnwHWzb2k3
tq/i6qw2omZGnectOOk3A9CPf2ZqvkDuHakCUtV8akaC5k/nFfqwOW3GkIVkkSllSY5hA8u+5+aC
5KxEMpKBncwhJvOXHbOmPl+ZOIDiaamuWw0idTOeSCxwgMXDkTRkBVCry1eTcODxGlq7nkLMTQ8R
CYAFZYyBobm3j01MZi/NEfZjeDbJ4q8cnJWFmwDLtCCDuK81L79xWkRYgKtOE06PGOIwWR7yED6M
zc6q8dxPNt+klpU9tGYUGeLHrAXt8XZlT3SVtouo/Pkres2ileb7huhfMC58/iwcxKMxI5/GUGf5
AGy7tWjhIuxG35s4CKO6pVlhV2HZB7eofVPRv4JLxye2Ti7+E9gJBrc7Timc760REODThO00F6bI
c/R2OUXMwjjd3hrYYMMbptI0SYQ2s/p3hBeiT2e1vujTdessRq5sG1FAdHyhGkWRbAPWbS1eyiEB
YSIQ2g4FyfTl/cTpbgK2B3YoWP6waWI3t+02vtlExnlLEnJfWXdTwjJDRGruzSkI1IaN2nLcEc+4
VglOvGNqpddy3L18Ft/tJYUBKJ51Lv0vnsqpN4unx5pra51562/6JfXqZDGjAdrotq9N51FUIIpE
WEixWiwro5dP5sQoxjSwzMP5B76LQW4KnjDP99VpWPVN54TjbezMQq41j1RZzDAbSVQpNuAEoPk/
f/nA3z0LBxTdIBrCpi1u0ON6fmCz90mVCezh1pELrodoGqduZag22A3ugqoWGJMhQFcWybr95dM4
vX4aC2J29wxuAhvpU+9A8K6xi5DP3xIYIruWsWDf08IW3Da2/UKmofbyLx/ZeJ5ChREaMD5wh40x
GqiAd7q3RVAVYf0cajex1ITkXsi+5+inTd0iIt30U4qcNEu1zuA3Yj5WHBkbtmf43qihNfzIr+10
iJqGx71waFQEhmU5p+0OF4IJhmqhfvOk0JNc737TCsohKqUOT+w9qZZxpArmB/dJjIR/emaJ+xSQ
VUpmgIF1WsA5PR8prYu83rFBccGN7BULZ0nYgs826r8tUd/YA8Lc3tPv88wV7WjDakvjvhkwyI/2
QUNeAm3oyAtQu5C5CZPkB36ZJ0YwpGnYlmN5FvQlz8CUX/z8m2mlcZvFcJDqX1gG1rsPigHYQ2H4
kWHxSVyTQ/cLuoVJbpkL1xk04uRe6KHO9qBZ7Zup8P01/mg5bV9nl/iL2LgCsXIwdXqkvRV/mDwL
uj/zmAaUU300w2C4mz18B6ZjSRvHG+i6bo5LU47siwQ54RL2iaoQsb9SA3Hlodafvfw8T198/D1s
xzddEx8Wx/7OXJT5ecQFP/BuFa1TbcdrXE+Y8KXYwt+0gaRwwec01sLhob58Es5zO1ZupEk6DSwd
Jj7cXL+zY2UNHUXve7klLj5nURubrvLb22Ak5f5DNM8arj29tkDkeruykjCCMpnelkgXpQz3Mvuu
95ylzs6RZOtwR8I+yu5jzSAixNq5nTFiE+kP1LbJub0AYLMpiYSF1mSYEb04GsHgXlBixbKnyt6m
oI9H8JDuCSd31VuuonmErcbKD7P+IXCdgJ5rK6n9qq/HkKj4yGEiigoWoo9IKqMowF2ogkLVmNAB
Ml0YPvD2+D7lm5pa3S1qJvIDJ8GzyRq9djzSkbc6wi4BWGKa0GO2QM0/18dGq8mIhuo0FOeZlGZF
fidK+NyM41g/eg5FYH3Q0QH0/RU9fZx2j7QPYv3Dy0/P+G4Mkb/BDKU7sNVQ852uWp7PegAvP7lV
PfVaXj41EzvJKxqSKIsIupryAMxTMrMd6W+umpeNuQoPRJjpokGnr5mww1+Bg/lKkpPUZReAeNXv
+ozL0ARx1HfDH0G2pwiPC1yLRZxAeAwMTk/Ndi0y9WiX6+0Nu6jaKT+jvSMn6UyykFcZMqXeVJhP
m0XappWTC0Q8wo7Rf/R2nMy4Hg6VLjkjbuAaHq3mkwlthCbeeoB6N96qAarTRQ0LKzpo86b3/B/V
IZ4Ow9mxwK09keW2Gdp9M4eCzkCASp3iRkGXqmxsZFFIyGBChcpMi7XbD5rMp8gCUwAi/8BnbqbJ
/11RmI2NMGyc6hsR1MpEU7Djcz89HT/3MIh+4wWdwPhCA7+7H+V3fHd8i4YVXDzRzrdZSE6m9DJf
4n7xjfhaefVPTAhiI/csRqQwHKGTaKQo+uW36bsT4DFDCnbx2GWjwfT8fPly6Vm65B12VzjobrOH
ve3s1DIbwYYV87JDuyA5d+D2eh9fPr64wG/Xdx8mJhWQ8ANlM/vdgpDNk002UrRcp0wu63vfH3AN
izs3pLPASbdad+aapFf9YJCbp/UXNSfzaIADKTUoY+7kujPHGq21qNproi7iZrjz7LpaPgRFm66X
CrYvM6OyPvZGK/BzcCGxx1LLexKaqWi6NunAbqnzMOhd92Q30Gc6a81CtFgULwAkRczwoKAFYwgF
khAbjURyY7ObQgaufge/FdyLl2/raQ2HITQD22YxoEcg1rrnjzWE7zTjHpFe98GI1cgOUneSeTsy
A9uswZIiGx30XDKMxFnozT8MpLqMWDtAkRvcHzxk5/Qhc695zL44K0C0003PlEPQhnmWXks6arKJ
2mQNKXtPL1/894dj5gIygnzn6SzPJ882TfBbCcbVuYqEr+fDkxY5HymVe0lo/8EBvyvNWHTZRjGJ
keupE+R7csiuC2fhotFcKTGT9BqYI+SpGHRMAuARIXtjfh0vUCINGPUu5kt35gDhMz8jtSvU22sc
NTL6d6pFphI+nEgXchqpHp038bIUH2F7AHmXWEmiRt4469Dn6HX5VJASRzhaENUSLgI3qaVEl1Xe
Ywgr14k4RDLQHyTnVUrJlNTMGUahGPCSQkD2fRy1NGb8QRJ+y0m0nVKcgukHki5PYyaRWzOEVvgF
dWMhckWKEcHTB89IRFn3VK20Y7LqcFAbcKU9uR7wjxKJ9oylJtR9q1eKbRiJFkKr0xLWwkGU1LSK
Sode2FgP4pJ4fziyvA9d6oomNexM0b5R/hlwnYXgSlGO5d4lF5vNhwXjtu7MbzU76ndTq7WLe94V
JHEEl2mzkoAmOwK6PuHmgjB2QvR55kRkvr2RN0tti9R0nOIczp5RdWtUh7rCSG39oNBqmmmb3H9r
NMiGJB0d0Zzcom710tGX9DwkrmYx9tIqV+05iUUXN9NrRiG4UQAcvhAiADTZOpvyDsg/UiW1XdqJ
/TZHFTric0JbzaaqoXdW/4Pq0k93uH6k870kSsMmyJN+F3G7CRQpcAFNacgl23AtDSG/0qQqFSZC
W57VvFaBe1WY9RRc49TYDe9TAiTJpqGp7azBQZYlgbBuLs9wZuwKQDjy6iILfxLbpjuFf2JxD8Uq
8fY9XX63OY56LdqyysxG+qigKtMiTPTRKI4718Bu1DpWeUYUx45v0Tbrs1R3zpUSvaR5EUCNNIjo
+GOVrXSk3731OsrcKV8OqvOrqAJIqEW3U/U+wwE74gdcABDZ70jmyOy7VsexB+3+OmTr71JyZDXI
kB4LRH1kacbpGjsfpBQbQHcYPtM2MewPILHj8Jrs3KI2zzC80pYPnr2iGn2NuZGQJzsIr4HeMmda
O2yM09Xo8kMnwUfVlibuTuilccUVcn1lM+HRJGWwsit3DXZudVoBIXiAXeuZQqCZDQWRfy0CFA5v
PT/rNQAP2dZVoshWzgKqgAsW104+wk430rdyWA/uzCubbS/uiIdVgx3u6JtddUT9LoahRMhDjSb7
Ra2ZmCrsR8khkk2BjJQiBqZUDqammTo6HswELa6HGksCGtPKi0mZY7kppoHtER2uM9A3zBFSwDMl
EvPOy6xoglKmfJzLOWaxVVcqh5i/uAgKlLJISvCUgZR81TM/8LWP+FSO1hG6mdinKMBJaa/ki9Nv
tiX61lFXt+lJiZxiposuWUqGZaue/qJwS5KSR+mrooRUNq7hzD1k3Ub6h7mnukD4CLORw6LqaPp3
dWHCvq0sZyzoG8vOuoRFXH8WoxFpOcLIc2W0s87kKwCJc2eC6CChGyXWtGV7XZlnBXTNmQ4FIbF5
UCnASujWRtNGA9ocA6RrjR4borPfGLET3zpJ5a5o7uREmZShzyRazJXDuMuIMM3g1wYaWZC7QLNR
YDfS9mGSn7eZnLTWsvi/EyDO092FqOiRLZPhZcD3VltM+WiexvY263XcBSZ5pfyTM6W59U4MvxXE
JxZZsQooTzmJGT/pHjetrFKvRjjgrh/GwRW/rVYJBfBKLxI1Pch2pnIIUPI2JVBs4c4wLkuc+vI8
wjYuSdYPQaPhmA29jg3wsC+1Vvi+GFK4L0UwGOPZVOlE74ntVyz3wU+ZS5tY5utgQ6sYH6ZlFTrI
EeE+v2/JTb/Cgkpa/py/1FGrB6RL6ayJHfWa/Jai/oKgopY52+upaSZ/FTiM6ptkVb/hN9KeaZHi
I1R6oA63FmUGCInSz/ZyXqlRTbFoDQL21I6wHx29AlrvBcBGnQ6K9Ect9csoGhdRJsivDGnvMcuj
y9oNEovYOCgCVEZSIeMoY0IVi/FQIschi0qwWDyZysGOszBuU81f9JsGyRX4To0u51NLqkr8MQLR
xPKbFoP2mKfowWT0Vy5FqgoJqyG8sSCq5rk0A5BuOmWKWynh6ebIiLVk7EoALKQR/0IADy3BMArK
zDrT3CyC6q70wJ29GQvZ9SSgMrrTdu7vieAIo/Lg0mocuuOg66TDHntpWC+HbWBtwXiqElDLPWnK
zACXSWMOcA4JkV/LYB81iADiPdJoS1vPciQBDASpo1QTsioc1UCXiiMjW0RtoUBBDI7QNqsdonI2
UvSNQCNlD48z6cimatxBFlWKWGSaluC44GoiBMRkDYkRI/2xnNJ0KLRKaaUB1X9gwKydG8/vekDP
HtdMGdbRSjpsaLKbq3apgSUdeY2b4k0RHpSHt60+kfqQmRtnNNGFLaTCWhGSpHUSmkEh9dJZCjir
DmCUd0GuR1KBpm0uZLGcnWTx1MryUHkXKbgxkuCudGeUcKManlJaKi0TXFmQyiZPJytbGM5uhGVZ
jAAXXic0GO4kkzw9o8sUWxte9ETzRUytHM3KtSCV71wqqNTCImy0YJG2HYQl79Lvy6ZKkEWFrv1Q
yIddbQ5GfUpMH9F6McS2t5arC3zZGqOoG9+H0Vg6FVkEQiqX+57gILEFECi3pJFo6aZVdiQOSoem
yGGv4bBh4vRmU03vFfC7dA5GsGdJSO4LmkvpDwiSLorqVDK1DMoLnn/T4VBRvdGnxDKgOklnPVe6
eMmbpN4xCPprOxx8P1lz91I1K7Ro6jNjH6F8i91dk45bs5lVMkOINzIZIUPSQQ+BhiWTzsodQWDj
OJg37LwlyvHzUyf9pPOfNTEWDZZkRo66ySp6iBW6auy94DjF810neSu41mP7c2QTMlf1gXztqEv/
fHl7d9qjCHzTI5EBfMwh0Nw+bdKtjjtXSVTmV0VeQwNXBq3KlWaRmJnymvlvHdiC9Ih4BIwOjAOY
7LQVl2dW3/jVGl+ledz4Dws7BQ85QU0kKNGIjUa8+rHEZYFpfjvw//k8/9/osVJaku7X/+Drz1WN
x0gU9ydf/nr+WN3dF4/df4i/+vpbz//m1/dVwf9e/JXb5HNbdVhhnv7Ws8/l6OrsDvf9/bMvjqUI
tn87PLbLb49w//uXfyqvg8sUH/SmSsr+ffXdR/ylX9qu9b/8oF8et/N6v9SPf//b/ZcCh+OkQ97+
uf+b+tHll7//jVnVpvf0Vcfz9aS263npM/J7Lnv4wofbzitYsIZLg07+A88gNCBSP9Zc6xViH/rI
Ad09jvTNjfyvrv/lS3u6zXK4fD3lZ/fxpVOXd0Zevu7RQP65y3df0ecHjUTCuP07vXz3FfA1AByx
Ots/+kH/XneBKJifvQmO/cpxTa7s2wePh+ArA5ovAChz1r/XNQOJCorFTz15MbAt0HHHFoAn/xjf
z67fcl7ROfeJsvy3u36wYHlOJy/Rf+O9d3i6YL6oKNTA5n4+u3yDQUH/nHAhObz+nV583RD5Vz/1
+BnzXD111um4D7xXtgja8wgQ3v79+73xdJ9/9vG7ziub9jVSa19eJevIt48/cF/pbJaoDNS8+P9r
EHyuhrIXi3OUVOW3i58FLPFXRsDJB/xz5XPNVyCDAQnvjrwF9NVPbgFGaaTYOmpp5Od/dRr8Cy/L
1yphj7Tty1ZEJI/dN5XID3/haZ39/gO+qRG4Tc9+T5QU8pP/WWL8+qzC2Jb4b374tORvh1F/rq7v
+yM/O9bTRT198yJ5bO/bz/Gy/WBRZykKwb//7T/zh8e2B+KWRxbru5zl/nkm31VCXx//Sx+8a5M+
6eJf9hUWng/JsyPItfNnj3B7XyZ99fDsk005Rf3sR989Tr8AYZTdlHzOvr03AmDklfxf+Px/8IJ9
ye/LL7+I/9/cP7T3X6r26aNlnUWm89M3/mVJ+pcexF3V9jFhKf0v7x8xmOirlvH+9LHyOFACnr7x
M8cZ73959xkW+vMnIovln71jr8v+vk2qp9PczpsKgUXiZz/5DQDu58dfjl+m+/bLL5edeCZPn7od
BsDxf+ExMMM8PH5+9sEQFVj9f/b839132X3/OX6c7p9N1GYQiAryZz/+zyGryq9DZ3n6QHFnVDn4
s0e4G8r7cei//WT242KpffmT/9Vk+HWj9P0U+bQB+ld/9nz6F7/xOX+8b3/9fwAAAP//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051D9A51-0DD2-FD45-8EEE-0E0E11FDF472}">
          <cx:tx>
            <cx:txData>
              <cx:f>_xlchart.v5.6</cx:f>
              <cx:v>Count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7Htpj9w4su1fMfz5yc19GUwPMFIuVVmLy3uXvwjV5TIlURQpiVp//Yt02W5X2ePuBi4e3gDXMNLO
VEokI8iIOOdE/vN2/sdtfXfTPZld3fT/uJ1/fVrEGP7xyy/9bXHnbvpnrrztfO8/xme33v3iP34s
b+9++dDdTGVjfiEIs19ui5su3s1P//VPeJq58+f+9iaWvnkx3HXLy7t+qGP/k2s/vPTk1g9NPN5u
4Em/Ps1umpsPN0+f3DWxjMvrJdz9+vTBV54++eXxg74b9EkN84rDB7hXkGdcUq0E4ujTH/L0Se0b
8/lyosUzgRRGipOv1+/HvrxxcP+fz+fTbG4+fOju+v7J53//uO/B3P/4uOx9dr/wzB+nmf3707p+
eWjYf/3z0Qew0keffGP7x2b5s0swWVc2m7KPXXkb8a9Prwfrm4emf/CVv2t6+kxQKSVnWH/6Ix+a
HlP+jGOqCGPiy6j3Rv80kSev77qujL5bvly83w0Pp/Rj63/3gAc3wUpfP/1PG+//S89cDs3NOMSf
GeJvHgv+jCHKGKHqftvjh76BY4EEY5xien+dfRn73kN/YUI/9szXGx955PLNf5lH/Hjz5NWtj+Wj
YPVgXX/zxDD+DCGKhfgcixB96BUBJwoJCccJjtK3Ueryr83mP7jk25sfTP/Xp5ev/rvc8u/697su
/g+6hPNnWGiKpET3QUw9dAnGDIIYlpqjR0fkL0zlx/74euMjX/w7/e/yRQrRu+yLJ5mvB/f7/+Q5
4WBzQfgjTxBwFRacM/IonfydifzYJd8/4ZFv0uy/yzeXd9OTtBuafipv7ZdY8qP8+vfSChPPuMZU
aPE5bTwOYOIZlooKKT6fJvDhgzj2V6f1Yzc9WtUjH13+l52fi5sGyp/f/yeDGXsGoYxz+fjsaPmM
UYwQVMr36f6RX/7KVH7skj/ufOSNi//X3vjPhfNX/LC5iTfbT8Djm9r551c/rRqw0KNbH+CXByv/
suFPP/z6lGh9jFVfAc3xIQ/Ow6ub3t5EAGjTzdfC/Jsb7276+OvTBCP8jHLNIQXBwZKMAMaZ7u4v
YfT0SeO7WAAUQlBdICwQwZIojjkM3fvheImpZ1orqRWViApMifoK8q58vRjffLXC5/dPmsFd+bKJ
/a9PYbOE+28d58aU0AxyJYK9xGCzQSSA67c3LwFHwpfx/ynximqNZ3FFK0VNasqKTSnVtXulS1VR
2BhfLfKD0SCAPBpPacG0IERihsEIGILOt+MNlWXIGG0uc2sGjV/nsaPVazotpkrXLi+WmPVgo8tq
zunaZhFhc4310nUh69HCrtbGjq7NahfD72VuilccJ3lhsljb8EqyVZsui3Dvwa6Y9/h0yPP2TeFa
37tMuyp/7ibaySbTsxLXuVStq7OuXMnLmVd+DlmJSvux503AOKuayD8iu6IhT4tq8T7tTD/GJitQ
Xr9ta4lJna2icmiD1FSuOi3pKG8TgsYQsnGN0aS6pY1wmaqZUWkY3dzudKfifDo4UpQuNVaMSbvv
WWdrUm1iWHSSXK5hZa4ip8IG1vATjLkXY6bk5If8xdzxaVE0Wz0WQzh0jk14M7SN55l31J9Wbe7t
VvfEyI2Y296cE2cXdkKSWfHt0Mh22hCdK5ViOsU3BplcpWYmim5jP3N70dYLbIIqItelDGEifFq0
Fl8Wns8v41pUIW2Kqlw2ksFww8TG4kQ31uBsnJrYZrwe4U5rZngK7hPk31R29ae05EPYDDD93GRz
4+ENfN4WB4rysto0ZVmiXTVpvdyurhwzPqJ2TRmuKrHl8LAkq4rcm90kRFXu5gXhy842g9x5sGee
Je06BlgHrvgJKrV8Uc4M5jjPcMhSRPJw7auF0h1pFCYpRwFeFZzROeM44HAgeRXfrMSPVVbZTqtU
NlSTyxHF0JxxvMyXcWkQTZnVYgHjl1OVwbPDNRskLFTYcaiyCXz7Jsiwntl+7sPRfP2c4tCv9cna
8bG8s2oWN0bUai1ThVV4E9pkaDazyUNxa0nVvHVt3pdnyfGgnze0DtcuCP9CybYKm1yHYLfgbJi8
NBFfrsPS51c4zOC9ogZ3zvmSd/tusr7drTGxJZjUJXVqgotvYtPCLgHv8PU1IlVMXhULRvK04F1e
p20nTbX3oYfFW97q/F0pPAb7TKHAH3Sc63KHk4SL972nnG7XeoYtho6byHq/ylPCi+m20i5xJ30I
jr1L5nnpsyq0dXULh7tePvBERuoSnpIlj0xuUY8xmbd0GYper1lnwzjIM9yGxXRDpsIMM1vvo9Dn
pPEgCN76sHSlKT6TXV/f/uu1d/D3E0Pzx4dHruyPdxdfSLaffmt/548wu3/8peNsvj7rDy7omDa+
EkOPEtE9LfcfstRPL/7FFCbkEfh8DdjfpbCrrmxu755sP0w33Ycnp31903x4kAPvH/A5lQn8TEss
maLAx3EkFfASn1OZYM8gvAupNSBkhj7V/58zG5PPEJeY6yOfQeCoQUb6ktn4M82Ag0JIQ24gkrK/
k9n0g0zDKcxJHIlCRalkSB1X/m2mYXodCzNrvReYyHcrScZTRFx+t9geXzZcj+nsErwJKuptuy7s
T1Ldw8T6eXgKS5QEciyRkMC/HX7gjCZipXrPmCs2CxmGzOppgoRg9O4bJ/0gqx5X8kcO/zSUBM5X
CQqMA5f60VArTvoyFh6Gagt7aojMtyEQAnTB163wg1F+sCAYRUEdxMGY4NaHC3IJU1PXNnrPmfu9
q3KetsVwsATFP7Ec8CPfL4dwDJuEKARF7sOBRKEXXyxW78tpviJhfjPJ5sZo/qrtmjrVev4T8+Gj
fb6zH+wXRpnkEqz4cMCBlpa0Dla2in7ZIAIZIuVmLZsXXqMuK6QixQ4qlO4Wqo4yRZq4rYV8+WIZ
+wQSed2f4diU+1mu02FAcTwl67ic/V3zS6600vAKoI2SR+YXjhWRQq24t6VVGzaVMWVz/7FN1hLw
7t9ztBJwpoVCHOpLIY4l3Dcloatn3ibU8309tHIPOaF7jjWuUoTjsv/5UN/vXCUByTCpCbgaPR4K
4kTZ1UaxvS3GJZsHHk4Fnus/cTBT38cCpbEmYDuuFAHm4eGSmsH0fhGa7Dsj8u2IxuKUdyXKpmJ2
PGOmrhWUZUvIcuJ5sRGDr6bNxDDZcDyTjYWM9VIm1TU1XvO0SZbpfKLMlulqCvHGQHWwj4nvx+1E
hihSqCrNXs/jsMV8CfvSzXma6KXdjsNsD4mtaToYijbDYufXLSrVHtKiz9pJL3pT6KTewoBVk7Z2
TE6Xrva/icHgk06WxbWfBrKhekXpTAU7F5NymYFq7mREZZ02Q8efc9qbbS2rCFUhKg5B5e6iExV+
gfRUp4xX7KrGjXkn/CyeI1X6zcSXOl2jt31mi1wdLC3Hq9oHdpoUyR3N6ZhNfT6qrBaxve5xJy54
KVxqxTpCpYPZWV511TnUFZ1OvVZQg9NJbdq6HjJsRXzNZpnsykbgKZ1V6zc1ivRlLRd7oRMl01BJ
c2WiaD/Mpucv3Ui7dGmtx+k0oCpr22JKxx6qpqxcKntadXxmGS5ds2NNHts0sNnuirbAJzLH8cS6
pX6+yME2UPgtEqqZVoynY0mGK8vX7v2wtO9Q59cpNWT1JnMRVx9F4Qco/8EQpEUf1pnrkxJX/iZS
4/zW95ZsBQSJy9xLmq5V212Toe+h8h+12kWhX3ndVlkRuhGlMKYbD2Vr2dXoagp1vavNdGhx8FWb
epbgPJOzFlO2VD2ud4WTSX7IOzawdG7G9i1HtZdphRJ/jdelrtOcoOrQQeo8C242LyWv1cYggErZ
WORdZmPVn1ZFbIY9Rqy9boIaryxuzqYcnQymOnNIh03NoDpXutjmoxYvp7VXqUewX0uACgdSjF5e
L7LvZDax9u0wmQvOarErDJ9/I2uybIe+tO9UgecL2djXdVcBhBiHZGNgk2jAPtmASLwe2rxMWWvQ
y6Ssu1RV4V3vupgKjyZ7ttSErVkvlWk3jDYVlNJq1ie+I2ojeyxeede+TiaynDoTfJGGOFR71jTs
BWoKGzbjXI/F26SzCoynyyuEkukgWVJvAGjk2drBy1Co2KUjQ10a7OLSmqzV+1bHMptlK8/Q2Lfn
Mswk7cAYaY5pe81jU/WvnbCLSKWu122HQmDpJKf8/RpMsyvLym98Qro5Q9qpzFPm39jVlvvKLeF2
KX3YVdaaE9SPdUq9YAcBeOcsDEbGjc4BXWSuU/VONsRdqR6RTQ4VdeqSkqX1Ms1VhhM/v0yE0W9s
nHSZlTUXGavW9py6xbzrsbY6nUtlLpEn9IUdm3aXV6R5FQBebTCV5nIxjLbZqObhPZtWm/IWguuK
8hZta9rCkUe0xqe4GZeU4tEkLxpdNzscEw5IPAw8xXCQz9ncVSiVM5yOrRsbc2I6ol3mjKthAgsv
klTXsU5x1/fTPrDArvAo2W5GUSUbLSAl2Tr0eyoXAdC3lPFcKNvgTZszF7K1KOfinEbPwlYVa72b
5iJmi5VwZOpet5sklpN9B3sg7AAtrGnuxBLTXABWyaJZ8c4Wi9pANIPtXNZh2dgwkKwu0Fs5D3rb
B/BKP9nunDAknys0NGedw35T9GbZtiMbf5uHobxsYQY3OOIQgQLoy72aE7cde3heBwXIZjDwRVvO
8xUPKzksc66ajSOLRwDcTHu9IltednOgKYnWbeehsFsU6LpnC0kuk8XQU4A2eEv18NF13qSE1XIf
LROZ6dk7X4d1A0U0fTPHZilTUQR2MjM+9ymv6fi8K1a5LSHtH7Dq34IbxInTHbnCHrBsCrGlzQjE
h3dIJeh5xD3fhWYaMjf4Zsxkx+mrJg98Rwi1meKwnmlekhModvihH7sXBXfTi3HEbQpyfPNb6xKa
Nnigp4vI9V6zuttDVR3TdjXxTVWVALAher+XtR83PKHo1FTgymax3YHOfkk76vh5qHK6CU0LaF4U
zqbdoiB79mN73pumvZYCsysJcPkwj+sH4ELoJYjSsCHaen5jJLKZG8d+B9ih3uZUtUVa5Un7sV9Y
f2YtFqnrEnrTBzgx0aPhAyt4XaQ+T5LnzSzkRZ7MNp6gyeOTOkr6ylY62fc1E3GLSsNST2q3lQ4S
XqOdeI05emfJam6Xlddbb/D8PE9qvmvqMQIxU5vD2vCLalX5JavHNZOJGrbMdv5dXwB1teYMna+q
H1wm26YVGfdNsws9ST7WRTNkLOQQ9Wqs23PmZ5Tqyo87IpJmM1RBPMcIDlatJ7kJOqoN7fpqRzxW
bxJk+j2U2rPK+GIgEpGu2emhoS/GCIuYulrbrOpZe6pnP79fi5HvPiX6iRwh8zKQ530BZ33A0aE0
cPG2JbJMF5/jc4/b6uOgrTiZm6DTweK4gRKNbcZO0qxoo9hXYtJnM4CrtJRNcUIr6g5LTkUqDBlf
WZHIvUWogRpXzWfFspoL1BP/fHCTSFFDr/VYjFmes2FbhvJ3Rmp+Eftu2phW+d90XGm55x4bOH00
/8jCaJMzgJhNGkhZ1GnfRf9hlXkCkR/8vh1byp+XLI572OxTmXaoqrN8UvYGm3Exmyqo+eLnRen3
+APgJ+FSMUUo1fpRpQ3EK5i5bsi+KXVMA/wHye7AJ9isU7nj+fIn9TY5ApqH+OPhgEfk9U3BnQ/5
GtHqyb5v5NsC610zrTcO6h6dxG1C+9OahxeovwsRpxRNJ7NYb2T4EMl4Pusl6xa056TeDMRugHK8
Gm2//blFvgdIDyf4qHzuepw0RsEEBe23JauyhaI9JJK9a+nm50MdOe/vjSEoYEwOGAQY7ofG0IR3
oZot2YMXMgidbxhfixTqt3Nh6o011Q422YY5gtI+JOefRv9fZuiHcuG9mvdJo0D46IivKPE7ZugP
aei7mz6zQeooSwCbAy0PVMGLAtj4RdhABNQMSDTQXUS4lgJ8+kDnAPCngOsEXYTCXV/YoHudAxgH
AVSAkvzvkEHk2I7xzb4CSAiyP4idmIIAATCZHk/9N4eMTqy0JlBxLqvJmIuyNFCIZmNNTH3Z9OuM
X3AZWp/1dgQiuzA+70+kUTx/0aBitPtRkJVukwoy7UkedKIvHLL9K5BNzJoF3g2QxwoIKBFY7anR
w2+x55O9DmuuWXE+LgmSFuq8ZijTclrHud+YIVGmTFLTEtTtjEZuiic8d17X28Wb/ndF6nYx2zaJ
AZKL6HDuNroZj3RIMveimdMyVuM4bdtuQucBCOyi3jRA6i/Ph4W0mmxMbyt0ZatqBQ3CrQZ7CL4W
0WK7apQoez5Vw+j6c2G76C5XzXp93ieF0mfj6tfho4SCL+4CQHRgoSsuxyJVaBZdlfKYew4grQd+
/MwFU4qzRbQJ28uFreKkrlnL3zqAyOi96nkBvLnQqqT8zCaGkpd26QqXimHN1zduTMj0oizrVT2n
ecKby1KoZdznTCi+p6YezU1V+mG8KDCu7AuKklzubFJxEKzqY1uDySqy1G6DJpCTUh9JTnZtB1zZ
JgCyT9ISiuT2qm7mTo7pNPddvqPzAKXJQMZ+PVWNt9VOdu0w7EfA7vLAudPjoWUKFRs8WW1ezqXr
7obeV8U+mFCNZ2xQ03yKhbQTgOuhYV2aCFtWe2rFMO1lYupwbnNa9huaxFFvbGWHJnO29/y8o9gs
m6jZWO/KCMXaOaRQb84W6NusIeUMDKVJsO73IijWbFdHFcRbbZJ9VcNjTkg5rP2mHEmPd0CuVOig
OBTTvu+9hRSa12ZfTwAP91p6xDeJ7zpgCRoykhMJ41cbIZ26IQUG/Fgru3b6vJ4IAOx1C94Ftj5k
VkwIKiMOnaDlCfODLIos6rFbw2ZGyQIilQDfT9WHIMXIzoamJNOmz2kvMrcgQC8xX7W9BsItaTPo
ZfXrRUOKOKVgLNK8FMovQwa2HkSG1tB12+BXHJo0aeaGbnNHXLEbJxcKn7qZDRM6nWriQSoj45rD
3lGfVLQ4F1O7k/fqGpkq2ObDJ90N8PJRhCuOglzfrvmi0+WTUhfuZTtzlPBGDvu+ycwnba8naAKh
D2RUEP3IakEALI5i4HQvDLZHkTBn1IFgqI7ioVNjA0KiOoqK5l5gjEexsboXHvujCCnuBcnZT+GV
XhMBO1VoZF7Zo3y53EuZIPWyK/RF4gS5c2zRCtJnd5RBgTDSc8zIJ310GGtcvZ5npLuTbh1eLG0X
h6RMezXp3umswHQoyz7Lw5iAt/43NX7Tt/yfdX/oeIWC7D+nxudNvOlK/0Anub/nc2aU7BklQJsD
aQ5iCWIC2MnPmVEfO9akUIIJgKIEmjy/ZkYunikBCESCkCJBLVdw6UtmxM8kiCdKUS0J3A8dhl9E
o6v7uvJnHQDHcvab6hNSIcjHMAktFDT/UkoeJsZprTXPaUfPYq2MuPRyqsUR74CE+41ZPg/8bavB
oyoSBjoS2EhA9wLIP0BOPhwoLgmNrObDWQuMWgFBKUe/y2BYv6NJkvjMwJnP/+6YDJoaCAcJChox
FToa8dusf+xvapKeVGexwqBsD0Fb8k7nY6fW1C3DaE/ynDYW+nq+boC/slJox4VORKg0oF8ay8cm
1SxROgK/coih7+xlAvTNmpZjUpdXUznU0LQwA0X7+ueDPtJnCGwijhXoQNDHQYDsfrRUglkXeRLj
QQBFsaaIBn4zzKY7bbq6+u3nYx2f9WDPCA77D2o66B0TGij8h2ZFTBtiy7U/aOA1zN64Mikgw1cD
782fePD7ZXHJQcmD8hDDARGPhhraZAS1WbcHt4xCZA2x0HrRTWO+m/rRV6c/X9gPRoOuK9grFDpv
GHssGkJ7B3TDcNYf1LSiD2HMyZqug2y7tEahDJufj8Ye6RLgMwEbBULC0ZRCHrt8vt2ehYZSJZ9z
d5iLAjoiUt92bX8tLYHD1zRSx1PqAK1fjLJqY0aTuqi2vgZa5pSUEuPUmzD0J2hUSm8Jcrzf+W7Q
dFtW0O6zH3QxNgCZHTXvebI07YEWmiSp00MlNwr17QLMO17dfgBRoTyRTR1Kk0LdurjNwgT0M7Sq
rPMM6HVvz9RQDWsKCobrr6GEhD6JHrdFfV7QSPtdMzKYdO0rsx46Ns7mdBZ4rF6yaU7UwSxApW/G
gdcy5S5XQHaXyUyyMDVcXOkpBxwbrOKjSqtRjh1NW72GsdpBJGmjhqpzbeb2b28tsL5mCgMkgX6s
x1CziHMEBgm5wyqhxj6FHz+07ca10CD0Nrd4+ZvDHUUuRkHPhHgN4jY6xvpvnV0tsgWePajTmZTj
8JxgoMNPcqhTUQYKjf4zJA2/3nh4SmFAjeBwAk33aY9h8nDAjjVD3oHSflrC5ksyRxvNXpZwyoC3
h7J9qEqwcsHZCSsKZi+g82vIdzUEEYAoi1XiwBye7clYDwsqtkgXSbftJBOJyhYXc6LfLrOg9qKb
apYv26WhDr2NIejuztqFJkOaT0WVxKwqZ6E2VtGpAhkRpPgu7uxIwNoVMfm+a5N6ehtQLc6nCTqg
MjZg8xq0o6qHKrJMyh2kB369RkxfEun6PitmJg5LAfpCm/J+YOzETQV2wwYEPex2izSUnQxj2QCj
LZdQ+9c1SCy6AX1vhHUVEup4DlJ80ogPczJ0A07jUR5ez8LYRlbtE7QC2QQtcV19AB68A5L33jyg
TrTisnJNJM+XScPGj6Cgimozt8hMwHgmTqlNGZqi7dOqn1YOPWA6GugH436ErCPGBiw+N13Cf6tb
ipYz4zS+qcI0yQJ4yQROkShgnq+hd3DqX7c+UCj7h0ks+6Eyodz0Myqb06Hwbt4NDkSrueRLtx+7
ztgMfkFU7imjctNF7J4HL8h0KgICUbWQsuvPBw21JzR0xSD9W+8Lgs8ICC2XiVwAHCFuWpkOrgD5
Uxm+QqOXCpui4F4fDB97BfxmLs96P3q8Nb7Vbhudlq+KSqCLAc79lPGVkveQHcsDCMk9sIiDrC47
iDkwoxK/nUG+Sm3sbkRRtG8TTCA/umUutnxFYQWWrwECKKOshf6oQsu+eukmADE7bYFQdhmkI7OP
shrwZulluIE+uUSn0KMllhRktbFNpUVjBCG2GcReFEhWz6ukyy/XeUR0K0gZ6blwIMfslqjMNag4
QI3jiYFEAk+k/qXJx+IGF6GQJ8mA+ckE04NVrPl0IGsOcW2pqJ12IC6qUz20xXy1WBoulmmsyK4p
c/Z+dFYcGrtIDbWjLfC5XV1sxrTHNAkph3lvQWwMqSDAE6edx80N9O2tH/1qagaa6tJm69DOrwvl
x3cc1tanyPP1LeAUaD9wSLW3tVdk3ZAAkuYemMJmSTEpLOiXo4VEvC4BOxjOAHiCfrZkhL7CtS5v
8IDL5Xc5DuVNP7l8r3w+XjuD2n0zds3UpkMbUTsCFQuAKT02I2xbqZd0HqQTu6pist0ZFEd17jQq
ix1MN8oPo0+Wu9DYwR94UtWwxNhCVZmZaOaPPa2abWVKuVw3C5QwB0Rp0CexzrlNbT0O9alZIxFv
ZgxC9BZWMfU4VRGIhbcFKznZ87z3Evo7BXSqpm4skdkmkPnNO2Nd4+SGrV2Dl2I7xx5+4nYJWkSz
pn1Nmu53lSgA5NBLMseU43YotmJYADepXqynAaTP/s3UNcFecNVJdJ3kyVKcrUP0/qJboHsIDOmW
5xC8pD1J5nEyqQ9VMx+g62+pgdDHUyxeq5wQ/JKXSVunCDDdcM1zPiUZhIP6Raz7FW27MOL1jEXS
jRVwNqirU+iF7DAwAEOFLodYJclWdMVgNmhwb+aq1clFUQpJt1Za0e5hxnp8tyZU9TvYHoIeVhrX
vN52Y5LjC5CSp/LCjajT770zJOygbXZuds4Z405lo9tuT/JknC9MNUDDIyYJCYd8cSWw7Ng1810C
FRb/DUFsLrMBOhLdwTiY+Wu0QhvzKx+gXeCmsYKBmCprM+cvPQjK+RkZ63IG1h/lYdtDV0mRtTaX
5oXBDJp0fWiX4iQvmxA2kTuVjBmO2pkM+pR68sYOXBUXIFc4BIIVxlbvQOlm9Fy1a1LHVOY9HM2i
dl1+PU/l+GE1pkXv5xqN9Hzhi69OoIPL8st5tn6pgbMDGPU6gnTqd1AH1/Si9XXTpcUCunlaQO9P
OKdhqeCZUwJxNv2/7J3Xdt24lq6fCGeAmbxdUcmSJVlONxyWXWYECUaAfPr+qFW9u+3dozz2/bmr
krUWA4AZ/jAVoidaP4qhy1hZj4gxfEi1kk59cCmjiEIuiUInJ+0nFQu6FiAdPwMzi+hdnZVlfO+W
bP2DXbwyu3URgU43bmxz7x6B8dgeuwRY8YYgFc9qV7ReMyGx0Ln4VAXRMn2VUtvu82hRgZ9BR/zw
a92GozwMfRIV57wqx4kDbr3XucqSCrlPkqwu1P2ST6B41VL6wj+qsq3B+fqFjf0ABJqCkYsMICB/
ly8iByl0Zm3ADbtybcP9oE0Fojj3Q1/HR9Ol6Txeta1d+5PvGLWhkWEwdICTuXDHYjf9DVs6VgJi
tiko0/y93nDPdvYaAab4ho1SvCpZHNgxwKjTG6SapL3Od+Rq2RynnrJ2V3q9K/bdOoj2XltkcDuu
vvaHZuiQzxbg/qdgNHl9TsZlrHZUzlFyKmTuPldSdPJ+qJfhMAedRRTuVqfGN8lVNRbBxzHW1VXs
zPX3oS9RFUSrXI4mCuY7Z2p6iO4l5/J1lI+30D00Dj2v5K+5sGt2NU5J+8Qqh/eqnL2bkfLiQH2S
fAurtkDkVdrwh57ivjkM46arzefafu99Et0uXl1TIIuZ9GuXabe/WybVHNIpto+WXPV+rWUA8Weg
tlZT5sspMUF8H4k5/ba0Xfdgw6Kedohx8lOhlPcSSNFft+08jzcyj4FzwjCs72mQWzhfKth8X+t2
/JQ6VXYz5OmMtCJtJxJ9tujgGjFM8kP42t54WZbHe7dPZLPL8pxXWcFJvi4qroJ3wvPEUTQB2mUX
tvdGe1oc8oBMvst7PweGjjLLugddGF5Hee92wGZrFiIkd4dXXxT6U97PgdzjKvC/l0Odo8Jw4WPd
UnbvhhopxK6Japio0huXjz6I+jWEq3cogaXvyjRzPi/gDF8H6+XfCzLWTT20+Xtb5qiFnKY/J9qV
+yKX7n4s/Abga6ji/eh6qd25Mu1vUAu3XxrjjpQwUZ59GVfRolDx8p3TqJdWqPpzNdtuL7Qp3zco
NU6jOyZnVYv6VBWxfF2HLrkSWQRXpofh2KXBcGyrIH9aCwFHHxm3rg/t5No9xWF33/geMiHa2xnt
tVTd2VNR8cO2wnluvTbwyGEueg0AdirbKNbjwQ6FEHs/F6jRAz3nB1uEdtjTs6a7YemW8boWlb5H
HqotJZRGbwazHtdUoMV8jsLIfJsa1zn7wyaTxqch966fEjor698iuxTvgrlrb6ukcY5I/YNnX3Ac
Ar9Vh7nQyV8KzP/bNBqTXnP8puzYt037HE9LdjflJS6EHIv9Jy1l9Wiywvxw9ZjlW42q610gskYf
4iH3nj0gZv+9WJ0Ymde6Oo9g5LHca4L/O64PU5ul66lHD+HeVtbp5mOJEmrf8blT3Aze9LNAe/IN
CUuVXgFgN8ltBNuyXhlfSnXVIrns2Zr+Wg7vx7FduxJIH8H6c+W3C11onbsANu640tTGWevwIwdu
YPii42IRzwvKNnRBfdKLZzcALD5kmb9MLIJXSgwLoLxI5AlMtX1cEqu/DFXLleaiZeuHU8yH5TKh
pa9anFbHSfVFfbf2i6Nuu9RJx2ukETkrn9dWsLnmtLJVsdfSMdxIl+YO15hylUbfOau6fTDtwo0W
VrjhGT2upFOxA1/WNJMXiN3bLdg0MS3kqSkX5042cdpExL0I70GuPAqVIUKcenRbpEbndRr4vtrT
PHGs+0E8+6mkXdilkbepxwSoZdLvYy82PHSWdut2lWaMuVk7KSLrYV4pbY5JPMziOY1DcmlZh/n6
sdaxVLeqzeX01+xMffkSCj3PB7WWtf96Qf6apKAjFCSN9qE1HbaAy88vbyv0Zr65XGLMAR3bor6/
PB9o2HAaXPbs+1L4AATtBHr9zjoU7MexbKQ48CJddVtrF+Dg4kCYc8GTQjdE3jsz4nk6WgXe/eBV
WaxuCh/d+ZVrALyulT8rdYu4Lyy+5ErYpUTMZuLgYxSutHimVdvTU2m3zaF1y2r+ObYNPc8hn6p4
wPOB6yncoSJUVBc9NHJanKbiDePJjKrqO7SHg3uFnQDpR88+/ZHkxRoolAhZYyhB20Rc1TobvF2B
GFrt5zFsvIdiLaU6i6AfajSJtqcSycMxPjmuWyoCjHSeSzAbSEdrsj47S1iF+VyjMSh/rmNm3Ie1
keu853yH64fUjei5dTSn4c1qRiCg2pRB9zrU6TIdbDoV9pxFrnwtK9R4P/uUDvqId6RR3bEStuiA
F8aRfjXudP2Rcmecn4MEOfqV8QCbv5Uz0qCNeKHPdieTB1dxTPdz208ZHHvrLzHSrEbkozg6eV5H
j4kkGj6U80iXPaTr1sNWnRwTBKOmySnz3W5Y92EelutHxzbd/DylrQhvdJcRyiEruW3PBnw68nVu
z47JtNyNKuuy9xqcATnHmqTR0WsLER3hK5flkKrAJPssdvpMHwYwKnPQgY8sO4u8xrtdm7Wfn63b
CfHOTghsSF55k+54O7X7SY6t7u+CZS3sS95FJVLRKFjm5bsgIPlXiZoQbu2RbvNWi3IzlB8qv1wS
fzc0pRX+KevNEt1GRQmS1jRrcWNUzXGq+wWGS9Zi2SPEju5ip5yQw8lSNvuhlVLewdKwJ83Aa+Ix
veB90ytxrrwucH+0oO+Ez6oBc6bM5qDMwyYf3KOwrb0voQIyurHNhpCUEnTiSixO2hzc3iUVdUsd
54c40bb6XtFX6U1KmPbHJYmyNd4Nwpns/T9jk78hoRt4BO2+yWACBO34TX8Fj1xpXUoqG1xXRQbu
41AZFwe9lkqdgiit8wsU+v+VF39SXnhvcoh/sQv/pry4bzGEbnTRv2asFH8Nv5BNl2/4m2xyJCjf
f+suvBCrcBK4ie/EyTYg5F/sUhT/vyiC+IkgwX0X6ud/dBdBsvlLQw+ShoCA9sL9T9ilX7cRDL3n
o+zHXurFwbajfsMgUSmqthdZ8llDModgaV1DRQT+PD+1wv8j3+P8iqiTDIIkjkHGZIJFwuUc/rpt
odUdwRwI58XLpzi9XR1lk3bfWxP71/T66OeASyJ1W4TD0je7NIMfqveojrT9upiMoKv7NPQBJUJy
5W6hZU9PAcxU+XMpoX1vomAlHDYqKIvHYh2pGKg83cy+/CfHj+fYrDyQew6cFRB18NtzpFSLHY5G
92WYAaVegsYmAQgXPd1wDm1eLH/98/VwR/2CFnNFfxPuQLI4MWxk9Dt/1Aud+5hDs0/gqDPAgA+4
Mj/hNmGRZDATbYJxszI5kZDh2etq6RzM4K3OwY+8qnhs8w1EQtzi6S9eaQCRKbAj/1qJEFh57bK2
gujzeHlAVHwPKlHiivLDpjqFfczvFD4g1eMKBqR+JM6yDPeycamnGnfZSrE0VOi0p5qmoV31Ik92
ElylCzJv2vfZyB1emMU27fmJZec7xQHCcSWmWr/V1cmYcnuC2Ndf0sBm4eca3BDnQNZmKfZjn7BW
OgP7BteBnMFqfb6IDo+HLOKlt1/D0aUu6pOWXdHGXYSrdqp5QQug4LQXbhqlt1kBW3KqSbwpLlVo
lvsMc6R/5dhsaz7hQ/AQ9fCjV3Ed9O5D0khuqrCNf72Yfqk+FUOYD/cYJLv1R66dtDoVQuX25bIK
q6EKPTiq4zhV3sb/12VR8n7U4vvcA0ZRKoq377chgtnnZijI/mkUvRXX2q3eIbTk6cpQW3avCAdb
ferMpniRQTvm694iLIkQ0oTh9iBysim907YPSqfhv5tC8iCDG6zWP8g1aDpn75U5cu2dLkTSH0t/
5LgNQxnOT2Mwca3OoFuB4nEnXmKAQbYMjmioLYX825tTcbAizWn8YH5aEKIgiBW9IlSEC233UU4L
d+JPCZiTNEJ2r7Ijo48n0cjZgfrSdRztVbNwKPEVs7C2jtlpU51FnOLOSXnqxecj3GKq08DfLaKu
2rshrEvuHmyBhcsjyTlWg7BsGG8KWIoFw8Z2328xAYU3bAe4OXs1jysWdhSYTD5BggAH7SOK7yDf
U6+qbjq6wTxiLSlaGJh0k/In9hsuwSA/Kuul81fc5j6YtQjSpPsWIPwVdwsIaXo7u+lYfRIzzOs5
njKePloaQxB6O2VVnBeJpofA6/sBoKgt7tCLZeYdQBg3F81rmN6q0mM3ZhbE/kkr7Ytp38qZVR7D
dHAfdKD69TtqIjm/j4NRmBehPMUOQna1bAzN4rHWFLecvXyJiIZBG7E8jsjYSF1PKXYVTKPTveom
RVuw8wfhsvNSTINXunGi8AY9Cx33XhPjuHbe1LzEkW4T1rYdl+7VVuw9vftbCXD54KLZNHVbsIlz
AkX3GjcOqz6Wrv6yoMghuFBqjmzZAMqEa4hkwiQxG6f/aioZIpKWzgxWblYOy/oWstKy3cJUlWwg
WwAC9TBUdCZPzdsm+ecQ+isp/haymecAteeQT9Ht/0bmElkUZbaVLxPiLBPt6DV99eDNce/+Z+bS
Lct5JPXIkZ6MXQmw+muWm5W2ddLJ9uOk1FwiM8BveIPOnk2MEaNw/mDT+1W58XY5pCZRTCnhkSB+
v1yXFLPy+1Z/lNOYAR+2ierBUIq+O9FYdfM58You+vHPr9P5t/cJ8R8lEOOSx3X+jfknPBTYiZLk
pfc7ZztKqs8zcJBE0MpCgKCR00RumijZCRcTSJh3Pge3ov2FAwmLPu/3Azx1+VOFxeKYo3DWPJOn
MXOIE3+4260e/h9JxPaOkLa4DjIepn7B+P22JHAGHvvXi1+yuovqm2aaff9FGKnK3SVj9utYddlx
WSu7ErHGdLqK3g6f67XGmXf/fD/bHJFf78ePsD5z+rit/8OuO7Vi0AG9wkebgaSEuyqCSAX1m/qE
iOhmJal2ihdRwfo0hoi7a7H+YacYI0OKWwZLMqzzjV3ZNYU/D/eKf1U/fLxtxBMS2LwUSOfist5x
rWXoj0MZTeWXrHABuAkiVa+mnWJURXgTsAjEl39+RET5vz9j5FLkUceGKClQFv924vzBBFWz+OkH
bZbAuMfOSBv7P5eq6Tzkm3pJ6x+jnAjUne8RHbuxXId7AxxBPix604c7twFpmW7muUeOu+/fYltb
t625SqFYkm9d7RMu/GYtF3+fz44HEFAZeu/n3EMK8RCPqCjIpW/aJdyQan10Vj9tn5q3GDxNGG5K
YmmSVfLU+WMZnT0xhAUEvNO9J7bN0TkTi2d3mfJSc9WNyC8ryGK5VRXevFLC0OO/tYU9hPZw7uaC
cuSSVj1SaXoblU3rvIw5broj0r8Q9cYYTlDmL/7sFp06ZU1EhZEnNeE0HrBwLA9pB/h1on42ZBCD
aFdEN3rpqBL2U2spzIo+pHYYZjDfHbfRYJCkJnMOl5/AK3nd3O8Lt6Y5xpS2VhrCxO+iqd01Kah4
c86SWA3FuVMGqexGfDMz5NF4zGvIr6dmDIPPiwyU6L93EcvTHtegIj+EM7jWEYsLdwxxr79AuFUx
dZybrLG8XVQ9U6kvATnYi7QufyIwIdk5lWRp3VqU6kegFR++5LqUNLOa46LalT6AHWo4C8I0FJeX
st2X88oTkDQ88q0XkShkVFM7OG1C0eBPAv75ytcFpCpUUjtRGtf9kJqXyW+2C9eOZp8XFYzm5zhd
avb5MK2kTjINydut0KY/dLjOAurMeWY5hJpZ3BhiKL1FquA2Ym8VbQjm1xLf2+oBzxM1UEVQ/1ST
6EYe5q1OqRkSClx8yZdl2mf2QMrmKioouP3LFfU8cPVJhN51V0xlsm+EGb7FLcX4VbEokvelru3f
zoRkUBEaDCNqETz6VSaa2wpQRqOEdaeFl7VoFvtHIFMKC7zDWyzxBtUu5ipI4Pxugjhloe+91psb
e7589VwuEpEB41l0l5+ENFE1nP239mGxicRC0xhdCUMwr2s7HdaiVrl7/EN82MwDv8ZAeuvYx/VN
BNzgld8wDOO4S5hXaf9Rx05nn01ZuyPiBgGQZKTX9D/Ht65BKNlScCZx6YOzueW20jacRrxVnA4U
1U6wIh4+ZSKDKz1EnRzs14g5PealeQtvIjGVfdFtw7aZw8xBii46tsf14DlL+BCJhFEwbhiN+tov
PA4UevltH+J9YwsQSImrI3IX2H88xNTWRTJX6kfZssTHzTdRvWulx6LSj3TkkLrv/OxewQpAt03g
UOJOzs2ch4cmnbZUOUMRdu65VmXhaTwDHfYExhNg+Ut2jd9IPIYTR4IKDVAQbcJL47WCRawbnQf4
OGuTQivP0DCIz94Ukqe09jlyIh03jUKcAqVdO6kk+lwqNqB9Tk7Wt+wSXmOKr7dXjNe5adPCA6iW
dP5crvdwDU/3VeCOcX2FjISmhYrZ79ULrty5tLtps631V3CQKg7vc2r5tqZkHkdPgM8VhePvysBZ
2+YcaOzxz/ng8JLCkXlHD/kKT0Y1VPFWkzWjpbdaVMMhXdu+vXGW0lBel2gL7mUO24YdX2aCcNDU
sjhdAlug8trfd43XrPm+BDZHWjQP212WpuEja55U5c9LA+VyMHrYkWCc2qs8C8AIpPHqdNe4dmre
r37QLhKPHXjZ7ULmKH8OJiHt2ryidHMKXJ7VvnVyP/8QpnDiL0x4Dbpj4EGeHoPed6b9WlYsO5rR
Fb91uXbOdVJmQfKetxgq4O+sDfARw0cWR4V3dtmFOuQG4OmIgEzQIpwkYuIhxkjTqcREPrptKZxj
38D/j+cJIQLhzykqQVafE+Hh7g4KZy6mHVLIZX1B/xIZTJZwHp8FtUp1aCHYonFvx85d8T7OKs+w
7DrN0vzBGRf8btph8qAPWhNAZnhxQiHDAf9fpp0ii3q6+Hp8iecwJgxWdbcVFWgxtrOy1imGzr87
dizEkf0KIzNVOHNGUmQjmdR0UzCRbH7ysELOuwV7/3B/QYaiaN7ghzZhwwr8PJDBdWUI6DwUc7l3
ZVZzyqc01mzb2noYTA4ec6Hqv/o6DObmg5duQq5OqooTU5Y17VDnp3QYpXb5Tvm2ckpELrvfKwmV
H0OZmgkNi4MiAb/jW6M0V8gAvia19WMmHjBO4uwU+QY3MPrLOYARMf5rm685P+U0aeAu7UQSz3ot
hwevSdGxXLIBSjjSZlpmHInLpqmYkwqOxdSQJwbuDF36h8VBKflbeE22zoN53bQiYYIp97fVWYDL
caqU3gcH3imIbnHm19MdbmLhT/OPfKW/L5CdZUGpnwsX0UF24hEJHAifSvuykdf+tVsOITvPviFJ
w4o6+nD5JUcv2zqsUi7tRjX4wQftKzD71IvK4Kk0rq3uuzliEZCI0AYYyE3ee+BRZmAz5TTqNE7E
X/TepXetizkxL7Jc+X0r07x4lO1Mu98nC4uee7oKP19a7LLMOCrMzqTayYYSKqOLIzrKy08wG3Mi
68LdQJg66uzXYWE8M0qCwaOwbrLU4KnGsBL5T8s4rtE3RIi+oYhGORKfEJpSCR/zib76hjFrAZ8h
dqWL2bkpWuFz2idcveuZzHKe1mgrO1WtWkCKcShdqsHOQTgT0gNnWyQeAFQoGd6gyYkqil9Pl0J/
uWBFaGtI+svs072nDmzD4yXlECbJ3KrjnO9a61A5aZco/DdkAxJEvb5jQsO2T0U6V6SN1AMsOiTb
CrTHdIzJUvNaRtUtqpvGj/CJM82FcQVhjXKaaWMwfM8tVQLfYN2wmBboN1pFRIz5MFC3MOphw5gQ
ATaN3gdJu2RgUUPf9jsc7O78o27qqD2IgpGAN3ow4AFRwUjA13IVsDgtkQC5m6hK6xBvy8G5jYzu
HayirWpAl1qbkp8dnPz2JQ1rwl5SZeSIMEx5DWnjbI3NBTVs3wCyxXXYCMJFLAuDK2BcR/RLFmyo
zvTLBVDDnk32zhOz7cy8ymiUOulvCDLV3FYIuwxWqU5dFvMvl5t2XJzRyS5jZfAfSHcrwSkmAI+t
Q7l7qa7gpgn5pnVF5e+6ZdpeeEdiyNyr3OQUuZtgp3hkgobqnXuvmdncHCQQIj1FE2Gq7UN2EBT1
VrH10JhU9dvkhg0W7A3qgqu6QXlyUvgfpr1JEaQV+6AXUwJgM4Dw9JObsrA9PRUTFGw0SKE+mWrg
tMR5voW4uaRWP8atxQB/VJfG0GUcJTsTOUZY+q8Unrk2u6ZOaomMxluQLINUbZBmX9hoKZ8RpkJJ
7As4eqqUKGsmopUzbTgtuW8rHVyj3Qc/c/rls+wCm1wjCmfRhzfsaPVXD+UBkJlbnPq4t3wJsyy2
c7fArSbeNVSERHywg3IeZ/1SqUonzpHipCwP8q1c0RjtAJXEygtf4lmqhwGPnno/p7WCTbRO3sk/
NKr+v6cxjC8IDjDFojMHKPg1jUFQpqbPPfPiCROvdle5TR7e8frpTKMqJ5JEYziyi4o2FtXPAOBf
pXuAux57ftoNVYqslhmO8kySTKYPeps2+SA64wTnFq53vZbNuDK0APqVVgm+tNTrPmYtq0+p7lj3
QE3r01qXrvteNwFTI6aoVvFfLha271OnVg8WFptp+TQVDhfc+dGIFvQ0SOayHDzGU6SnqG1GDLMc
3+mJsWt9d0WRz6lEiUDZW69zSJX6hukH85Qm3z1VReVhiuutvSqHFSnmvs3KrB3+8Hp/lbkj34de
wgyFuYgRrZtX5Ne3u6ByVAvN2gc0c3WPHW4pmOB1EPkGw5M2yCjTBsBfAxY3YfSnq//mWPcZjwAu
Jn04IqzKzIPfKKn/VaTINKsaA/T0vvBr6rErR9o+rFzG600TAtnbaoxjXajHlr2/uCUjDxu1oPGN
M6Y4LeluGkYvTz8UiJBMhn45zYXJvvRUqNp9byLUibMHOIPGxf1Qpk3Vh99CBcQbPxWZy5N+ibBb
dP6ww5VkQF7MBfSOQtFVGKzWWHzOFfHuyeuqvnNuEHwC9h69yiGkKFvX+Z3Nu3Xcm6pxvWfAf9G9
s1VHhijiYito3liGYgGHwfzqCQYcTQnCXuYcVStJASDW0DIlOUXJ/eSgHj9UBfNgGDaSgrrYKAPS
bZgBwW5McxqbJYSiOTIBjgDWuuuWBwo5gtrrbsWRsZ9Maduj7SfEI0UjfYarsHD+NUIDYroBLtkU
9CiICZZvza6BzvavU+GRC4c+5JfsavhJM5ck6CwXIUUY4B+i/UmYMLxxzOZ4gF/jA7JksMzByxcC
//pWPSD7gPqqh2pr9lcl+Y5ZOezyLkeX8d+Rp8xSYqmTKGq7Q5khILhOEurrZZ8tTLC4bYeVFxZo
jvN48NaJgWMnQvbGbdQIYMUzGZzkNFdlv157uQmSo4Phov9UVlR8535h4E/PVJsu60dG18CkPieT
zyFl0Ehi5PO0NBo3OVpCitoiyMvyKuucZUJYmaQyvB6LrAzOl6iX4gmrXsgYkU2PDI8zZBY2p0MO
xAM8EHrWAmvZ5wEHlLNbYjNTAYl8GuK9qde1fZqYJEybZQvaiX2jM15G5jCvbT8pmvdnR0Uhwzgy
mbnvLwhOFWm2zsIstk7vQyjuZv14qYzbkOEsPZXLvGXMN0XEJ9vGbDebOLK6drKWkSoo2CiDVYyj
mSFf1YZdgrAwZ/crFtetQzcMytp4GqQ/5c/M29L2ioAKGieb2HVCZ1vgYaiXOxTHZWj95JMMYXZ+
VljK+Hw0JNTKpRktaFpB83G+PFYDwjE/KeaOsOHWkdKujey6vCYxw3m28a89sFCWchBPlw9g5t2+
D38MVTpadAq7oJup1bNpshyIMsTqEXqYvbEy5NszS1Ti4pl+rSHXBm7BXrgAOJSG7N1AlhyYi99m
eeOc+jeOMw7qFEfMWNr8ug/HDSBEIjg/rTKksPGCIarPaF8ieeeOA7tRisykTP/SqFXx6bBLFuTG
A7OVm5ICI1GOKh4v7UbsF7CDih5xfcUSrUvoVo3O9bXyGYl3S+crvKtp7Hnoy07o3pgdZupxHuIJ
dTGz1LTlf5jduG2nemTS4g1Ggq1SQpK4naQ4RmHPgznL9qGWXm0nNW4IqsAh3Wj6RPhbLvfQmlQn
GTIk4f6CcDLeM4+xsUAbPjJANw8/h22xjai5nNrelhs3+8YKBS4c7UOTJPY9E3VYyalLOBYMfA6I
OUXjQ/EDh/J60KyB4l0qtr5c3e71wj920qMvAKHfbmkwIXQqVETGxkurGR/9gm/eJStKSGlzACxe
x50K6ew/zLLsEQkGgf+ajkbdMlBa39Ua70RmGjfeKRr489zp6Jl5AeuNmh33C9I7FKyw6Q2aZ/5I
w9568Wj2UEnOV8vG2XSI0TU1a1mdR0ZNm4PdrEBLuNVYkFAIxwCimn7fZNmGqzWyQ6/qM1Ntl4nI
lgftmnHyPhZ4VbT8Fg+R2TZ37T5zX5l3FWZli3BsYWjzLm3glK5po7z6CLjd7sNhVQp6b0MWZB/p
YKdIhea+LHSEOdBhMPCt1Xl+9IemP+U67OQ75sLAeYCg4m/oaO3v0e6jkgtk4XzAGBN3J7cU8oty
kEc3a9Z/mPu2u6uMRag5TiGz4bpwQ+yy0fxw6KrUETkZmExAtXjrydn9Sw6Vro+SIODtPUP42yF+
Lj85UYf3a5RDDkA1C+yUQyZGRhGqxbFHfE+Od5pdu94NU+g9dEtYvffdQXyIiriOd30KulxT/mdI
ughGV2nrm+eqn5b8M0ZKf+I1rOFTvK75cJcXyHDbOWyiRz9fXbXvWw8WYRR+f8vkEEfsgG90clg5
yv2BPsY8qMHNMX/AlMwH15iA8Vpmqr7IULVfB2G86pBZb6m/6lAjOxs5e+m9aXXn7zMPmdyXRqzB
ZwdRtX8exla512CWKaMLmRR4I50p755wIUi5w5P2UvZV+Ry1Io0PTmtgeHTlRvntZIyp9s062mcR
1D2GpJD5uMchsd23ELPOsfP1CD6IwG1BVYd/zXc1pfXixQ8oBtBkA+kN9U6UVt4sUyCuZ4bNDlcK
z1l6doep+tpVhXeNxi07wuYwEmuuAjqCuAhCvetpHp+oAzUmklBT/B8glHXOOGodvdgctfdYM1/1
RDhk2qhdi/TOSrssTMFyUJg7UZpe+/04t08eNfZ8zDAP7lffze/F0MTxeQwqq2+sSZ3khU0QkboS
ZR+ynOGT17gJmTCqmK4GNcjAlUPrD9XndIyqiEzQ5Lc1orthP+uZlO1M4i53B+ag9ckAwNYHMuHm
gvnKmYpQf6uQAT8kWR4x6G/BfJC4Jmw+BitSjd1sZqavOyht0xsxdWABXovUilMLwpOU/lqcI6xo
+YM7ZxW9bt+Uxd5ptflZZ6qzzGuTZt+w2bGsZM74RePuvKEOrz8zw+K1VSUTwIZszk8M3EyyQzB1
8rXK8uK2Tucw3Zk0r4d93dtEPbpJkH9Gu52/6xlNNjCznHF8+OXDpy6Z8CDFnrLVTirV/KirvHOO
tXLbqy5BctwqJ9rzR9/Cd9RiAeTUWuXFkUbXs/s5Yq7nnoiZ3Q61l7d7ekHhoIoG2/1AKkrPUtRl
tguSpslOMp0tjmPPOSo37t+tqEIeAa7Hlb814EjmAoolQtqD7JIXXu2HzAR3YGbLib+I0pe3a7wU
n5PJhjXLUqq/pECqfaQMr5zvjnbsLrBLvndm1Nc7LBuIzxlx5r6v6kmb/eB79lDiibvH/NAfrErw
dLUggnqH661FaFMu1zNHJH7EKFHoa5CcYDwETJTBaIOdg69ehsItjulaJMfU0kLjiKzZjWFQrPEx
YOzL3vAnAa4S5OeKcXUKIi4IhnNPZgJxEPVXav4nJif7+fUQTZLJmMEgPlaur18YV+LcyNYvGNEz
elspRinVnItIgUw0c/xpatXc3UwxW40/3MNLYSA6poz9mqL9PSBmlp+Uxl298lci1DFufNyL0rHx
Fcqkjj/gIALUbP/F3HnsVo6sef5V5gXYoDebWZDH6si7lHITUKYyGfQMBv3T949SY6buNBqNAWYx
i3tRyMqSzqGJ+OJvzfIiZ9FdmzIVfzAypCuI6dSx1kHgHnRnNRvuZSGKL2ceomieY+H1Ot0RVO0/
absTD0NWz03idM4SHUQ4ZO+MfiTJmo4W16u1VNYVWX7B7cb98AQaRX2FJ9D82xaiRRk0WZIwQw7f
pzoIyt+VJcq/xoBK9trD4nENuT+fgany18WfeHXGKgiJzOV5i22tucsZ4v9kyl3zMgfox55t7ERW
3AKJyJg5Fdcvpgiep77rxu5Q4/Kwb7yIOfhtcLTHoAdD7D8RDNo+0WKQIt5uo+XN0lnzK1QD670o
y3q4V5JdoXO8Sp3qdI6G2CrsNoj9tZnceOjRxOw6kqVszlec3mJ8KdFtqHjBf/gMBJAsXTXvmnSc
tvhZogynxhV47Rc02bEXzPK1IjULiD1M67CNAaRGdTAmxXoaIUhGsI5jhFxUR+2dOczafRB2nkfk
kMJGvbmWoR7ycCOsw2K4FdZU1zu0TfY1cym+Ux2s6Y5JgveTs7/8O/oDincLkMQ69cyqv117qqqE
ZzeTiQ4xRFkIJTTTITlSe7smZjS2mSzMxOmVPIHnqowz2wKrHjhjbyfwRdGepUHMd7pXoXc1r408
jnaknwfPG0eUTBDqt57PHtwERbFXUejtyKkV/D57Rvtc9Y5/TlOElzv0ImNzPXlzmBK9GeX9KYLC
p2XDWfrLYqQLoZIt0rmbQss1f8YFFF6PgkTaExliFt7SMZhJn5SgX9PFnQ3UC5HISbDKW9U/whz1
0TORu5Ipo3Me+8gOyRMkDGMNLzpqqDXpnLC1fwRjOLRJ1JK3s9dKht1VuDVE6NAGSzFsI7gj47JX
p5E2FhtLFfKyOKob++CURfg0OsN0rxiF5iOxTUUTQy8qpA5T8QQeZs1X0t8el3VwRrhQMFWEcuaO
Qyus92exRCkx32ncO6wFq33j4ufrObt9caD/r2XV/1WJwT87DP7nf9mH8P9j1YEDIvMPuvg/y6r/
TH8p9fzcKg7+x/a/649f3cdn0/2rtPrrp/yHtNqz/823ARJM0s7Ji3Cif/QdBP9GxoJnEuqPBGhj
qv6X0pomH1QUmyTIJfPGI8Lkf+f4+FQERuibPA8qxTbRZ/9f5Pj8KwyGVpsoDC9CDUaKUEQA0f8h
QMJmwRvSrN55wdQT0pWyaTyxnAN/CREAWxMPYz1PQOz/XYDlv2qu+c02oX7kq3tcnU2OtvFE/wDA
5MpUDVnSnX3oKuvM5eiaIwRGrZIF/WAcuqx/cZC2hpdoAoj+TlqRHvyP23f/rbT6Z7rQf07RxIkc
ULhgWSCB1teN++enyOuS2DPyvI4lMBAxY4RI7lecxO/4vCDGiU0+l4GxHleHcCwujLW8Ll013feZ
QaiK3ZkPZWMaOSMgJzHD65dLHi3Z72Us2huy7wT5zKSdXooSvuT033326F8hYvRtMMncNLBErgZ2
Tvtfr2HZqLCLWs86+s6KcarIoWASUDIKVmr+s4cG8xSBK4j0ru1xpCypCSrOz9++F8MpvCzpaG7o
mRMyeTJnN79rZbWQqEtsBh5tEc51ldD/giuuKotguhoZ6x9JY8U3A76/6Xakyp0siyeQaPFoQU/8
xmrWvqNN1WIf2ipDxDBn/Sd6G5iSb5I1hcCiRMM0QAao8oVPQkrGQZtiHiYuziFlByzEhby1jKz6
wakhLU+5FRbOXRX14dlpTWzHsQ+L+VwOmakvAIROyxmjU9kBtrzwrtZIDsMrMyKfHcs2f2c1wrk5
0xvMb9J9SblQwTBTfdLiQPIfidrjvTspn6EG4t9KBtctLmgWWwL4vn/J2Dh8GxOMsP9AQth/ks8O
5NWLQvyRXypddkT5yymnATWFq8Nfbq+L+YAS13GSyTX05/DFh2gvBy7XBuK/ZMUAelulaJ2K0BVb
ooWriT8m9RljmD+27xZD3HMfbEwt/Ae+P3g4tzpU1jgyI9il+wbdF5Dsb3dSY7mV5WsRrbqHIfRT
84LpbvXJ2PMUwYbRJB9Dx/TAA1xbVbGZAfGdLb/ke1VsJDieUam1/6GkEtPUbkW8XMEI1rE7FGs6
ZBepVISXPmxAZ3C3FtcW46L16BgNaBrBd7hSGSOavZ9P5XUgoJ+SyVhz99LWy/Lj+05nXqfGneGq
TVsjChIqxq/fE4YVP4SKLqnvUxR8zhXS3lrFRNOj4Vg5jLaPBRZ05FJZE2GSRkaUJma1PaeswQCo
xO+yeGnU/NMdB98VMyMmNAYzkifJLnZF4XHORn6w8ziYFEU8tZCZFE9FtXwm3KDiLyG4+kHowJTu
pQHeAxAzjcsJ6NhYYtvrozdQUGyYUAZVsf9eLfsv3ZZhFfhCzVnO8/W3FpyRlY9jrJtJc8D+TqtX
GvDoNZxjoFGZ84eEs96mPGDicPANWJvmrPBoqMHLRqLmefYaXT+Rsa/0cf7CzjBTsDSjgzHbKzWW
4FUId9rhCD0c/EZSU6y7sicQgpjuQFZ5fRiQxjXX+NZkcJ1iUjCSfgr67iFXyLi2aDOwK/zqiPvm
tBjbE4gUT4QXNj5n/7SyWuVBJkBjJLXZEtFTwfvZdwO+8PrK1+XqIm8E6T/2Zu7wsFQh+Os3k7RE
Lbh7bXoScpLc5ZWDX8slxe8/IIoMivIZfzErQ0pYfMWpvU47joxkEu6N3iQetSjsVO9CUYT1M7cE
6UzJ0QayvgVVOvUE0dmXHrxaxeaXW6RCOT0kvLRc6hK+P7oO67Z2P5aep/ZZtRtH+/XyltgoYe0K
5QH9gZ7zRKB5mVC2QsU4R2uDOZJiNPW1Rb+ZkSwsaE5SBoP6cLIgJTtrrbp6D8GdOT9F6QmiYChj
SPdoAieD82DPDS4ZaqtnFBYzQdmrsJn6JIENH6G/UANRrIyI5j4LfLOJw3oe3JvStXv3JgcbDt9a
xyjMPHbx066XEAOMjIN8yppEFF9QZBjyRFRrUXU7DCUsNC7FdKMHcLPyL6Jl6T8L1nFQ265CwfcA
wrK9Ji6pZFdZTsEDGGvtjRfV91Ebj2zYGl3ZyMfucpQ+nI1mIX6MDa7Bi9kV2Ci+tYIohPlvRYYx
I1HIasTB7EfEAvx5d19EkgyB73tBDXL7vlpkd8V518kW37vsP8X3B/BR0VyV+Gk3YydGdHmH/KL/
DA2PJz8nhl4fSx7bmcNZ039CPyI4iHxioPZ5l7JBSO2KV4IH8JSKcSjyXeqOxF7LEKUk4fAIUDh0
4XBN7Jao1kMRhBsOnfc0lFn5yJ9bOIZbcPrtFVTjGO7mXPAGNj3I2ktZq/4zHaGn4oAstCEJFmJu
J7PXn1ULbBePWpS01pEiaMeZpfjMnCeH6G7SZAokA3qMbrekg+XAfjrcUpXlW4jGl/toFqxgL5nT
8zcr187mA+JjLgyOzfFq5MFDlAPWliYh42ObmFLQbPdlQPr2djQ6bN/buuQqiDLjw33vMBG+9oyl
cu0/h3Fl2ZnADljhgF2rt5Ystx7x9pZBZQ3jJkYMWis9bb6H9NJmNRpRJIXbWv8t15s1nrlzzU6t
flm1oy1cKjJn/8FPbz9jdweQJ1lcrk3SFObS7fuitVAHf7m4FAU+8uB7CwbzSRNwA2bQcY2anoQ2
YEB/GzCx6ahfRGxAZWu3nNQrgAm317NXrvriEadE442iqCQv29Y71ciP8YRt8rpzns9d/eQNYOr4
eMPcft5WOn/GmJRDvnzdvV58KSFNm9gaRCSWvc9QvqM6S0MjOviUwOBHYrJkATbTcmbpa7igqcmu
Q+RXyOds0FeiFmghhzdEYDHslcbAsv90A0S95+93ZaVnRO4qr1feccCrzxRZ6FVfmgnvwQ6Sma9d
i4Z3oPh6TJp55n0qvKi0wQPoGIxlNfHOOVXDwc8MEf0lloke8VDnKT+5//JC1evIRfx6CKNqk2N4
TQPszpPEG2YOjoXWGQ5jm/BgKRRFRZArZB2BJI+OMuSdNRZOSnkKOSZotm1+2DeLNVslD1DUhPoz
Deuu+JMWm/1mIoHBPbvIotoNaOOx8CHIwQImnHpyNKL2DiFQ7R88JPBEv9k4j3c0/kGQIurkT0Q/
Gs6zzYzGer49koSDGiwPX7Rw7VOBcfp6jGmibN/9rzmxc4oGpsS12D0HksTmF5LUuOWwtfxATJzs
TPg4Ur33/LnkZvdzyHMEvgJlSnIZW+/3EqcR4qpXAlL58JRABrS2gdRP1yHtjCzhy7JJyKRmGSzF
tuhamb/xtJ4Y1etEFtU7NnNW0K5ZeBS+rYijtznz0CfBfnlW5Vp71OquupIyZEwohoJf9f0J5beq
P9s28MbfpHU44nhaBNEQ83UGrlR+1oTmtKeCy22/U0gwDR8Aa/l0HejUQYzlt6sjLi2RC3b8vcDS
75SvZArB9Z4iZLv6GCDu2ZAFr6qMDQmD3nINwU34HhrysnLMmz7Fgr//vove6gClkPbh3YO0ZpRh
Mg2CKc1+XmHeywfADsPl2xUbm85IyIoeAC2GiIrWNEPVlrGA5QHhZDs23O0FNu2B3pUqdV/QKNpX
xLKVzgcRDgtHs41U5cGR1K6iBYsYKargBWFVju0S9VNFq1YdXY/MvDzoeMpJbDZ4OJK6CXROE0fk
vdhFQPVTn1JAGjjBzOtukzFNQ8Zqxbqqi3mX1psOb/kSNWlS2WB9rawuL75VUqMKaMpdMWtYqR+Q
vJ0+wpfB+a2p2ddPkUMwBGlNm+MXYoE3sF9XvvP3fiVwoom4+/JdrkyXYstEk/0FdbLRHXU4bmyk
iy6QYXJR/WZzzVBRgKvR7OLCorAUKXeT5Fd+zudCVAWVintUW+/fb5LYFpIlwODzJxLEyZJmASRw
NLVJUpccszTcrYFF9rWruY0xpyrIbjjbCDTZVQxh/7GFk8MoiNAETP8F9jhnQGYTX9VGAFQfHLd1
nmvhKI8c7ihAmKasMby0xVyeSG3rZCIz4hnQZkOWx0PrFzIZvK4AGquwAu5Hs+WrswtVzJI9CodL
Y1XrfTYBfONG8Xn2+5Y09STk83KKooYUf0oekcZmZu65UYxU57mqCidprdBr4natSw6Ndh4VLPqB
9/qtOqawgtfFmCp+7Pc4XNWkICWeszBQfv+6wOzY9cgqtO9mp+D6QzQxpXjaYo3wPKwLewxU2dGb
M9YcuyWa84ET8paOUgGoHE1r5SaTNMLyxsoQBjGcJS1S4zqwGBm54MuEHvsEORPNtg99eUSUFhsE
akau+ImSwratmKlArse2w0eXwB81xsGpUq1ulM5TsDmvJ8gp1Q5iqbgk8iiN23acRAIEwUd35fZN
WVald8zqjOnFG2ejiYM5nF96et2ORMaxJgm/Ybl1YSQWGmt7Ne8DPdpHtFBedrd6jWpOfqT4K/hK
2vfQ3zQ1PSYdSVZgmI6ISVPQxSXfvo/vlchonHzmmLGSgqROTc/WydxSb/beoeue5FCa9hsoFZU1
LSkANzpaYAK+mfRcOSyHZijb98wmT+aOqOJJftqgsuk+8jYlTGBKbh05Yerd8rfz++wztfGwoClE
LzMHl34cI0yzUofpjV6zfEYcaLfvzdfmivqLGyrx7rHizdHoxsQyZvXJilL/uQ30Kg9rLUn0WArD
7Pf90nFzM+nNpIFs2y/znD0ldp83/kEvghORAZ7V7Lw1Klty0TbdA2ZhZjLyd4j0Sc0KROD74CPw
BmMjDutlvjYmyZL/veVafO5u13QkzV9V3sKCV/gd/4+1qHefsLDJ8eVbIICCixmjc7/epC/37fc/
L2rrCE6LaIhwbxubswyBC79sANh1b6KoZFbJobe7/ZwZC+yMa+b2vjQNOhGyLoVF7FfFY+l/bbJy
oBptx49kB6y7mpe8+vKLF4HLCOniPcHl4eTl+LKIhbrhaqAsj0Eq5M8jyGfxo61noJl6KZrfobHy
8OD1ZsVoG9tdOCSwEwfkk2z6pXDuP9uwEw7ZeCNLA1gTYpfBz6Lr7xnSC9w6ItsDo9O+4DGhBayM
5G+TguHwiniK7DiQFoKepNiGBzJhgvFx/pov5zZ3Cw7PSzvHNA7zb/HrDe2p7szt2guDmX9YzXrc
i84Klxs5Oi6WZDfncO+Xlk6ydDX+iNzg/GB/SfTJxOMjyq7lfmleM2evp4Vn3UHune5bq0obvF5O
JnbEjLlAMSKvg+vWW5EVjhQiHHTJFAQQkeZnGJkS050CejlRX2DOPL650+9cHfndrncVwS1dRqZX
FRhoY4SaLhXCKc5MyM3rfdnDdm+RC0ytAszuMJMpeFqzqn2t7NHq0Qr35nXlphktVjUmLraW5UNh
lK9hvFd0rkKI5RM3sIVXoqvOWq213pU8pETi9pSiScfxMAIYnnUhDch7V07Q37A5XMYaKJnSuG7+
mCbLTM/CrLJjZA70ndEekl4Rdb4ei8qqr2BkTLi7WZIVYyt5C0pTfeBTVH/ZoaJEWIF9Re17mHSw
xDthU6lNfuSKIRR1/D6SOYsEcGoeG7h6QbL4eYkoZ0K9LJndzKwusZVW4VNEqtML0oDh0np5dwil
qdhSAsWsVRBLVehguXZ1EH2Q/NjE5C96XRJkvV3ua12vddyggIVNCwLWllDzbQBuNOT/qFAIirS+
2CoXkOU1RQvPFpViF3OxVXdWyOIpXAs9MiQt7Z4Cw0JLIDLiLOOBY80NqWP6KWcpuoLMkwVDRZ1f
Exr+iCedniv4ehNpfWVvnWnhRGBsL85dEci9rhfLPg8wdmxxzmokiOUhP31SMT83IGnelaXRHL2J
qjiDpq24Ngd5jZkpJ90tGxdSIhuH1Q1T4cXoVqR2BZpZdDIdhkmEoPDRlb63x2i+AL/0TKttJm+w
fNJI4vkivQoc3oF9OGtwqi58C4zCeAeu1d2BZckmEbS1nGNDzR8xX076wts/7KgLCAr2H1U6tIso
+xEAt75DVtbd2ZWe5TG1Q4ctf0RuHpNzFBHrVVQsd0tx69mew3wfoEyCZI0IyrPS11Sn5putaPK4
wtlk3tmgX0XcF8J8CsNgOhgqxNSR01LhY/bOy+nAUd7B86/C9jIIpeyYS/VULnPxFmFspcvUF53J
0t8tt2yNywNpo20RR22X309mhhNCVjPPn1cIZB7aaEmKGzv7GEqvZTcwqRjUfTe8KNSfjK0ESH1m
KG2eIN9+OtDkhyrLBbmlS29/ZKN0bkQTrcABret/EGS1BRIKMlaPCGjVlVU206u0Kc/yhO9fmtQW
V2u/vHTDGG4igNElKDnrR06GFVYbGEVDXnqOKj8H1PPLruF6P4Asmygt6ATD8EzsaTzgiHnCe1Od
sHPS4WjBKWQJ0E5B1i2Q1oeRh8OZ1P+83Aeg53TLZWTYEq7iPNN9WDb7MQ+bB3wQjbkjhLz52doR
a5wzo7PipAK97U7juxNEzR+yHYJtwo4Iohb98AbrXd0OlV/f0B/nfPoC3A0xRjc9TwMLmLUiWYx9
5TQ6MXI3ILxd5nJ+aFz/t5ur6XbtKiQw1N9l0Jiclc6Yh/sqJpen7Y7sI+rR1rV7IdS5fIjyKn01
itTiNNzPj5FRyBv2BH3PpCRuS9Tp90a4pdnKUdqvqCMtRlkrs8djWE8TgWNL/jc3rfYpJ1+XppTB
45mlC2XvO6RiSoJSLmJqt4OB4rfQH5DnW31NY33AcFlEag9v0liaJUEANv2kFkxGe4mr7YUWTkHf
TlsphEIwJ1XcVEB8kq6HazT92b5xuvac9nrgyMORpCL+hLlkXzF6W0CeVnTvBMX4lGXF3MUBKOGR
G7QeN5fw21Ao/VCyXzzbBiKEAd/0T6wyvE8w/yESOExgbhxE/LXYQL3y5IGt4XqGdViTjGSIu9Ah
EW0xKu+8iqY8LDNngv3A13smvcN484fiCs1mdUU50cxu1OVVjFnQe7ZEqC5+WTjPKzlsN62RNteo
7hyq9MIgQ+7dRs+c7L0/HeGhxzoyZ7BEkf8aBFMn1txHHsDxL+QM6YwjFa1J7mlyh+e6fs5nV35k
htuXVwWZO6i1eVeIGjP86lYzpsft5KjD3PjVDVcHpZflhwOxLU437HXAEcUJDPc3LBlMA8pDDMui
U7syYkUjKqf66zEHfRbe3LzjcUCzxaHep6HIwoCe+GuBysGJqokoabqV74IRPR1RH80yP9atTWFp
P5TPnG+6Y26mvP9STnSmtrJ/slQbPeDSFK+pKolk90mEPPaOIF6YwkzoptSvTB74cCZoPccETieV
144/hS6K56ItENx0wsyR0oXdK8XiznQKAmmw0UzzqxjNmVJXCaGGen1FF0AQ52pzXCibMjGWXoOE
2h0Fw47VyAcrD9XtuGhc/6q+Wjiiu0ezCXBcrITh/DLwXUQHEAzLOrnbJYXvw8pPQn8dxStPJR5f
HWQHqNul3ddIhf6i1pF/MFv38rAUQwQw6E1pMoVZvcs627pHX9WdmlZYV2TPlI8YvMoPCTh6T87L
eNNVbXmxeTUvZmlXaEbVUv8N+4pM+o486AwC7GwTr3hHmBQNvhDYN1IFktRNopDf1nr0kD2CNF5I
bLBayiQUO7z0xMmRYfrmjo15FhhS9R3Hgha0jMoprHzdLfUpqNOCXOSvK20x3hUtkriMgzq/jM7o
rAnsrPOmHT8Y9j3o+OM0R+FlcAk0htZjRFt5ak9kBKn5URNrtSMZf+kIPvfIJDZWW198TuYKRiod
OzaSgQ7XLQCqnwOBdCQlIJ8z5sZm6GHX48gHtrQ7feVn0/RIvIC9JMWSfRhoaQ4kk+VR7Aa5WRzt
Zl1fcDRYd9Sbo+Ifgh2Szpm5Le/uQA1ANj27P+k1rW5bzgc8uDM8mjA6b5/Kuj14BntPjDwYGc6w
WLdB2atLMTbsTf1wJI8fAV7RN3/9vJDPA3aQa1qBl6SMWvFJnKCu905a+E/krQofO8LS/6BHwLpp
vaDaEwGe3WCvNh4juzF519V0UHml9wjA/cRJa/pdIdkuhFbWR/irBNHLnJ2UYXZxCvmTIIE2zhPH
y0M/Mz/elBhgiLWu1+A3QpWtVLJV846G14Wjp1s790Htst2kZLtYMS46LEDE90bjjhszxqPsgimZ
FR64mJqV8TloNIJWz8silLhudyxsC1Sc0oDYn5zwNmQUKk55oOWJpbjzdylH8T+FFQZ/VyNiTscO
/wuyYzylQosHw2eXwkdHmBR1rKSzd2V/nxOEdi7pPSHnkdPJO8hUgIJKWO5VMwm6aC0pODOQtly8
GUQRktuWGnbSeKZL87mbdidpr/ZWerw6Z8mJOq47W71kwmboSAMAq13OM+mRDi9AivOWcxvWmXNe
wTngTRL1j1ZV4mYGQz6Q4nJLEKnvbQJJpEJOOT/3FhwpAex+jV8CyTsndnOY6M2dpuYaEg6HcFu9
KWOzvjTLejfaoX5X2l/OnC04VUZiObTcLFSaZvlzGc3671QjUcyGrEvSxvIvrqXNY0vR6Z4XjWq0
ibwdesBTQ+Nl21J3MdA7dzPc1yvGw+G6BK2/3exFvCd2jdpbZ2mPe2eR9Xtjp+ZvleveIi2WQJC4
VXUXcELDpUDxyaObMpInI167IxHl4/goZ+9+nUj/jdVg2wkJp+1LN+Ih4jXIX0y4hwYFs28Jiq6V
z98qyd0H0WF42dENkT7lXSCfxprM0lUjkEyizBYk+aLZNW4LPuTjYjXdn0BbRzJmGurV6wVaFgXU
cSj79RYnNdxkSEpU4lqRyWezTOOkdcDbIkzhPY4Ed58xRveEetPrTlBHUb6oZgk2tGptj+5osJKb
PcaAsprqTSRh1BLhYiYg+Ik7SwqjsAgDkTmJ1Lo1f6AYBMHpXON3jly5f99k9Vd15Y49hYuLr3YD
9qm4Ji/vMVhL+5WYjOLDxohBPYI1dAczN6aZ8S6/kb7SycRWPp8ZG85zV1TpPd4c43er/Dy484UK
f5RFb93S+UsEute1rrvr7YCFbVon59xYznpI2TLA9wang9dF/zfsPaaee/aQ7KceMtz2oDpns1XG
mauv75uRBhDYiDX/DUloNYfcphsEzaYsdlBmubFTmQhuC7ywP+j/Fh+Ey0Y+azlQza0xVupHE81B
toMuY3Bu5+pOWk7+odaFjVQtefCH4GiqY/jgZ/6h+EsLTxmPrcWZjMrz9akONpzR1iF7i61LM8Es
Ox4Hj9YHSPlsI4A7+HWsXn2wm+mzPBJWVzzT30ELNujBjcK1d6/pp0blWPp3my6UiqBJvOEWCd+j
hlCcuEyX0WbqbodfhM/TLm0zx32yAiH0tyz5u3HxlWKU7MhNtkP5CzVKdkunzwCHpQcizAsGBeLH
WpY7mjd25oJsYDdGbf2x5l737k8gAVUQ2Le13fsPBU/fQRLD85Cyriep11nDweKVSYRntyc3FfMV
56EIMhidAh1JZplCGNvi2bDD8HaQDJ6ccQNxXy7ViFDf5TC7an0GuyPhA/z61R0Xa9puQ8YMEA1v
5djelWWhsn3rNuOZh3V9W0c1/RKwp49CtME1RTpNtc9Gz7mQNGJNB3Zd/dRxXMRZMwb9u1dF2R80
WuqvqPsFdhiZOfpT2X0Svkh7FHXHv6TrmI9hPrr8NtlIRmjL7xi/zZK2g8lLb60hp3pwzUE3ja55
8pFLvCgyNx8g/bIn1t+XHsgsBeAw7G2jsW8bYtknzvFyvBG9N+/zfnozBryPbAxWxAhYmhfG5ObF
qqmAIn3Z9na60aW/m7VJUBcM3kJ+vCUbe596/hXi6xBjD6TvIWO20VvCbtTspm4Mf9nO9ILyT/52
cWcRvJkZ44m2NRZp153mK6+Q6yFbesapAvXnxe/G5eDZ8hgww59ANijBlI0ukqCLKnhDf1wuvo26
9QiVgksNOZHNvFbcTwgV0KL7sn+LqAp/tkyqttkecWHuumgM/CQql48Sq5O8JszAPAxpIFw2NMNX
B3fkW+TwOzeuaWDSUWlVPuSlor05cLfoaZeEQSYv1BlPZBm4e+ae5V3P7nKq0E90O2OQ9szEGPS3
WnXLOSuz6cUI+p5Nvl/y37UlP4KBLKDTjLUUt09A5QZu6fVW2RGoCKnAx2ZpNTAD2qgdsMOLTcVP
rIoqPAU1zcmV10pCD3xphkAyKbhCOkXBblnb4dKrPPpN69L8UIJhUsYh5voC/oGPK1iXuTmSVeFT
xV7O+pcXrlHiLgqWiJFKM0y07q0U2vnrWymIy7RE4jeFn+Ke9IrmjpDl4af2meIMFuaraOzTmviU
uaJpBZLtl+tm/jvUAE25uSqzfT83S/HAgRXQb5Y5EUKoL19S2ozI1R45IdbTUF1gXwVnFF8wRsxy
eOUQpHHAGadsYI4rFbr8FcL8Ot2si+U06t8VQuDjoMvwGgHN/IT2w34J0ek+LEVI666HSjdljNPD
cAtTRHxs3Qkde54k1pxWVqpKS+OGkHoiMkMhz6MnPmlYrxNXDERrO236DNde/Vy7af2D+TV6xNJI
NL7Zy/MiOEUfGkqWUDG+zmwab06nhv62WHNgM3tt7utiSg/zPD0XdbRcYZHpjy6jUB7T714sMTkv
4n7YnCQxDrjwqqDzmxVAO8uvKujScTe59CvuRNeRUD+NAQ6y1fu5oiZH6EFwwK5xlLiu0a29KNde
QN07JBKUIcemaxQP4GXp9ehJ53NptiMgs+m6W4dBPA6T751J3wwJeaj9H4VtjvSd1LmFmL3Wd6Q7
uNdFVLX33iSfCb2M3ph6oKnmrN5Hg+Ves37Dbbdmjg6kvk0BQx2MRi3oRjV5TJ9L5FM1yxHiqlgd
tCHZon+i0BDYX2qL2tnGnuGU8Tf8dFJvOtiiSD1ANcvhnARFkqBJyw5LVpaHwWqRrFPZXNyVZkBd
y0iuSDJqmtHxAegbb83UsyKnew+wdlP4bPdtaVCukUfvFkatWz8NYR2tteW4O9oDJ9mZzKZdJQxq
dZCrZMUu4iI817grYwuENpk9Ti8zlazJGkX5g5NOy14ECDYPRmSVP9oIKXzSGgKDHGjn2VbTVCZB
09GXG8DE3NqtU5TxpJBniTbtrnGHBwihiDI89tMynTEuAu/ThXQcwcVGUmRws8RYIeX7vArjs7SH
8UcDrMTpLhwasuYr2sC6VR2WEKguVqp3/rh2wXxsr6m3m6pxuBoo2YA+KHHv4Azw9rXspp+5Gtxj
NJblzVoStY/4UNTj0YXmPoxzWTDj1hOv3qJeoIah3qT21SmcVXMXjn1lJ5MF42b6NGFBJWFepkiD
s3ZlrbQHToU9g7KFzmUMtO7ifGrkS9ZX/s3EPE6JzrI85H7mPo2SWANQiLJ4KnP+YpUCuFzI31H3
aUkJ5GnwveF2VdJ+sVzH4KPW2WU2jYYs9p7Ok8rzqY1vijb/AVzBKr3V9LI+mzysYFFFudaX1p+M
d22q/AqTkiLdbZqCMw8lZd9a6YY+j6g/tdocTiJdaC0KZ5OntjWZzfWnW+Qe1cGezJJw8KdTmiKs
ieewWwCBcmfzfeELwhKEu2DfGq14xotg/c0BDHdDyKvSggzv3E45Jxfzw72ZmfMJ7ovjBLatFpS9
u+pVR6lK6w36AKBYlpRVZIpED3quPzuNYhc5WXv2u/6tJRtlh5o165P+39k7k+W4lSzb/kpZzpHm
6BzAICcRiIY9KZKixAlMIin0fY+vr+WIm1USWSlZPnuDGtTkmuxKZCAAhzfn7L22CaudivcA4zDo
dKK+JVRadsJmwywRwRhMZKffuYNB4hiIgbcchepzrxnWD+Lggi3T9WJfVqJZkBhBR9pGHtlCS5Yt
98Y8OdSqC3XmiTwaxPQX6zL8PC0ihn1SGXRdvWLG1B9ocodNJ852iJoqyzfaQTugrxvoFpmpe+la
vSa2VLFLjvHs4r8GHevwho4qnFizF8dlqQJq1wUbXz8ZGNAXtmF095ZnA1CgwEOOw+gdlkYbdpws
vV2GLJ6iae9eUbyoOdNugXZboiivge1lVzHLWHRWBVmRCz9PF336AyL1vQbeQH3OfhMdPHguFKDv
IBSuOTKFgkNi4U3MTxS7nWrnpol+bbvjaG07o23OQ11niIzQ2L7Vdps//15E/uEKMKGwezM8GCf0
jd4ryFHbtuyVdc5SjasbmyRqNG1DB2Xar+KckvSVgGHRNhM7w6WFfa40wb+/Bh0LBIsdlJfi7PUf
f7NhrhN7y27bcAzkE+L9bUiqiIqKXU6HLHDGFy3zyqdu9sxbG8w6RNzcZm01DZIuOFwYQLjltCxH
JCylvR0niUbmD9ejZPO/XA+CeFvHmuA44AvgK/P3P1kTNA0FTzkZ7YE4LXqh0GMsc58jgLzkhOLd
WUhub7PFM9+Y3r1DQXPoypnL4JCPtevuwrnu/5T5avwKJeQWcTJwuTumZ7pYQqx3Po0xdBF0tVF6
aDH6DXvRWsuxXAx5jz45PQdTOsk93e8x2RickunLEZ82bVqKrIs/d6P8Cn/H+WbbyQ0tY7PbxtPY
n+HOMPHEyaX30UPTtrSL/gknMfqITFgc2dIgpEUB2DJ60UyLkn0HfsAm7mkAUQfzyLtmOnZv/nD7
P4xJD2+LZZqWZGfGeHjnDKHrTQfB6p39qQ3vWkB5jh5NfaSMxST0h1MGQBxI1fU2O+Rjqj9wVAnS
1hFFK13koS309qIBAUNr3UvRhZsdhocrHf8rfDNsi/eRyM0WyaNSAf3hG9AJfT+EPNJT6UuqIAPT
dVRSws9DiAIBCI6AzjJZY8EzbYBuOXOXAvt03A9UOAnuxQKXt94PzhwVYURg2c4nc0GuR5MFKbLp
RimkS3UOEX2ZXCI8Lb/qhozyM9rUlgovob/0Al+Lozw57tGbPoLrVg3aEUUUMSrIbqJp8EO0lhx6
pqitCWg13ZkdfIHH22lK85ZduvsDIIx2TGFQcN6MNJ5xEbPtt7zuEm+Imflt39rzhrSq71Zd1ucT
bcF2kxmRaewCy5nezNp4Szkxl3/Zh+A4YveYG2rGPUs/bG2LWscdfiKEpE1O7yKc4G20BF0m7hLS
IYF2DYIFMX3ip/CBilu7D7vXpO8RK+AcRcQXSGanubJNJEF1yvfEhoymbmnAap9TIEDI1gw9Yvkq
Ut4UQ1v49yZlCoj7Q8bgIOIS0Z9NyA4806BB8tSSoQLOzEmiBM0bgsbNSZwLUxBmUp1VdeZbSb5c
VeWwXBLqZsNwNWXp+ItNc2SLrRF3Z28557UzhsveAly6w1haHIp4sTRK2x2KZVaNrv5MU0oZXoqY
oVnXrZppx8BiLbZyYaRXolT6rxlgf75NNIeLO+lz3Nnii6GEid5cOqEtVkcOTxtQyxNuRmql1ZFf
xm+zK4mextbTihxJBeJFvda+ilIi8Zgt5TRgwCGSDEdK6z6hCpPYs//kTnkRQR/n/QJKFceX+vdq
4xXuBJXDr2ykpHVHFz0pX0jrbl8nXDXtrVekenu9qm7jbHLKHOcTSjhad8rik4YJP39SPp5QaZrH
udp32hnpRV+b+gOpBWW/EVGWD4eAlwInZhVnI6kDKxkVLQyTOht1rrtdISun+IJiRON6MIGzlvsw
n3QPR4he6q/0gZB8FCP+oDNE5SK4yiGLn01MpePRM7t42QYNrAJfSL1/yXuRUTgNFnGsgvxhjjL3
Ku3nNPVrg7P5bWa6fb+rTFuWe2R1WD54mtptSG7ddJjCOTqYKBRYiwBJ38iJjK+92Uv3Mgjw6Yyt
5cYY32c93BXri0yvg9scgyYWh4h22Tlfa7mD9NAsm8pZTGMLjg594EirzWgGdJfYXPKs9kXE1sc3
MWg8p8iY9EO1LKhccmJS2wu6NjbjJkh4+IMrxmhnjPNAcKss0AqyACVgXuYRR0bImFEQq4huQU3a
VLqZQAh1fp0ZBgPcaLw7qMysW409UTX2agcsDLHfjIRVEHTyZLXDSF8dq2/a+3gGBwR/a2hABWT1
lXaFBekCCWhDLyceD+Q8cl003TgKZqDNUVe1CJr9NlcvM+7mUn6aCkpfAeqW89M1cyGMe8Ff0j01
Wr4FOzSGjTfzRm8LSGfxeSPC+TPOlq48GPOAQUCu0ny30tvXym45VoxjDkuLGKddTQX5pcS7sCFz
t/lG8XOZtosrHNMXVVNXe5esSOvsJIPqwYmkB81N0/Lg2XH9yYH7EeySYlm+JTFT0EGCV6K+3ou+
3Y06yQ7nAyMQW1xq5V9KeAOW7+ZUnjdZrTv7IotrmhCqbb/pl6beegshgz56S0Eatq5Nr7lFMjqK
l8Q8d1DfhD7e7nnYQldBg4w0q/b4mZmEydms7/SWRMQmj6prjcFbbwSOrVvHgEjvJwiBoJXYUftK
Lm/0WHeDhyqx0sxzMXlJdG6takjcU4ya2TWZT0767Ljnvd7Cux+nozDm+Arh8fgGWUKXPorAQNvG
/Vi1O2BcAa79CUH2mbc0jrHR+sA8IzyUB9UJc6JeTcj9RoiyhBopi7a60ZpKy3dkyvbiwWrmiVmc
0/KFqWsWhmdYHlwxm0mcDSR6JaffEvUawneHgzSy6TBlDyIWOOmHBebG4Osxkfe7hGXy0ogaN/cL
1BFogk6rgCGZcTqCx5AdGi2zBng/ns28+jlOJg4px/jggpRmWqjM6zESZXQTmgnn68QgwmW3qksB
SULaAD8JO0AL5R16j/7K1htUV+kCj3cR7eu6vBlVQPD2SNWpRisQMeN2Q2ywosuw3WKI0rZSnymP
diONEyDkTOx9lpBFjHE7u8s8q7qN2f58PrkfPRaQdks/Uw4UfIwg2C2ZlY9nOVotOnM0RNCzNjnv
B8wGvGBDyinxnnY4uztmAOQorpOV/mn9Iuo1PmSN5f5ol85Fc0PN6YKSrHaENM2ZHaKM45Nx0v5o
DDixrVL91eCcg03YFUu2Ix89BTaNWBUVVqQbxI3MupX5wuA4TUGYIgv7XvHZ7sbyjRQ2G2PXnI7f
p1jQeDMCgT5zXIX5jtPI54KdErQPEebfGP7DtiPo4JHiUtBe9PgHPPQMYb6LkBferkcOg/U43VMz
1PJtKyz9gCzXfEJPlNxSspUYJMfEu0wxNZQbzsbDs+UAtPLTOuxf2BIGgOelNS37mhIrtiOZoygd
nDz1mH1MSR2DNmh8l48j2weCfMwzHgviUOAXzHsdnXxGjzIcjWWvP6AfdL65ORXHXaTPyuG1mpnc
rGF8MoyH5xmG2tbSBNIU0sqdgLBpq4A/gZKqPCIXKbCTopyrzrEMDkhYDBanxk4/tQZEnY3uNsOd
6wVI9LopUq8CjRBjC2Rh+kIAFlUPzZisr4CsGOx17fBuIFDmcgX02nALSXXqN8Cz9J3FUfwZ+Enw
sMTEvduxSpYeIRVfSjmNxbZKS2k+tKbgpujKVortKKi/zSgsH4nhy5btiL54uoJ5aWExTbFXoIwZ
q8TXUZDROO7x5FGmDNC661UfGGdIX9C1V/Yc3Hl2U/rmJItrRYK+zDWPwAyq9Rgua+m28x5VYAuY
lg/YtNOUXA0Bo2KDg8ga6Qkr68hpsQxFw3u77mM6InSeKD3lPwpsP/GtZ41l5qfdjOR4ollb+shE
ENbMWYLyKSNhgh4zGurU1wVPzTc4wZt7FtxufMBfmDkHWjsex5a6ztojuLmAsEXcqpcdkd40eqqo
ao5Nroc+GG5k5BvHhnV4LZsY/EhIYOChaRa8pg4HqLeTn0ezKnE7twPVeVqW4WbUGh4Q3kfuFP4h
VtOwjNNbtHfsyEcNGyuwptz1Eaqlmk84hHu2jGiM/LQqBuN7i3ey3yYUXemej1EfbT2obc2GkzFj
GFVevRORQ28D0pH9NrFF7rcu6L/LsIzsW9vpBrBloG130zC516fJoOgqdM4QA6ODpRfBoVKHZjfU
mu/4IyN57dBNPwhbBXWddNwDEJWjtJQebKSLtIVOxnyq0WYjStCazNeCHKsjK42XHjAksE9zTRvz
lBM27MH+sv4sJj16UiGn29P+VvERkV+utlCzVbE/GRk1ZKsJMbAtTjBM7bzRWajdmW37DYsad7CD
UF/vrMkasm1PDvOrW0WL4OkiVtnIcOEocCKHhkPLx3FUMs/sEdP21ck11PNKfB0YpNnW0KY2OK8s
L618dPGcTlBJhd9rhAjeGZOX8UA/G/cQPmG1QTd0JgHL7ml1xQVVmYPeUz2hezymoR/pbjdznEal
jMpLfa+mWLgNJiU7btRq9K1X96mWKrN93YwM74WsSJTIBo9nL9S/x06h3OuxGOc3XuXI3OUOzULS
WMfiO+e2sX+0ncbWrE0GdlKwV4wwR2rmqFsviN2Q7VcV/i/A5eRHy9UPHFjq/AC/lIW5USEYLnwF
SfCbskOMqyEwUxSznUVD8qs213zXCFu0gtUrY+jiIQ6XNchQP1WeAkoj6ge7mkdvuSH3u4+VThtK
nNJZrxYglXLGYSYkMHNvt2b7ehJkMw+Xxf0JfOwA+MFgdvLTkBXCoM2HKty1Vax+5WoOLCvSjq89
9hs5zsqAzeIR3Q0Hk6TR8BHJiHBRn1xYosZxNRMxYrcs0vf0O/jciMat9ZAGE1NbP1f8H2Ox2BDY
NLsUZHkkLWKv66kstlHd2BYBNYZGX4ODmHbeGHakA0aMeH8jvB7N7sQf5cTCn09Tbt7RaT06XeRd
NoxqQm0g2VMYmoUex3feMKkIuzJVVEP0a3qyx1ABg0ttjU9jCUtqkx3CARThl9wOGSd2k3BuqAsd
WB9sOIxx7cSxan/KzDqNKKBJ/B/0nhwdQ0mVdysN5VA8jaiTCfdkL6RtxpOHisVlcvIVN5bEq4gD
iR1F901PdEVGZDYGv+TGMvReCqKt7S9GY2NPYGbCYTBhruBbcPAounp7Yqa2K/hBtNTnbk9uX48e
L9KHKWbnnJSYqXzGi6JAGNKKunPiu0zzgB8Pj62xmtrLsUX3F05di1RMTQgu+zvebWRWeAxNNCK7
Sbb8nspgc7oj5IPfHxJ7gF0jV8kzVY0n60yg3U8vkMpp9dOAJh2zplll4S5A/0Kjrkjbjlb8SGrI
EhJ3X6jMpye0E/pDAKSQhn9KUu2l6wYVCRDsCkdYcq5zw74XSRkFpoyzeQZVldbEVwtB1hVGVO7o
6or8K4TQoom3D1ez1JSXw54obZHDwy0yf6Bg+rZIMzsfOZOTFO2V6AoLGRU7vEM6G0gXdHeSeR1N
eukMHOkLtK7nA1YA3W84DEc3I0EekV/Tv2gvDPs5BCFJdMWch29o/o37oEEo6pfTwCszx3C4d4QP
tF9OoWtliXh6Z5L5QfZDX0C7R9sU3C0QSNkpOJP9A6AMU2Rb6gwfpOf8WXgFU1eVLNz7vhwsNuZY
X8a3mWoTFF2kEe11hova74OKk6ZNo4eFmZoPpIbVw3xiJNOnVBvtOKbQMhhGq/QVTD8JscfRDVaJ
OrohdYLBktIy/8QBnpJIh7IHO2djFckPYjgAlQ+YfEloizB1sYOS7oLTjQwsKnhO7zKHljjp0A/R
k6zOlYpzej5lMnaVMjwK9NScE1WbdwO9VmFeYfqxvUOZzg+fDKoklbSvSIvxCtGJ4htFC0aK7bpr
N3pKZX/d3HwR2OyNIe7ujZpSxuZEUWVqLmIA8BHvuAa9l9myIrf7OrTIy4b6JtJqR5u7SH08M+3r
uAYTJCKKrIdKp1pw5zZSXYtDqILr571ToRJtYxxVG09l5T6V5D9pD4HNMPwSxh0GMKtK6vkKtVJY
3c081PQtL7hPOyzU6h3BhFZt2qEbpmuINOKeFMbiC+ZMdbvYAFDskxjU7zFV9qnv2IXzydWrttuT
0CSTXYCuON6aUZ1Dw8SY0m6hrgkq3n0RAB/tur3pBuVVmAJu2It0Jmr5VI3tWE+TQ6c3UX9IZAJJ
hP4GG6C0mYfvC7zr9iKeS+YzfUq5Y15qMrmcfPinc9KplFOyESL4ZBrU0xKtig2jcsYzs7sOI7jJ
ed+6Mtd3LihauClrgWpsckZOa2L7OuEVxtVsXxRgKnaGZrF/PSVoYk/j4aYUXSL/NPbFWjv0cofN
xyn8U0cGQGBhoM6RidPgjiozBfwzOQaR0m1ozD64D5UZKVNu72R1Lq+L5IkxQVmOF+70Z6wjTFlQ
ZtTgL4JpfqCxEwpsAui8j3HXmeGnIvJssU0AMEc3TtvhCYHVM+MP7quICiXtP5yooWkxpE9DzCsX
5oek1LjO01gJQ7U1ace6xyxP7Ze/Taz2Nch53zfW6rVey1CRJflWJ9sbqTx8qxpfl3U1jnJ4CCfl
sjy9hWKd55ZIsHIwacbGpiqjpTp1VP4PKPaHnGaT+j+V/3+d06zoOcV/ZTTPP2PE/vrZfyY0G9bf
BZtM1wH0pDu6aiiMb233j79p5BL/NzfM+7u0FNLKoR5uCvpqf/uPtuy76B9/k+Lf4YTpv/boUJcb
aKf4dNc1dY9ggndpBK4RWVT0hfm1S3Rmz1MonkDWFO4sr/SoAevo4YJLr6mD56iz8YtaaF2qg11P
Q0QGmku//adbhUNcNQh/hncRSvhLl8Vy4PbxXemN4SugLK8rutlPjbqgrQi7YIZ5SoC4cOxKdjH/
nDEsUlSNU2IVj1KR9VLF2KNKjCE2ZO8ZQXuK9O9RO8G+KSp51PEp3Q9l1IFkySvYfUEf6PsRTMin
pXbE54rgKfRuEaw/dFKR3CxTMBAvpECAUjjx6IcGtS4y1sLW2oJM9K7QcMfOlthJMhWc2rSmt3ia
PCSTqM+NvFoeuB/aEbMg0EG8Y1G1bWq7fqEDioRcYXFaPtBL3S2yaHu8qEZM/yzXenLHFCNDSmxd
FnwhJWMIj4YVI0qScqHyTMvfu7FWDGKMNKE5jxUdMcBFrOYQBU2cVoAiyUddeRlaTjP7OJrkWT0U
2sYZpeXCMVD8RZpnth/BSN+1s1GSxTz1zTWYUmQkTjG1D5keRQcXA5V9zhQN4XGYgT3ipYg/FV2s
c1KGUGXsEBkAhVzwfBwhrClU5IqNLBZyEUCrOMWDBDXe7HDkGVedOvtmUAiirb2iJycyeF+wXaOk
ojxWXcOPkeSwyV5xKnVhPcGAr68awC+QamdtxnEFah2yZWVcaivuMtYtJB/OHAU+O2Cq62IlYpqk
1bbbZmzHa3QbSrFkRTOMyzpDs0H4kKr6R+iQeyOvMcMotqZrcgKHAAFxUy34/lIgQN/EWupdpIaX
aGCFKfhsu0Rzo1eiB+B2SoXwLFaa57SSPRHLQ/mssA8eofmP7Ma00do1DbKQx9mZIOEoQuh0goWy
kaZ2tUJEOcaiAkWIA1y0DBVoFEmVbI+YUuIbLwVTxBl9GB6LmtnA91ZCqaFgpYnCljYrwTSatCfg
INYlbSXYptwzOKdVM/bz1mNU5xeUkLL24ApkvngLFRdVWxmps14jJIN7rr3QQUA5iviMmgsCz/qJ
Hpt8dithL3CKMZhtHcKNr4y4BL/KQ9FfYoRD4OEUn7WLRc86bQ6lz1ncBD3jTWfodsC5eqRFImEZ
zMcih3e2Mfo+/1Eq8mvauj26Rq0LqY2kYXxTr4DYUbFiJ0WNlS7DYwOLmIQhIpd2ZLg5Adr5ma2J
CWuWoEvqnUNXf9Io5H+1GgWkxVuONhOsYXVhB9b0XbM74LVRVOPlBA2AJa7AgNspzq0juwngCMb1
ja2l7u1g2c1FsiJxUwonvNdwcmtFzEX/aJ/TQKnv3VZou0WTLvbHMK0+Ceq2ORgUsLtlCIC3DsRF
TcwQmy9oaviR+ri7qgsb+ToKcSpJxOdsaVs4nOo0nhYK/Q7AYKv4vrVWYYOb6rw4ZDgb1Z9HG9EL
EUW7qAFN4pe4EvdTs3xGn1c92is6GI87swOEDWyajukmfmFYn4A+ZM8kUM17fLpfOBrbWzOW4hF0
dYbAynIPk8IUSwUsdlZ2cblyjMOFM7hiRui7qPYo91po1hESUGfdcKeNgN2xKV7Civ7GFfbATG4x
C6F0R0m/qwGgG1s0n7LzCRoDoDyuMGWvHzTfMkdxMYaF9sll61n5cGtB8tREP3G95J0v8cw5Y+nZ
R+WOdTkDy0CFZ1jh1zQTKHrLJZy2Bv72eS+9XCQ7TsI4qxHPll+Jv8ixaU/xcOx5i6+j0ib7QHER
v3g9PqyDHIC7hF5r7Udy0vdOHs9fcsB5FxEKkDejHwnh6bsEvwVAAqJJa+ut4lBypHHbHzJ07zuF
/gt84syHl8qq63MPztHnEhIvXYIxzfRtQOxMd5ZmmPSo3dnsxHEpgt+lSjmySpKPckcPwniRQwSl
YzbuEiuJvwANxGttOSWxXitzu/WM/JXid4f8eEkfOSbilZMK0i0UrhtvY3tOmRyedtt50ZWpmN4u
+VRPTNpjcjGtvG97tG1eHIUB12sbIPjKBp9WTvhIuRc/vPxOjke2scjSudblogOrj/uv9IiwcvW5
jXssVPhxblREpGG0KDPLSih3shYIZQe+M/dnuu6MUg81GGVQ1hfdi7zHulYbYARmot40AkkBfs1C
3gSG1r00JqUvlW3b3vKhOIsjLbeKz5bCpsPYhKCeCWDquk4y0gYgmmduUs2sPHbq4NaBzWGKG0fg
CV6TOr5O/oh3yAilvRzRgB0YFkDbXcVvt+kLLBvcZ9GL4XXjPp8GyPP5in0XphvjcUoBfW8Bo083
+oqHn1dUfOOWme03kawgQxPwjpQzSfXzmlSLe6Ho8mb6zfPShVo7hZ5dqNcwXdhdjZsl9PCniaGs
Q45ONWT2ssz6i6joM58603I3K4a9LEee+IiPYiGCVwboVEDdO4nhPOpOkhCSQPgumRwGjglIL2ck
ZoThVrOt/g32TE/TCq47DA8Fz2+RlW0Wu0UEaNgGfP0MStIutm3jjOGYPjd0c0AUjkX+7BSxEFRe
kjzewriqdwCsM5CmtjjHBVldUITvUZYrqv+CluRmCBuFBuhKtT6rCIAYYTEKWN291Jk2b3q7Lt1j
hfHuisCL6d7wgGdse6FN10OUNs1hSPuFvJc2PXLe1Fy/aMfkfvLMR8fIi70Qk3EtzLY7Mkjr5gBu
Jne2FpUXrLnAxjDlwttrGqf3pei8zM8zp0Hvr/IOWM/ll2hNQZjWRIQstcBMwsfLKJIRWfM5r7gz
1C6g5e2yvpGQz5KKExq7G+ds8Srnq7lQzNNV2MLYuelXc01giBMKflyoSmaoSg922pxfizWzgVZc
iTxTp6wHlGxoLkqQZRBkqaFumwZz9DZHRYI0WcE7NzFIjisKoqC044LgkE1IsfMT53qa6UFil5Uv
SJLNzyKQAAg1mF3lcQpy2OMovsWFiXLIBUwfag8xvNlbdx7MG0RxyyUdYFIrongU065b0yzoJ5WY
fWdteKERF10Zjkq9YAYDjATCYsY829UmoLmsJiOjkMsRcE96JVV6RiDt3NpCS2zPYEoKcinZHord
FNDCA+Ez1Kzm1VBdtczwF33sqfS70Jvu0rqKrhMyAe4Wt6UTQ9wEW9rQ/YqohDwPtB/6AwEB8qKi
Alj7+tj1bLqSRGFgsasRJ9qClUF8mWyiQngN6SCRqe+RF+v3ckGhmNVjl56VXbhvhyU8WyqjeOW1
z/CEz4OTHlF/KGzlYGNYXGTbPElNF4d0DSpxpnEktYIZzmb2MbJ9xRKNFr9PCmtPeJwuzxyVcQLf
NDZpd7iFcR/nRDLVZTHsE2+NRcksmo7m52hNTEnW9BSIu7xmZtNGjzbiHbzSU1Uyza2RK/MQ6zmF
KuBBUZoCs1kohpYbwmUTui2DimzRO/dLYBXGM28XgS6wMED0rjEvRC2FFQr/OH7GGlEe8jAS52Nd
OfdQenWkJSorZko6ua9UgIzWAWyo0dl9H9d8GVmVfbpp0PNNlyOtO2Szpyia5RRMk5xiagbKYnLj
AhMQV3qkCGklYQ1E363KjXktljSmoMZOy5iyOuBQo/5udABctiIlK+zNtABdHyCt8bOnkEts1pRP
QjqDRPTSFKFGv8kiU7UZqoJzog6+4XrsRXLfosUHl2vRJ97n0TAb21Y1fjgeTMVtU+k46Aui5l50
vYvcA8xE1/6uvFrlzpiyFneMMVXFg5WjpzjqiJ6LXRWgdeJ5aUjD2jWWvJKK87S2GKeiFHcdnD73
ldYHRMZqjXoPnNw1H5xQEq4NOTRzHqmY9cFF3+QhsBFS2b0WklEQ5/nS9PcGubzqfDJIFm7LV0i/
5BwPaC6vO/YwmTxEBu1GFwNZJPTkyJE2+Wq3DfaILaLquX5bj8X/v4st/xLM/gu+/V8x3v8X0tuV
LPanAsIHePsGJEfcRv8BzLrPv8fffi62nH72n7UWnVoLiURAbhABY0pE//vPWovp/V0Q3gdIh7MX
cgOkwwUwo7W+QoFGmJaj475SNRr+6q/Si+X+3dR1YD/SMFxhUBT6d0oxSn383+pkuhGIBDzHNBGX
YpTg8n4tepBpgdWYAxsVBNAzm6D1WHJNCYvjsHTVwiq2mKb+B6X6xw91pLR1VVryuCv2O0m0Sb/d
VZGZDyFudpOQF2mwYeNCJB3+cUo2Egre40+P53+q73z4oo5SPfMt2bhS5VIy7Z+qO8y0Hh2gaXoY
ZUms35b33f5ksZDhfR2Q59zRPM6H199/6K9AfHV3XYKR0TQ4ki+6lu9+/lB3alqT1vr4kIwWGqwK
f60iu6IJP3ZTan53s1DTn0ywLsnT7z9Z/5Xmvn40zxQav6pl8ZDf657R4rdAk4eHqTYNlN6FYz/R
mcWcI/NqxrbnWdcQXpflatBJlT9aFSjfPUok7a1h2R/ZawK02DKfj3L/+2v7+PhRglNPRB3HPfkA
659FPRkiLtuHRI457BPM/TngbtebwjM3EOV4YPer0bH69z8Woh4lJOEiNZbv7gi8wbDxVEBQh+Th
Bc14m/hLOibPszG2+2Iawv+HT7T4oiSCYkmgoPhuzFWGoIGLPesh7Gv3klzmTFMwnkY7cs71PB9Z
xpL+4Vsa6pf++kZ7TEDCtRG7qzLmu5crhded0SKuHsiJdDkF1FWKa4xtQUdqYzuZj2NlB/MRo7sz
vdpQDfJPoLwxiIS92y/fOmcJQPizyBY0cMfEmZ9ENxom1B6RaVvkJ3p62S68TTuSYiPrYh5wFW6s
muUOvWcXO0c9shfn3x8zPBF8jx4h0IRZv3t4Rd65hJ1X5QO2dBMtwGg8MDNb8IDh7VM3s1LYwL8f
L/bHG2nbTMpM0XT7XO/d07NNK6K1KMoHwB9NtANbUec+fnL9ey918/L3H/YhwpXqOnMFLl4TVgQT
1DuNvwvpWhPQ+R8A3zkoinXkgedLjkbjSOcuowJBDll9IEIJ/MWQiDqnr1WmxRtS1LqM//Dd9Q9f
3nEsC8kNPiLL4q15dznsKPLBK+zoIcGiJh7LGUrKpuVtqZrNAvmNM6qEMjs6WzuAUHnTSCDQZ3a/
VDCQupZ0omlAVUy2TpvguvZzM3Of5sXgnbMjt+tZUP+r0fE/zO6/ujx4QPQoKKubDlA/EB3uu+Gx
FIk2pbrt3Y9pPzbbnFM6XiywcHKmhqS3HBu7TDSfkWcPuJW72a3OClGCRPz9dXyY8MmTZmZzPctU
SSDvn6IJ7rmpIALfa24Bh2JeOEdjBq6K7Yz0iP55Qu/Dz8BY6H/4ZE99xV/ee3whDFQ+mv2CSR/y
1wXOxhI1h8zkDyVpeTA2HG36UlPVLth01xGEiHZwgwfDMyycuZ2GQdFo3Al4aRrkP6jtFdMZXr6m
ucd9HfYbd6RL7FPyg70gwYQ6V3gWnAqkUEB14JDHQVX+WMAZQQhB6WzsaNbWzpGmH0c/lEKat2Xh
GwK/rFIOZNOU9s6nlo2889BRcEId0bqgCpmeCopLOeGzStY9JYcGhkO6z8hOBUqnWzlICihGbQcY
JdLar1NXedRd6WmKnTWHOSx1hCXjFSZHZ7jtRwECftNKzaQ0AYgZTfBGEmo2nXXAVuKWxlLelQhy
QyPOb0EGThx7sSHE2k1di9SjXBF23Q1TWDHALeuS7KarYEXdQRPsUgBAaGTqY9jkbn10vNDuodsL
iRpiJO/gwp0gE97nI+TRzWgOhvltBj8D5BNyeUkh1hKD5YE/SXIqbCjBSYshyzMscQ7N5uJd8LTa
7NjHdZ48wz9ObCKxySrbDFkaDqiLqijd665hiQMBJ5RZEmF4+SWnZHpRNTox3drLMfCi8mD1BAHD
s2DjgUa+nMzpKi+KzAYaVpfmHWho2hRFG9f6WWznsBZnGgvV3e/fho+bEBKpTcNkj0fDj8H5bnfp
UEKSvAnBfdjnrjyAsbfIgU0MgjapFXUzY9WBzEkHWcLioHJTHuJsiM1lExtd/dKTVW1fwF4Ry9OI
Z1//wyynJrFfXhkuj7HDEZJtiCff5xXBJYlx2Q/ePVkjQ/dtKfSYotEyNM0betZ+2sKY7UjF1KKu
3NKP1MM/NB0/zLJcADfIFTYbRRI9382ySPpFXqVjcD8g6cMQMKLI3+JIiHGoeSDU/vA43nU48foZ
0tP5tsqOyHzwbmtAn9JD52e79z18muHGpT7THggSMxcfNphm3DaUJ9U2Fa/9jrB0aIT6BB/06Abg
Of6won+YKtXFOMjJXf5jCzrKv2zI0S7PbBd6974huKZhNZEL4XWyzmj+WOHkhn4XzQNlhhGaWfDw
b98KE8+NZGCS8c2+4t1sOTvd6MFNM5C0IGG7SRyXDU2GuaMKt32SxtqPkpiLeW+lo6uNG1z13hNU
qTr+TEm60XZ/uJx3DXHlwpRs1m3265ArPjyZXrNDoQ3Fct8aRtPd12YYmORwQiPUN2VBura/CNpJ
u4jQF3lT91OR7WaH1A0qG5qwzukb69H97y/qw5rqmSyqjE91ONXN9016M54so5DVfJ+JuOk/EbAQ
9JegnOQATJ5Z5KyqS7z5Gs2z3GdznfWHqFzwgP7+Mj6+I7bDtsjiEG054oP5cZEYf2Z7Gu4LPZiM
Y231y9cit3V5TQlTK/7gtjTUO/DrnKCMurBdGJYcTd4PDEIBCypMc38/laEgzHiQeNxgZenDtkfl
guCrF4N3C1Y3CK+mYm7JXAYlMuwcyvXFI1HeqjeXLXN63gdLNh4x0A0VguQwXM7j3IEbWpeRSQE1
yuii3VbtUIMjcALXeGM9K3Q/BujUHb0pn8bPoQsmbQs3VMz3ATac6A+7ho/7PM92Ld0Wjm1SVZbv
93lzAwExlWN7jzSuE9f66EnSp4LxS0XcNB2HpKvJ90mXdHCfE2SScHB1nEDnDZUs57rvCmvaSnNs
CEeW81SfJdHo2UqWJJY/XOrH4Sh5ZUk+hzTlMnup/c9PB/iQAOgCU3/F/gTMREgQUL9pPWHcJ4Hz
dbCFeVsjddnFpfZFaV/Ofj8K1/rAr+NC2so1/Z/sndeO3Ei7ZZ+IAF3QAIMBhkxXWTazSlWSbgi5
pieDNkg+/SzqzBy0sgTl6L8edAOt7obEoomIz+21HSbXQShd6oh72Ri4NCr5PCcGKonKTp8IID9P
s1Y8xhMZEPU/5oxblA6FIccbu3EwSE5LdBWgsK5lC+8XhePS/2cM0dF1qO8XOzlN42lmhKZ79hvP
brPAS6qRuslk92az6QxNNkg16TXnPwi2l3TrGDBoNnZuQ6Wd+KRAkTR9RBZKhKVm97Gli+Mi01kW
cQ/MYLyW8r8/aXlugqOHso9uWJdJqWJmrZvbHAzrnBk/UiImmCe4MgDIyxOcdT+iqEp6MIX4qP+A
gld6V+oh75e1y5bAZ+O6wrfffedkiqqivlA8U+0Ydxw5kc3kXo0wspDdQ1cm1pXd8/0bYmqKF+MK
onLLunxDIyZoeB9JLliNoL8KOqU/sgQG0jnl8OmuBBK/uT0S1bW+RSzhCf3iMIXsJqSo/Pw5JT7e
MjqB3Imwd1fKdDmAlCkOf14Ov7s7wbfnc2cMcV1W8MACQIiSc/Y8Ij16Gyon908LHkz6Ufqkoz/+
+mou5SbukC3KeldHURXzaak/pc+YPRm3+I7J/NFpk6ULMyKIa3vib54lWz/zabpJcOhdngB9B32z
0NL0Oc1U4m4KfOB63KSm0gkMyZ2H4zBn9fHPt/ibUNlDSkSRmBFnKgCXsZmF2YcnotI/d7GA2ptG
WGJLWNZiF8FP0x/jwnMUlKQleW2GFoNuC269u20axglgHiG/fMg8A1kwqulGf/gPfjqLKGBNrfn7
8pk4Wul7HHPu2Ynh/SDFp6lmb2QpbLUZmsqaHxuMshaGwhODkMC2JZ5+pROrg1kNzdMQlX1+VwtC
ymLn0ZW/8oG8f2WesX6JvrlWLYihfj0bmpyzYWpj77w2+BAOZQtkg7FkcP5jajU+/iV92n/98zO5
XALCJNVnilZQY1tj+ItrFs4AcZtBnufSSFcjex2YTmB4IwywCEzh099ejTuk6G9jqGgjNb+4Wh0v
rpYo0zu3eGCUt4yC195n/A6cZesia6Nk9+frXUbnwuR6VBB13WDS/V3mpiXw+4yB60mnGV6RjoBh
ZyNzN+6AC0eYQvgB21DWprX584UvX+V6YR6pzm1SMjUv10FnFJQqF8M9cxbJty5P7eGWBvey92PD
+Yr9gFZfueK70tt6SSqKOjkIuyd3++vXI2luuvqSume9Zr7w1hk92D7DavEWIqbIP83lMDZop5v4
Vcelxd+jDRb/MKSi11ee+uUxyU9iEv7T1LQMzvXLfBkIX2J2umC6Xo40p8Gx7DqKXpgezcbJli6m
DQrbHWte7P2fH/vvHoLJZscRzdf8PhDEeWosZ+BKZzAX/a7pzfZxlS8SVSD6hRd2E81ZA/Peafa2
cJA9IZe6Eun/5u7JuNaCAR8di2r9NP4V4bm1i0bEzMW5y0T3xdQr875Z8o8uDCkaxNoj6rKULy//
20xUMITMhg8xSQcWQzb463WtRWmzg2jsXMF/i3eNiiQzei04SaxLhCaBSjYTjDVhatVff3tce+3A
McBpcuuXBUMCaHIN8BBn1paVYN9TDd1r0aHVoZM95HLHerOdDdbq1mc6MUmXBUtvyPk00GuEB//n
r+Ddnga5kjIq2yhDOOz0FysBB1rfHlB4nV1njLbpILsXTLbi49jZ7fe/vhTdHybBSS0p216WK+Os
xBCNWvg5dlosaqcids0dwlvH/8z0QdO8/vly77aVtQxF32fdXCiSXq6szHUXW/alfl5q0cwvAvbd
sOuRNGFxmKiF+TSN5C66sp7f7aL03dZaC6+IlUWR6dcvq6FoRZBYzmfCGzM+ldwpGB7Pr+tnjVG3
+4kwXm1npUfDlXzl3VriytwvhQXSJQzD1///r7WE6HWuDLfEMSEmeUdR43mLwEW+0fr7XKsotXSa
ahYg+pATD/kirObap/2bR77uJdRYuDlO5YvlHC1yVDhSDWeREqIYRTo8YntUNG8K6f/yoOkq/dFp
w5TeK2C+r8zZpfKJUnOS7nJmWFAmV/nyz1RpQLObBM+Hk4bEUdy2xGe3f/46fvPdo3JgRo2HRh3u
MrmLhr5gTLTRz0406+UBFxLk1XBQHXkzu17hbP/2cmgviKK4Ho7l754McDjcBC13OBPxJbjPmTGz
KIxVZ/pGrxLTvvIVvr871hGGnhymLDa2uV+/BUrFaYIxzHhuGGXqD7YiSWDWSur2oU0bK7/yMNdN
4t+ZMtgkwctyqBzBPKFs8+vlUHA1k6aJ4dyJCgbfDFMZjGppXmsJvv/ECYgIwAy+b/66rE/R+a5F
DivmDKsl6fbZ4AGlwumgvSsZi/48FWCkD7BPZXKgrKTMKy/xwu3dZo7AEvDcCFSEvWbiF0us7atV
kL90Z4943LrNOzg5YYcYfwmKnqk0ML1T5GI60RlGOOt65u7cJBVWkLHc/Q0gKXBo2FH74zZZcggv
DCy102Pd+FXzNgu/6vf0kjpjR58zMY/MOsqaYNsuxZVqwu++D56kubaLLbKsixuZdQcgfGT2Z1V6
4jMmHu73So7xP63rjdmVE+Z9nLHWXdcM1SRPpV13cbFhcVJ8X+L+PCE9We7dxBCUdGKjUgejNTEx
STwcYzcYlFcA8Y1M0hJI2jw69lhWXCPhvd+f+WFWIRJCFIPk8mJ/hiFR6iRk3Tljnm3HUFn7Ed6G
w9R/g8BDtYzmp5NxZTm+3xfharEe11IWG+TloUBBMXIQCnVne8lxFFi8qMAYanGR4aSTe4+1GP4+
f95wfrck6eVSRqUkoRNh/bok7dKccA+ZWoJqpD7bPMGIcw9/bb5GO/zNp+Sst0Y89V+F/V8vFGNt
23lGzZpYyuk1pZgf4lhCsbPUh2uZwvtrMcVDuE6evpaULql4aBIrG+adPPsVRkgIJXMkS4XlIm2y
rV48//kR/uZqhKUkJRwP62jF+oj/daBmPfYCwjGqM/7PqJ/S1ioZPlimHpWaV+Ri9x9czhXEw4xy
UHm82LPnCZ5+T7H/bLSYfRbMBremhgcMfrAhyO/Evtbxf78UyOoNh+45/EFGES6WwszMbpf4SXE2
S4TkEOTN2t4DPO/X/iggbSamRjoFO80WZXnlxLjUA7KV2sIj7DRJfH6zlVN54NBQbX6uXNw9AQEi
NtoPppQx3icZc6j0Kmd46MGoZpyI2t567u3Isvc0YG1MOLSMctB4ZZ3+5o3TkcEsCZI7qf5laN5G
OGvUADDOtinJdWZD87MKgTVM/2DWFOqMK6v0/cZA74fThCIGnjDvVmnvdHoq7Cw7mxgL7pjVizIA
MU4HbmJIUIvEDNRf+cx+89Y90+beKM+yZi8bkBhfCythxP8MdEvu2IUPyH5xMnOVvIuxg94puu7X
ikm/uU+CH77rNRhhBV982yAVwdgh2DnHMJ2OeVYCZplTY49+Jz8k45Q/alpb4HnhFslhtb07jjXo
s2KcPkXdMt5aw2Tdj8xgk512zMKnrdb+/avgxbNXUjBeh0ouTqlaMr9tESydoSzMG8YY/FDHFuio
HKl2qb44V8o7P2sMvwZNjDb9zBGAfDrvgiabEqoZu6o7R6oaPupZc+DoANGPM5RzEgpkdgvGDDOd
BmMmyaj4PhnM/DNcLQFpH+7CaxmBvg0cvbCgAOhyOTLRmaYbP43mLb9/Dgo3t9/cJJrGEHVqxjx+
mz+ZSsdSFrXf/NdBhTCBruqgiAks+MWv++Viq4qMg3L30A5IvzDx6hhlz3JGlyelaee/3S7pDJHw
UrK1wCxfZpNM+vTzUrvVmZ+EWhgkCsYHrcmDejpkun4luXq/M5DWkLn+DAA9is+/3huzFeWkSaci
mcQ6hO0xr+8Snb82HZYKyV/vQ7RgCZmoMWJ36F1eLcbd2GUKvTwn5RhRgon8CmeLpYe8GsSQabNr
cwLvogV/PbspwrnUgcheL9ZnybyDnIWunYrORGXMMK07ME8EyPzKnb3bCLgQxVqKjOv2A2vp1+c4
+a6BtW2pncalx78BQhaJQgxVuJQ2zXhPXYs+f3tBHFvZZVlm73rJcYZJpt060SmtXWWEY9+pfhst
aZpucf9z5zDz0bleuct3XwtFW8Ph7pjNQjV4GWQaokWtNkoN9Z2j77w+Wp5RVmnfF04t98q+9W4/
51q8MhvhLScqc6e/PtEFyBri30I7+bPpN5tFNo1xmKHDR1uYGjoWgMR81Z4JBpBcf16Cv3m264wP
A3D8DEwPXrxMUH29w6YcnZgQAOsZNbBN0rY4IgjDn8JQ+u7P11v/vF92TAZ2OC7JaWmbUNe5WISW
DsJS82bt5DYYyG3LCW7iJpaOyPelq7nPJTY8IlgsO0tOdV81f/1WHZbHOq5BoU28iwflSCdiWCL/
lGWicV9iuEeIJrVx3NE2aoqvf77Z998Q0TvtSyxlvDWEv3i4mH/jpxfr/ikhwjZ2uGCaoG30cnru
C7sorp3Q67O7eLaMP7D0aZSzOC+frTNmKS7yjXtqjF4vwhT/gwVRO0fMNtOtzvlWzfz+bcqEWs4A
t0JjdBNNdYeZMdTbeCOBQGeh3jJNcyVU/M2DWNM10kdqav67oL9Nfc1Na8+h29hO27lwu70r4mRf
uIO7/etnTrpkOuyF9m8yVXPQ4nTOZ/dEGyTXw5miwuwAd9E1jD8I1Rg9/PsLEoJTUWDE4P0nZRlq
xBCzdU+12YDWHOoKl2bfnccj4y/+hz9f7P1ydSg8M/NGO5VKxmX1xI70eZ1Yd04laqt9DzABROtk
HUrVW4c5dvQrL+79zsT1aGGSGtKFp7nx685kVKlW44ngnGJmdcMkT4wDHo3Z90Qa2LCNvR+2SV3+
BzdJK5Uok6PzN0ITF0sSKE3OSeXKGB/iucy/tpZWf8BaVXvwkGY6Vxrxv7tNhhopMlNOoJxysSv1
aqxzXqM4lbjEwjZgEjW/n7BamENqpK37iCof47JM6/X6yvf6uzdKosIsD0Vum971r08YD/cmN1Ip
TgbIM30T+yqdDwbz0OlGl9NyVydS5X8bCdEscMjaKPSRvLmXmgorU6OwU0LUAu3edlRq2bF9TQ/1
klr/wQfEVTi4mZIT77bAInPNpWiFOAkvTfelMdP8bkGFBwMS2Q2ccTqxTrZcOWXE+52Q4iJBrM3C
hFF4sfEWzqqhEa04tbpIn4WMZ/fGK2qRbPW2dt7+fk2SjhF4IZBhwOciZkZIbc49bOjTMCbGDrdI
fbcAWHmT8HRDE8vqKzfHi3p3e9zYusHThKFBcpn/QbZaqEj24mRCH8GQ3VKYQZl6bx7pC8hsW3Y4
Cd4KcOXNQ9eDRjzFuD3PyE5dgeJy0Hn0ULBLtcuqUptxT0OE+wYdKpGHMm+8+JQiYbRvsyzOhp3D
0PGAyFj6QPhbnS6rGSvssoOsWC0otH4w8Q3vHLfFqxusZeh5uKYRlEGVoOKCcPIhTWlFb6HbeWJL
llSZ+9kd2uRjvpitHQwm89ZJ2DkDcJUiirzW28fznPllUHkDwwlBZtiTeTLdaRQbawFFsSthsIrv
lbFo1cT0NxyKm4FuoLlzus7WvrtNMb5gt9pgUle7iIbfaJspwG+2R2r4tWyqKfa2UWIDHD00E7Pr
jI1XdEWYtlLpKv9XVE0yxWQLvj9DZD8avaYPRmiUcBVe9NZBaRMko+ecqXYUeKfpspJ4QXsWKT/E
YTAydfXSRQ5+KTSio40OD/TRaIWx6/AwvQOJO3ziqJy3Jl5LGNItbHeFpf5pW+E/VVB7gZyh/642
46wZHCh935vwOHTVbRjmaJ7bNPN+yHYS+CY1kErOIL08dFlOVJmHLG9z8DAmJuY7YWizdlh5w2RZ
zg1wwDL9WBLzTG86dgk9EOe8/AyAsPeDqcfoI5DAT+yAwjUA+6aVXRLGKwINWbbxuTKnVIStnZZA
zoYU1FmDgRVWFF5q3TMiaaRncIcMnKam+2SWPtZEjsLweTGVlHykwIM3/WKnp6yiNAP8J9bDAX/K
8SCZWfbC1Sjr0I5+O9+3iHTx2NVwiMM6W6IM1yac7ddp44zARZRae5xJy/PNhBU5koh4GFFrc2GP
XztFhPtkWd1Imm0QY1y8XR8HO2VdGrGb3CHDBqNmgfTOAtxZQU24XX2rLLN5GYw01w915M7695GR
3vSrPcixP5q1L8qtag1/DvSY5vBtN0SRONLuRmiluaMIpy5biheXj9ja48GyzFUw+akt72bd1ZPA
BssC9zzJhvyuHwS09iDymjE91ASF0U7BO2yDKtbtbNvgbtvh3ciTaXFDeZlI7d783I6xeSoWsOLk
sJgG+zES8dRWmC+SIrRq2yYVxhDk7ZA2CnxA0bYnEhXDOmBnh2mSmSV9aeD1Gw/TpmfXTfNQYfqA
3epinNnHhzSs4nwwACBm5bduUUCI+wlK3zZzvOjBnY3i3i/GEtM+3RtrpnqNZgr6JU8d0Is1uMnF
H5M3SFD1y+gMZXpH6wo3sVKDaBUAUB6WzRSPGVTvxinn0wSm3AnbuBnrE+NTnMFO497RLgd24ZkZ
e8tUZ9Gzgo3X3hQdXjdwCiW+I6M1R7eg9ttq67SOsS+TZOj2ETQibZvbkVjCPI30N7u3m2rHHzFX
O82PAKubbHq4gMNbuV33S2ayG1neQYqlEmOM/BPMZOzcjD5upEGOYnw3jmN/6nQ/rW5trKP6IDaX
ISM2kNVwwCzgFh3iBEkjVdHWgU79uehXv0Z39L36VA385IcGQ7Nnd+rkD9nB5DiRB5XRZuh0hpYt
SbEY473cZoy/dRb5tKh45NuPsZM8GwDOgFNVDkI2VGNVFwKTdswDkJrK+OEXmHmHypng8+h9jfsq
TXNNh6aOYfqHSZl0qYK2jzDJGpPYGNHSxEliBoyzJGqvO7kVb2oMhSI9BJOlMx1N0xZNcRonnndY
3QmLbWZNPebPQq+X6XvELEYZllmdFhBG1KB2qpqQ4gNMiMwNGoDq+9+er2unx9cZ8mEg7p0GuNIV
3QEVw8+UprxrsdnEywY3i10sLCRNEDevhEdMQl4csATyqC2YWoQejn7xsveKKKiMJ9/InhZPk9hI
LPVJQhXC6nTRIsBSg/OPS7J0Lxmm129GNeGurvdpDXkslg9Vlzkb/uT2A9qDSkeNkXq7JPe15tky
qc/MnpHsk4zshSM0YodPrOGT5oCgxsGUcUm4//elWVE8Bljsf25SuokMDxnfmV2Td7C6bDcoe5yo
xZjWZSi1pJT0vXMH+JyxvOkyd/ZGBFMriAto15CUu6OxWCYawImMkHbC8o/faw4W6L3JuZuN/mdl
oCcPYqZtO2wpkUsyMgZLRNbZ8qQtw/jB7hPLo56vYu1Q2lRUt85gqA+uxLMj7BpaPeGcQOgKBvqe
fKK90RzyySqwVG+i9GViEHODa2Fxh6q29eMwaeFfzx4HWsDIASTlxrQ8xebXGBtHR+oX6PBigTe1
bnHUOgLTCZSE3EoGT77kmi61PVP/C/gYQLozLt76stzUUjlHf6KMjeoRiUVgmmPyUCDiL8IocRpA
Pcpj1NEcdPuuhaUE3Kc2vsaD5jdI6hhhOdTaQETSGtNNB9UPkZkFhAcwT8GDiw2xB5Y3P45J1T7F
fts+Mcqh33GKZrfk3ALTR9Mjr51sNoFwwTST8fbExeug+4HleGeslWBxC71t3I3UgvwQRgRM3yZ1
bvwK6pvEUqzZjqZsXhgQcQNEb/2TLDPthpClNe8HkVeftUXUp45U4mxUTgcqBefzMJ/KwUawMIuw
HJYxvgcgXYW95MWGngbedzeg5/nCuCJyfYos5xE3oD35ARaq0eivs4mDs8W8wjgLI5FwdpbuBrND
fLHrwoeM7dcgx8PJab3vueq+ZNQgPmiq+wDyabjvbfp3Oqfh95UYwhaUtTi5OSZOvEtyTsRgaHvV
a+puEkVRhqYq6iWg1xx9lH0eoYgDrkJfrhq1rTYllR1qZVfdx7KLvqFYxB/T99T9rKY5sNNhwJuz
+eooFR8wI4h8nN6lMQcE6JN5TIYcPkcRK74r5kKaw+TOYusT1lLaKIS/07X8UXpixo/QUdotGh6j
O9iLZrxikYu/prMi2C18X28sT4jDHKEq3JI6spAxw/W2i/SyLpQd3K4m0szXjMbALm8qFB+2ERdb
vA3ywIJXkONMlCbP3djVJxMC5k2tx2KruQ3+nYtpL8Z9L+p2P/iTw0qphse0yVyoVvNjl4/mkWoC
fqdVA+snQci1M6yy3eFdiVdkUlebCGDavWBSZ88o04LZo4W3ucLlARcQGzQx+pEPGiMdATKUlQrR
ZLhizE78IXKGe9MwvF3p19Wn0osznWhGcIoq9MM1AkdcRkeko/CgwDwdFS9FC6kcil29AD5X3lSn
twuGms/wE5bvetlZb3MJf08mYxvdQAbvbwQWVihgluxDlxe3OQSzNwufwxtvSvMnKMUPmtE4E7V+
zLjQtZbio59Z9p3hIi1QmC5TsTJj7xt7f/Qpbmacq1FK3GYu8eZS5rAJK6pu+8nNxXO6eOULlkn9
5yxSD5PuqTtTqfzWGZL5hSnw9Fi7dsdEhyktPhUUHh96OJfm1qw1ZB7TvA6TMcV4Z9lK1UFPxrzr
sMTh/6t8E3mjd5oLOHWuPYovcePoWjhXw3JnA34aAmDERDWDnmiv2BfPLigMi4liU+s+og33N23h
obLpOgzZU1xHwrY2uv3Y2aO3Q6edQk9LTcG7Vcu3PqpcEO1Oc1f6pdYFaEErcyNTI1O3eTS7kMVz
XKqF5p5tqD5E5V4z7AZzms9O4uG1vvCj9UNPeDUlmD8VhetP2zYdKwCL/Cf4aLQ/g9xs/Rfs177A
+y/noLfjtgcdWC8S5a3t3VS1YT4STzTdnT1b6TnTbP9NGVG8BKwhMYdybLOXTHjJB9eKO7kBP+fd
u3HjfR+KSDtocfmmCazLtzi5RuMmSmbtYeLF8qOU2rFgfKNP2reqIxXTihsbFmvGbGSY2IuZ4sW9
zFE+DxutJyl96KzBKDaOLHNjeOtcizR8Y6oyyZqASWPLBe7T5vl+GV3pbFAhJsZ9lyEtvgVJNclk
zyDbND9h8DdYNxVKpOK1Uqb2D54KHWhEEs5x51AlLYIkKykTSmxskwOrAG8Ee5zOumza+gGD1t7C
c92Y7p0J9ys7lDZ/LO19qFF1HPZdkZUy7BiERaKMTM3atVNs72l+J8PThLeZuSsRTup7WetquTWX
bNzkdWa2YVSbLoCHGHH1ZmIGq+aFUEcZNrqaGrIqxEDuUUtNwJZ2qU3LCyVezdyMDIDLHYkbG2/E
V+ibi6pvvbRY9HZnrzQYLJw9MTnpzmZgqbsBkKcN90TgYEVDr4B5z0Jv8JDD6ruKVA7fRDJ4T/fN
nQuTrXFpFTeo2OpwXo2rsUUxVqd+tWSwMRda0gGIaMfZ6IbdWxvkTLq4izIOS7yoYbi7/tFoUxAx
QW0JBaxy1Iq+vp19rdCDcTEK9VjUTtl+qUVltGcSBgC3TBjOKpwzLTcOaZaVYRI57fgoY8+VN5ih
azaJR1drt6IeB/lNMO6U75q2SYEsjm4CRBBXsWWCFldUzRfKFdKuQ9F7TXVf+rDvik2VIZ4OWn3B
Nk5GedOFxhhl6cMyJO6IY+RQl9l36i2OF/a1GMGILY4hhxbbwQiD7JQhqxGGVFn2R6y9Z7khPELh
HFBWB9mLskBGYUVqSOOXYKg1UXjqTveyGCJxA03W6VMy0Or5UjArn9J2NKuGhM0yhw1Ttz2ZMSIu
gUv4WFiBzrDRfJA91h+7MoML++p2yiwPljJNA7CoqLsGIpzvatvex3Ao9MZcV3uY6p5G3WvBZYgD
cZCvnokvxi5rbfkCUdB/nCqpD/ds4so41ymzVHowt6SUW2aurORed2CIPM61nnYjRn4FvJ28J7gE
E+tTrwsthRPdceCjrII072xzY1AkKA/F4E7T3s46PXnVfWbDqPd0KaMXjY/XXrn4GQhCxK9AOJcB
exzMF/1I3Rtu1wFgtbpOe518aTahYMXgNZmMHLaiHYS/VSn0xg0JrJxBDJau+2HOG99g8zU6sS0m
SiaBGLNhTrZZl7hNBo0Ui5mgyTqbRgihzFJveydJs1trBnC3NRtYkhtmD9vlwcrqWvtuuu1S3Dad
p7cPI8Nuw5d+UAqkso19zi6LVs11YcUZ3zoSW7SVXq2aT3oE8v2ePn4snmRrCnfrG8YsbzoSme7O
YpgWYCtfYPwy4nrvfM2FapK7BP5/czvkyilh1ipbfRPtUsdHJsoLoK2DttgfsbWxXqkCuWlYgrJm
BQPgcPZtk4/5Oc8xW7ijMGRhXscCLLeOBUQi6B0PS59AqXniwqB5bcAk0+K9oq2zl53px619tAGd
prS/mSAxvnhKdW9IY8s2zHBWoNNoJBzWAadraoeTVFb9xJCfJbFW8+blSxFjov3sjKy3T5GXL9Nr
0UTNBzfWBsW0Tx1LLIIwHcgf0qJFohE07VJ5G3Ife/iIjePgfAJqmeXHiNHW4SZKLD/Bn1DHGY9R
MGx0t7h1+2ojeHbNzkK2YbzWwwDwNIBaiT9GIBoSmSfOP93PNozcq28IIvH9CHUvc/xPxjiY2dMw
i26U4UT9i7HANHb6Q9YmACUCk3uxttKtvOQm1atp2LeLlcQfy2Ru7S38wnjZagXhID5rXuNqXx0U
kE7Yu2okZ8Hf0/5WYeEJzVinDnlAfDH0LwTc2XwAVVKMP8y2lXivEfVZfIBOTgTaAoTpnk3FQN/N
ErF87xfdrX60S0roFKhWTmTwGAXhnip8uQ52VH3HKbNo7aCRt0SWuTck8pVAyyIwrTvKUEv6Rlko
9Y+N7IZqW+nasHx0GJDPvpV2J+JDVla9FUQ1YIznzjRm40tUN+BDcqfPSjiT1NzSXYM4+pUNny3A
xK2Mkk6KkcTNjIOOFzBS2kwGhSNpfo3yWk8OsTbiBjLiJqsCJjo8+ZgNZvqJxgVfJttkRLFJzD3h
8ySXwYTipxnxTiXTUgfROIBUNhF2GR+Xwh3drW0XVvGkYaQi2e41zwtNmpflTncqfbqZskik+9iq
K2Y6e6X3odfHvdipKPYoVFaWNNOblPz4zqvqqj7iKwZlmBN8yOTK+h25SXDeirQtAyN2h084WrNA
jmKUj0WmnOFYzTTe46D1vI7wY5m5qgUbyb6xZq/Snvwh7bUbjBfm5pXGYd8fGPZQ3Tbxqv6H6adQ
Y3XJXo2Ll4bBjeXX4H/oHdm1+jC4syruUzY0bWuBAWz3Knaowq26EeSXY1G3Qa9L1YEKj8AOzxIT
sDSotbknA2r7zrkxS5GYh9rLvZLkrtXUZhqhuzwOUvnTHlZj23+hn4s/JP6jqXMfmYtwQxR7XfcP
yVlqbgWucMMNJtkFFHJ/nl8AOef2rmFHKHZ1QV9t4814lWyMXLPzZ7YWS380TTXgnOm7sXGHYDFr
kCmnjfS/sdD1/MRe1PcP7ViO1q5KgXQcyj6Jvy3U1JxwSOKmvzOsIp1wa0fl9kG4vQvufaJrEhOf
JVRT9F7aBK8z7f9PFdAa45W5aptUZ4jyZZ+5NVF8g1dpcsjTGXJNiU2bddCXtln9R2JlO2TFbFIc
JkMpn4bBIW0JyZbWf3dBqoiaRHPDiKc09xX1vjLk6zW67Yh02jlQE7aSc0bfTSOHMjt7r8VER4QD
LpaUehp76C6wfYFBQeGRADEw66np7x3ZvLoOTYx5sbtTOsyMsQeyoM97g61X2b+Y+M6cCNpEcs4j
g9wqKJF0R5+dMvPjPY2MeCaNpZK210u9AXWeNHVG7TGFXbwHHtL0u7KeU7Axfhb5D4xFRQ1GL/im
bACOJfm2QwkDmhx+91rK0XOb4evGZRffAgZH2laXjt/lZ8pjvvxI0D075abXhGIhHQ3Kyzg3Kj0t
ivS5yl3iLcg2Bkf+/2ku/n/25BWjDwQN9Hb/G3/1jj35v4qvP1iS/0ZO/tdv+W/kJG2+/8uYXGUL
/09QSYRCzEWRkzI9t85V/M//Absz/lE//ddgSHfx7//20mCK66LsybC5CaaBPhBDeXRbLtqmyeCZ
VMli85H6lTDHmyYqCqW/diO05gKfRcJu0z3G0WTnR47QIX6VTt9mt2lUj90HkG5edUCy0FqhBKOE
rVfMybuyoAubUz7zdIJ/PYot96lrdH/Z+DoePQHcDhF9Y2UP0RFPS6c76lZr4OM14YK9TSyVJzt4
q55FSI+R1NFKkx65bhrjyvhJkY+Pt2zX0SCPCrqS7PUN49kjxM5nKqxprZIwbUTZkXM2awKq1lTU
X5NS4pGe2NdPi7tqlN396M8JGT/5q1lGLvWRxSESWrPbuSl11nMyGzYVPjnu+77R6W0KLIF+5sSk
rrsEc0konH3rv4k1cWaqsLf3VmlVsIfllD2yuXTH4memLXtCEewEaqhis7ihkN09r/EVKfn0LCcP
A1KEq7gMT/ZR/Eze8byq1ujB5uwWNTTqnzl+t6b7ZH1aSP6dh4wYbjjn5jNVpmFn/awSOFbrnQkn
QWdHH+mCuEdbq3WTeNhNnhIVWaQPa6Gh+Fl0WNb6w5QlVCLWmkSxVic4iChUDD+LFs1av0jWSobe
agOl8bW8kUNp2MCKwloiaW+xt8je4p/FkH6ti6DKp0TCOCKJ6rJWTmoNansokpaOcQHx8r4BbLZB
qu6dSojeGCat1Ze5lLuOs70JyrU6s5RCI2531IOx1m26nyUc6MvOhzKKaF5NVN8xROg+Q1ym2iMa
Mz3i1jq9gIPOb7F80dCH9G2QcrzgZNZ/Tta6kc8o9TN6eEHetJaV0rXCBBlvulWJtG4Z45/gf3nZ
I+IX75tK2KEJcVzjUahEHfW1XDU5sbgbAM5/pDnTHazI149mOdRf/zd757FcN5al61e5L4AKuA0z
BXD8oadEkROEKFGwG95s4On7AzO7O0tR3Rk1uXEHd1KRJcdjNoC1fsuoBsQF3KhHLf15d+YGgOFB
LvmahuEy0GNRLdbTKsRwN+qZ90H4WX9COgyI5jAKQ7OnAxEbYGzLhrZl05i+JwuygJAWMOdabWgc
iI3YE1YBRBdvaB3J5imAoTt6eZhuSF42Z+nXuXYYlidVnjKLctmo/ET9yg0AxAdICaqSS6SZ83Q/
T5l7oJLGZvVtIWhNuMCju7hz5HziirmtVyAdBPQ1VqXf+HkhD9oGRc6p1bNfw0ToG1BJSrK+b+kU
ReiRfOPqiu9Gy833os3Lc1Op53QDO/MN9hw2AJRWYodMc4fZjeQw8yb+hEmBCARPN4Bwwj+rqNug
1GUDVc1PfJXQ2SKgfKTYMcLRYqZR6M7QuZhf8WnnO0L3zGBdEzbBnHi9IE2znznpkN/AGdhdqym9
+GDN1m5JmvzUiWk4mXUM+kv3fL3rSYAOrA0Xjj8hYrLxdcLvnTIwesgXdn55R21bvPc+sWU/FYC7
Rau3R+GuoM/JBkSbIJoR0e2TOJZ/gNQm/R0BdR7zcRiMC3dGHD35eKc2bJs0ifnG3/BurQb5Lrai
TNtful0llE44oCFFOH2C5NknYG6I2I9Mioq+5YskvK6nayPMbVu9Nt0KrecY81Uze+ug5cqRh22M
eDSaNqeQJMmOyqAxhu6v7mfd1xzUxB9vsmIpnqkzN78Njev9VEXRDGH1if8DOS3Xwc9ZyqkaO9sb
SRA3o/GolZMf75TnUytC8t+OmwPjvm+qnavSdVcjbXgcNu7B/aQh+k9Kot3YiZ4YEBoGO9p6JIXe
ByUGERZ6p59dwxz9kI0QZoMs+n7nsmjst6SaKN7YDzoi5RvqsPmY6vNyn2zbPrhLerSNsfH5xGFM
qjRerqIfl2jc+JR8HLq3TgP8ALpK1AVk3TkZG/2SAachZHPseb+mwuZ3CvOJEdQ7dS507UbgaJOb
3c9/sDp/MDypZHsfNuInsbH1xDwt9sZYzfeJEiIcm3Le2y4t49gcxaHw2/Q5rlGEeJ98UrdRS1Kn
+qba6Cb9k3nSho2FojXnvf1kphyrta9abam7wrUp/05K+KvBqalvwZ1F748aZCT1Arb/k+uib9E6
m4vmP1UbDTZl3vBYKIZnVns7fR0/ebJh1mrC40wTqKIryP+nJuiDo4x2wTPH7nuxaOJ2HFeemvFG
uqXzMh1a00UfbCCnRILuXyAmVg8pO7297USjKM8qDQJv6Kx0DICP7jmsd0aZ6rsG9Q6UoK603t5N
Tlpe540HhAHpvxBqTNm9s/GEIDc9uJ9gPxuk1KCgNyKxaE39hMvfXQLnk2WERZq/mGiAmp385CGt
T04y3uhJRBbL/YQQ4y4vCyhEDekJTOYnq6mbif/GC4HrVPhHAJKq9ZcWw0Dpn6xotxGkSUpERQpj
WQUbenMAUF3JjtNEVH/yq/Yn1zq6GT6MTwaWmlqJnqJRxBEX2pXU/xiwHqq2RVr0ZqLJUCg1oHIJ
XIXU3ehddEjja7ZRvskn+zsxJmV7+Jnu4sz2ZIQFscOntCIlckdmjcu9rJ2e81IarySadF9yv3YQ
KCXNbfLJNq+aVn4f8jmzoKJcC3lBtnMTvb62TjqjzJFVMu0m16KirLWr+gFBVLODZR364ikdUcI1
7CKsC9Mfor//vwL8zQqA689Fv/k/7wC3H/P/Cbqx6ufsR/HXTeDPv/nnKuBY/3AdDGXE4lqbKNRH
r/rnZuAQPk+E0xYqY5L8TsLefy0KRMwjInKJDsdaiQFWWP+dPm//g9hESMr//B3j31kU/lktu+Vu
EMnmEloF0Ixi8Pc1IYZ7cHPD64/tUIo7hCnVN5ssAC46m4ptgCT1Rbla/Tdhwf8slN1+KpIMkHd+
Iu4uJPwsL3+xckpv6riN5TD0o/nLkv38hmWEZ0Khp1+Y19N/S5cLkoOhEpMbKnKaFskD/00STDxQ
a5Rkcx1LMSCr43oujuDW+XXJWv0cD+X4NzKX3z9V7LCkajCS8BNJXfv9/ZlZHo+yi2k3AnbdLWPZ
PxmbKscu+MVgTEoSbIzWPPzl/P25BP516fv9UyU5xMQouXEaCEr5j3/+VJu8hHcQiClmffaiVcsk
0+mUHeiJ9p77FsDtf/95aH//ackkTg7FtMAuyrv1mMC2pfmv32MDfbhywPKjwvbxSi938xVBUnM3
jLE4xo1XwKQ5+nROxj5/tNZx3E152ezxlSxHWx/vbTqUI1UDkVChlQOdlY0Ztl1mn2GXjGfNmwtB
petWeJoaqX0ui778iv7Juu8xDmmRiUEvwqJOfy9db/41NdcaaIpfzAtTk4FH0v5dn1jiaHld+bVM
W3FJen6tokC3C8Wo6TeC/DRupNJ81lsNjtVO/UMmTV8FXVObzxCd4Oy6lt7SyLTcV/TbnWs/Ljuk
oLa4YFAxyDKhjszUFjZAhGd3HcqwvUOkPkxNZrgPfIYmhh/qdbqJb97qNeuUZRvjM/Ga66xW97Ho
s8OK0u2NijH7rK+udZ583oyRJ5QFUaucHRZce9RyVgNHyB/m+CY2BntP95d9AszKDnnq13ogPbR+
oaLDF7EdlZxPK4GXROcQgvJrTQArw60ve1+5gxcxF1GNq/TF6cJVFf7BnnLeYs35PVS0aH+FCzEW
mD7DfCmzzKi/sDC7667wXF4DhvmmuymnNmPfEPykJN5+c8lmvi7IvuZ1dmNGXSsevHXHwoLWrs/m
+UEuHCxWktJ7AH/zHiw9oXoGQSufecn2QqSaaJ+36/gB4UsjQ3qUnGdWNWg94afDF7xPtAvOzNwT
6Zz73l1slHl5Nuw0BlI6W2rks0EDuga3NQuIJqun7blwnV+CGobnGZniHV2e9SOaeep88zR7omPK
NALeI71tWYtbS86rfUvDuwhgT4HySClsUXxU8itF1/ReaopU6iC1pn46eH1dfsBsIYOqYELDWuTU
PeFlZ83ISJOvwkaHcDoYGVHHjDAIcQht7b7l8ND3bmXW0UJtO5ixVQ5hjIh0IJxCeV+xbKTG2Zhz
qPQtfD9S45h8R/Kv/ewRx+7m0Xe+mqYukYbX1ROmsJhD7xNuTgrnCto4iTZDnkbNW2DBMf3Ujcn+
pkMA7/wm8x7MsuFrE3zzHBgzjPO8ucMaDMmD++dZrWWW7GnopGDHa6Hh9nNCbg5Io+Yfe7/ko6lr
Tp8H0HHfzuTPbcMdHduazdvqM8W1zKMRNa+W+1fcROltPNbNXStLRkxarahYRi0hjoNjW+dl65Es
aSWMlJ6LGwMcYzfps3/HPW/OQ9+T/U+G6XmPEKFgzy9/ZZ03XO1S1VcbzePbKshx3hPRKi6QS81+
JHLoweoHetz0dHsZABJIdKy+sYNkYWAPkCv4h5G4LdAZRAfG4fN2aWZVdlt6g7r3rTE7GBp3gTTj
T0qdC5eNVhzZu2tEJIr6dW9ZKPFWSnDtqWLhpHd5XCYn/m77YFs51cwxnokLXzVXs9GCiyjdQHMh
E+PM7IxwOSm2V4dMxzoiqTK73ZiNVIITDCSvBEWN9FXVVlDlSXOH5Th+o9qpesq8XCMSuxEeT7GG
S9AQZdKEg5cuu87ivpKsGXxKp1PtN5m9+zDmPpOzwFka5M7qv3VFXj85jruMRxq1xEXz8HzvjBXB
Y2AqR9xKgnBOZYd6Np5b/X3tu+7FHGh5HUi+m3ajGPgWYaNorcY4bb/Q3uUe47bnHduT/sMnZ7Tk
2nS9q17I9pW7JR3eC5H/l9wb6oj6nzTnjqP3iGtjpHwH+DIm8KFZ1L3t9jmub85EHk7Vkh1ccsKb
UJobr9lrHKudKOnl3hGXK46iMDmcXl2s6MqHqbSjKls4M/E4U+Ca1GIpQ99eeWFpN/K12mp47dq8
edLoPD0UNsgYG1Iqby25IJqtAfGl8rh12TmujZDGrClKp167W4nX+FLi3UR40HCmi5J3pwhQagKk
DwSlNy2/lTL71EGx4ZRUlxnTZU0xyRMe2aEqQwk8Z3gyyXYOjCXNro2Q2ZlaTKTreX3XgV6yQNSA
lbLDEzslw24pZ/+0fN7Wxz5dQ57n/t7GqxFNWlv/jHFSHa18Hb+QNT/tvabK99nS90BoM12+svYQ
Lzv4h+mqh/Ig5Rx5Dj14ZZIfTbQtlBi73llmngYU04xf0DflxxUKDP3UmodGNrvkbKAeDdxyQGQp
HZfbF1WqP8eYuPiK7YNdkt9mohrOGjlDL1oyjaeJvLo9TPy6d/04v8qyc99yzFi7dVvc2JpnatkF
gWDC6dfQrGsy8wVuhaixYgxas4jjN6/oi9ekmIyAHpB8Lw35tur6+ohY3zsXi+k8NUCv53ow8tCb
LYSfnUu1nDH2/WGlvY/IjPimrKnJRALv9nd6R9XOQcNqTA8fuMMLQWByvsRxRcR4bfmDfUOBER3J
PM25JiskAVnYFGWnIl/KTA9j21obTDa+fmqasjr75NYdHT/lBHQe3ifOmu3u8Qqkd6WgLiwgLWCO
anyYI1u/Gj98FvAqdNCyntfcUFdnnbzIU5p993mY/KmpNL7xnOLkrDPNHR7YIqIosoi8cS6I10Tf
EVRlqzPHkiZ/xalQX1GDZ5cBDwdEbyJ0wP6lKvY6X312HrumuyQd4NRKEfO9YuyujlrvUyFBXjZ2
lBrK8BoTCHzmae+fEPbmXwqeQWztM02vWmtROF1WaXKExU1vimI9CX3wAFlSG3lmUqU3RqwtJ/wg
4yEfAF2sid9eMqC4YNAmcV3KFVg1bbExFMOMZnWkCBe414mDbu6mG2Xoa5ga9g9CVxiSY+8InP91
7ut87yk3j5A5NBcsfO0+Tddf0+K8yBQpmG2hc730gnSmzTxhM3Gm7g4YJ+dCnHmQYoyj06BFTpp6
nE/U/PZlmFPSSqosCyaEFjzny3S0+51AjOXUQaU0LzvMyKIudLKs3d2kaDPcxTouChcl1dwwVhXc
RKYoSab7VDRZWBImMoCbq1Y9jZ3QD6h8jKtgwwknGDq5A7pXXzzLVNyEYnnUcSzcKppwXypt+ajz
ubn1BqfB+sQgMAZuL+kUh/Nl5sjLIT2Opk6vBbPVucDZY0KNFuI7IoWFaopMRL6qxQ1GFg6QtCb+
EZ2A85hhGzgbQh4/RVFep3lDLcu5CLTa93bEDNqvCWKjbOrOjBjJtTfcEvTLms9j1sO6lxZB65SD
1d8Lmn3PIILD62yk5m2de6TP8pwbXyUl7XvLGPIHbBoez/KutM7UWxfnrrbsHdp0WoXnxnE/QF1S
prDUnG4SNI8nbCEfg2AetMWavqKXQU09Z6b/ENcddEZra+rDaEkPiEpHo+7RXmZ/bvj2rdRhtpRo
sAJbUuRq9lSmwxLzuou4NKLeam+bmpCWOomHx3rhWloXj7phRjpYYy7bx+1pCyXjyfjnMplN6KVN
8l4O2NiNzK0/atT5+0rTrKulc1kHqznoqDW9bOdZo3xubJpsFaz7d89x6B2M9YwKSr3d+lIdc6Ww
Xa+fWtiafa4MdOZZ3KHqpa38Z2VNI9rdOUOGYvUnOx7cPYaPcFi2k+WsdCipGLgoqJAG7OkZaflm
spVK3s3+BfQY9fkWWm857bPW9U9YJglbakhAHaRr0+xsTlgazH3csd2W3qrCWJ8/lkTVAX8vvSyj
j6zQsO6cSvuR9478gRqlCjXXgE4oR+tqcKHvOm/NVKg0y0PClMsomSs7ylxlM9eLDhqKytYgFjP6
tsw2rv4Kno/A4I1U1pjm1JG+shpdghx1SDZthcjJuqb85ult8o4ilM9Jkjp+bOiAfK5SYHjEAyK9
1QD2w6RM9AdN9UTgUPB40pPOPsyMV0eBVOXepARSM0f9w8XF88ihxnIhO0M8xLFpnV2nXHYIGMUF
RIyVt6myQ+NN5os9dpuTzvJlSiE50Dk8AKk20Wqs+kThjWm+tCTuUHS9MBp4emafpnRs7oi4aV6n
jE1O6/KkCmL909iQIyOvARueM7WwdWrWaIbNXHsRkdjNfql8xqse8+J+rdk1LXyqFLum3kNOnW1Y
j23xVFtuRr+GI6unCY3xPGa3oi3d01Kovw2A3HCU/04R+NzP8ZX6VDN92nZ/j4BpLa+EnyvzY474
4KWdlfkydR4D0+Tq7w2r0PZd5pSTlTSfBl0/dhvp2We3lSWKM1FcKW5Ib1anbinrx/8dPfhX4AEx
hTq2BMw5ADO/MdTdqvJ+GIrsOFC0PgSpTByk8KT3ycD0819uY/Q/K8X2bfEo2elLbp+UiYBvHNtm
T8m2kUYz0t3bvjfE0UAQ/pbXNiOpDzn3FRQdsaAzgqLL0j6ZlW+dCWyxz1qS2OeUo1YFg0VJAVCJ
up+9nlCv2JS/PofNz5/lTvxBZ8233QgCEY4alUaUeIptIVcaDIkGt+QGReNYp8/vuC7pzlXOIo4o
g92/iSb4DdzZoBaLL5S8OlzQG7P/z1CL1Bm6Nab7IwHk6p72D5SMKasIGMuEgos3+TfozvYP/nZ2
ACZYuskiJvfid2zH6azcSywnO1ILz4+JFy+SLSFVjEncig0vkSA1mMCj1FXu33j4/8WbJY3GBB5E
8wo68hs+qMGJjPX27Pv8/qvE6NjErfKOlabe9Ox/BlD/XwO5/x+sT+WIbF7y/xm/fhg/3j9+/BNw
/cdf+RO4Fu4/aGQinEI3HBIFxdaN+idw7fpg2nS96fjpjM9Mnf8Crh3zH1srKmkwhBBycGx6dv6z
NtX+h48vFVzS3ipXSSz4d4DrzzPwl/MJhuyiRAfthBUn5uH3DLOm1hCF8+w+ZqKw9VuHCar/xqpo
f8WOSScvzlgbORgGy7LOf3ltp+uhR1CU87NJCvjgvUwqmhORLrIcNd8mz+wWAwBDQr2FLc1IfX7U
/XpFrgorOmg3MUR7E3iamaH01E1G9hC321LvCIVrVyxQpWX1yXNPDFby/pdv5l8gu8ZvN3IQbFyT
qDBN+ixwof0egiBjuIWEvILD5DWrevQKNDSngk7JJWqW2OGuRzNy1R90q9ESgdAlB6zDmmZYj6lL
LEWL1Z6WoLeRPon63qrmaT3W5uzOf4O0A3T/9lIx+BJ67JKTQygQ+oXfc57JySLG2arzU9VPVjtR
DqebZMzhwE0AgTq16OSPCbZxPxw6jwHmOhWu2Hk0P138KbHQ+TF3IKJ8qIGDiaWeRh7WBDE0ujJ2
ALGLDOp+rZ+dGDcs9tvxMo7+eh3WGKEDj+32NW5KfZ+qumlDs4uNO4958n7FXLyv1hYt5bxa736V
ScyyDhGvW/ZwoGl+dl20hMW4S57JDqnQOuEnXklbuNlUJMdm9YZnNJbeI+MgktpBTrdxP3QPi9bF
ZPX5PpbmDlnu2PY2/3RtIFqfQT5phXhVyQqHuN3x7hajLRjt3GTnT9SvC3yiNAEaswdFWftPkML1
AzOTc9I0N73FgyJ51HR5u1vnJb+J5Zw8kq/lBU6lWpzTlbePLU29LkO/cDwkMFSpxGWAZv1SirH7
4ndjfijo12Pb7uKj1nnWExnL1m4Fq0QXDrAfDKNnH7kQqqd0piEldJTbM0m64r2L2+wmTpEXdKWo
n2yC+aK56bDEuzXp8MQQRTHpEB/UGHXvBihsmC2xFuG1ZRAaNaQzyEE+o/ROuoaoPBiNdr06mI0O
iVLVScToK7h8+ksJIskW3yTJw0RhLn2Jo6yA37C3x2Bw1xSEmCxTr0PPJEfvg8jsx05T1vsyVtM9
ZmNcSR3VT+7Q589IZ1Fckrxwp9BFHSwmUYCc3jGjRDri2Uzz8odTOFnERI5TG+sPle3MiLfDSHqf
4w/9wZaDpEljlP1liygMfCSsXGZ8wBSyZbu5yYr3xncn/Hpm/8pXR3qA2XmbOdU/bc1nD3WdsSCv
Mj7JwdaPRqn7bwPChxwLReXfOUZas173dkDuD5PWPE8sknIuq/e+WQuET/GCRIUbILXQ7O3I6wa3
/mah5qKSRLlHKynzN6/3/Xun1UGXLB+/7WKax6FnsusXZ/wq+5YIjEWCFxQh6cPO7D4BnLtJvfep
bz107tK8jJrR3OqNR56U3tZulM9KgHAVKR4MKiBqAsyjCu8ErIrGMiYToCFpsD8YX/G+ANoDvO3r
Fu5m9Uv3LKEjqCdAEGKjPCA2nJ15TLyKPYdaFyT1gWssU332uzpxiRteJ9HvrNmdzBRvf6F1YE6p
612km6jyvvFW46jaugPX38CCMllj1Pg1FYWiKa31ILlO6kM6E/zVxBkHoPZyY7iF0Gh+aOTKd4cE
ILAF4dswD7MC9rlBaeuMaCUwj1z8XFhyL9JF5/ZidGhKrIW727tZpAu+Dew+TPfuNHVV0NjaZgK3
iQHk862RTZxb0lGVs9NtcOJQY83mbpEb/G/bVR6L8wZNBypDD92GW9yvafJZpKX5gl1no2uw0tjH
yZ5RBYc9gQ2IJShA6zedoSh6E1V+N5p3zOee8cM31kG3TrE9A9LexrKAfTjzXLB42hmoy/X0O4oA
y/owm0Lr4yhLJO67Andyv1+NYh2jxN4soZGeG41/mMdSFndWwRevDqObJz1of6LnqYg8clbWq8kW
Ob6MneZRetACGmJvQyZev7lGoWJ0e3U7Pems8EM4pBq2PGpQLK/d6UzJY0SEgjdA2EjuPQeznHgR
zTjK1g5T3VBx1Aknzs/2nLbddWpMPoxOWfwhekERUwRsb5r41oIQcnz++D+z14o8MvOu+U7gArGs
a2YoqIG00rzTWHRS4nKWhONdzbxR2v2A9cMvAzNPex7tsd1gftsNlTmonWmUcoIMSPru6vUIJRFS
uXaKCk6uRn1ZpZUU50rAxTwpZG7oWKRd6LcVePgSOjgu1CHDgjw9E+wH69A3cuBHKB7GiEpMLklA
hHkpTPbhTE0y8hHCTQQPNLxBH1O/fZxXbAL4U2g4Dqps5VMPZryHvNlqsllZ8c+p4oipsMp/5e5U
fm1bxV+DKZRphIkwV4dVuXx2fT9w80rwP9WvU02lQ9iB5tlvbkdToQjgAF3kbKq1R47YjDwo0aKB
jH++89KcWHwGc+bNFhkZq1VYoAZYudApnqZRr6iTCpp0pJNR45BqJztdoTtQygPUTZrDkWpbhz5W
5LKTitphoKtP2ONEVLKZlrl2g2QNs55ldjrfDucoA3TGGDBGdt2l8dFuME9iujN4wtO5PPo5jv2l
cepwrQouRYT/DoBcvaTrHfp4yAy2j7k4QjhyXY1kQvV7s87oYVLGxl/gTCwJYi2gHAPwG37FIsyP
Ss9s4c8A8HLMksLv2eEM26L4lKj8eJ8Du+a/lqQ1MWoyalnt+zws28cfsxneYd3B592rEvlnbWKy
41SPhU2QT8UtsjBT/mTlO8n0YtOXme5Xq+FwzpYDS1zUVM86AdUuHCKmj9a8S3Wf1w4Ex/HP4TWK
s+JOKc76Agh3tpuJIMtIy5fBOHb1hMRQZTItzplwpT5GHfe7DwrE6++V0y3OelxFzu1EQ7EFYjes
YkegT623h4mYI8crv7tq2Uybpjij46udAByZfkSVLhOawMxwDrj07Tlw2lW+TMhZ5Q1HZSjOFoYf
f2dyjWikwTidN3JnmgEUHaBFrzPH9SZdHXqxcND6+wmdm3kpGEJOjUrSn2MrSSLSGvODzE8ZEyG1
QkT0Iq48QmhRpodmOZqEeDUO7qJKN7JXYXChuLKnXbOyjiyY+W4zjf8seYzOVOOZfvlMquF67ZVf
77yc4uNyM/8FjtTLe5TIw02V2PrXpbXSW+RYIootV//VEVTZBr2hiL8aUBOGGMr4YuoBc3EIbZL+
RNtAqlNcVcX3AlLxmGdxf8gUjcJBY43rhQeescchji2vWd122PngVQ9Sl+l1yNcC4ykxDkE/eShY
C+KtImNK71tA559ZYQ9vWlGZxdHGHn/RkUe7l9gV+gVZvLYcV3eYH3gl+XcL1/aXqszB1FXRMhSb
ivgHvaT4nPwYklENPNjMlTQPwg8QsruLJQcLWHGggTnJWw2QMz26cuxp3ppSikGJO42TCxJu/2IW
Xn9vrIkAoDD5NMtKuGOU+9n01NgzMufapmQpdLu5v3EpQVojgGRnuXQtCGvYkmRz5b6hxUFV5fEJ
b2zvh4CBXBZ2jDK51WL9ppiAyQnSmeU35vqV+tTOHvYZL+V+XtounIXwdilhWgeEg3MTVrGmGMkV
EoYoR5hd7DBEqjsu/E/1tomvhvtwenLWrH0m7K2/Qb4JB2/gTAwJ6XFvVquQN57O5RkiCs723lRy
j2sImLm3xpInUaM73eusS0VtFrb5AjFnMu+dZugWXKY8PfkORHasFgxsYTtk8pDDS+aR8oZ8X3pe
/ZzYw3waXR1QVO/jb+YkfhYjVc0BpPZy2xWdnuyqQu+fdSp7Hx1XrpGXCsIGk3mYDs6QJDxfMFtJ
FON2UDr1lyUhAzfC1JZHutcRS8QyJt5A6N1vArh4iZCmYFCWs+68500rEsR/Ij5jJUL1UCE5vFdm
R5q00ONyc3Avm0taUQhq1PU9xro6MHkwDKHTQyUEvTXiTKsGrl6DgIR2n3GrPUHYIqp2HdLC6iIr
i4DUpX4vRjmjoM3ZnVFh3bBV1O9mpzXHhfd+61v5fYVAvw+sBj0o2EH9CxJajygHbGnIQqP7hQ6X
5Ormk7fD+YeUvyaNOeQjR49px9qhMvryaroapQTO6KZ70fn5hRNc1peq07hlMdLUoaXH9XI21EAG
C2VbWVAoxy1oCcKCsYjRN3EE6CQ9NKUGipd4WnVmeKvIuqL1pOPuoox3wzFrnqFxb/2C8bZvs3yF
FxRest4bpFeH2BxjXNvZ7IhonTDkhH4bq+oy9ZX/fbXYFzA7u92rkjLdzaAC3r6pYsbzWtf0W9MY
edgBp0Y8DyE5OhwwLH+Td7taBJ4kwklVkFZkeEVV6prPuArfaA7QfzhEHIgDTcvPGpG2qILiKT4W
9owcahhIZcC31zwRiwLnIbjD2od2KvV1NwyTfWNiQfkoJ09X0ZS4MX01vT+JGxjB75k5yuQWglfV
YVz58hmD9PANKVP5VKV59lKm62CGy+I3oWtOg3mQ4PgHFceIygFZzKNDyt+RlaU656utMBooHmM+
zoX9PAt1ZoFmkiBQTh11LyNQri1mDQUBoSJsyUmM6Gpphz6g9snfdyQfOYFOgke8xyRnnhaDXNVo
rI25JuBo6EXUwXdH69xu1PRs+BHZ/+MYsIe/EA9FPAKumCNSloEEllYDepWMoyG8FruGri1uE6VL
vT7gV9cblnvVP+VF6S0k4DjFT55jootcNM6PjvSzD+zNwytysS4NSmPon/ChNETuxOX4Pefb+IFm
rOfBpASevpVS4Z5cwY6SKBPD9IpZIdcNNyQv0n+Gr2T+mAXBEQeYR2+CqU4HqP9mso1jw7g2hdlK
v3ohsEYciCW2hzCl1N65dLOuS1TipG5ETc4ovjPntS73w9xjcGmwDqhr7RtWeiV80YqfbVdz0Mm1
cyaPWVcX7i3NVfbwKHGYx91hMdMChtKAB74UlTFO3a6L6Uh3d5CksTys2JGbC0ml7TqF1O/o631b
tJacA4Y4Xhr0bzcehHQKIgJtHlQi0B1Ta82gGRvU+seOeQkHruHNXUK2RmJ6TLV2bWkHKZau+qrS
GN2FXaWN9jq5XV9TAjCRyYlfS82De9A5b9aPKXX1PvIG9CyRhEd9twYyW3ZtZSMDwU5uDfU7Y1/n
MEpRvOw1od/jtDrNq2bCRutprJXbAamaZ7coquSh7vrWeqssEA4iUPJmGCIBdF08u7HfTSgrilzi
wq5licPEx9LqnnL+4vqdMLckjlpyXtQVZ2ni3hLtq9aDl3u+/FaNW0BEOFlxoT8ZDR+0CBdio+yD
WHBqsp14k3zJUq/UmYxHab+Uul2JvVaSu7xzPc4Om61anUB17L5H1xzWg+0b6Lbt2ibfr8Ek9DSk
6TygrEp8Fle2UsDv8rnUtXYPS1KQLZfOYjwNs6jvbF/OS+CuyB3Zu6SVhcTWOJxMDT6MKEBVv9JV
Mf+kr0r+4pCnN4uMSWYkwgEl5GiKJhhTYjL2LarYkYx6k2wfx2Ha2s56RnWMF+pTS4jDMjRTeS6U
nX4XqqqeC9GvZPzkVh7yKRRBGevar7KyH2M+bqo34vydjll16QdT7l3CoJMgQ7/8LLrOyE6wJYTd
UKRjMPF20nmeXS/n3JeeikjPkOcZF7ND4FLWYeygp+nQgtqhlUIAkqMKuasze1qpb+aBEeQNGeKa
oE4qwBRtyaMkYhiVibP4b3i7MV2QIfw8kfzxEGcpvpnaXQ99RlBiRHB0fD/aVknIgN1njNB84M0J
vC3bcWPor6AJfugLCAw2DIkv2iRIfDOUWeuXNlepv2v4ct/KVlRLuLTjNwIrjGgg8ec7thrwOuIr
lXd0LSwGZVzPDcldwn/RCMZ8apP/4O1MlutGtiz7K2U1xzNH5w6YVebg9ux7itQERkkU+sYBOLqv
rwUpsjLEyJIqJzV6Lyg29+IC7n7O2XttvwSZaqcO+7/T4iOvQmu+Ty0u8IaTJAqqeqz62wiGOD7F
frpnGmUfUb7Fz5xkMT9bRjb3s66a9phXdV8yLTTOWQPo1JxVdl08eWnePxdZnk13zDGDaKuTsem2
0EAMlaBYxgu39rwHOdJ82ub24H4rs7y+wo5TXhNKZ17cuSjP85hq8JhHIvxKhgEW4qplDu+5wNkg
XYaNPGcdrO9gC+b1nr6I89jEYPu3werA9soZx3PL/n6W01Z/G3NRVPu4o91zDOVChFvdJw+4qZlw
A9xKt5nxWlqVeEkYGYnFfC7YWSbsUNkYb8vB+GpXob1lOXXEE/jy6JyUJnnBzdq9r/DTZ7/Jmw0x
stl4pqimhm0B0edLx4ubD7mv63Ob/eytsecazsasgE0VefwdXYih8cpYvz1ix3OOU+GiySg4UUsM
/q4hzAOfET6cJpnvZGTPjBIwbaAvNYu4RKvaRRvXow7fBfR6xgPi11AeYlrX5pIzEAyvzDBj3tCm
9a5d+nDZeex6BQti0kQvueNiM8TfKr7HZQFuqmZT8xE4UirIwSOpdlrm5DgkY3uTAqWzNoJpsHsZ
pAYp6NASQMJNFj9VaP62PqEox54OD8oNVTTVheNHDC5aZz5jXtbFW+Sh+RUSVRhA7hBOFzlS5Ftn
QAG3aaaULnfcLf6RW5uQe4ygBKuQFo/NjPLzUsTz8gIAvDmCW7I5Y0xO/c2WOcKUTng0j+NhJCkP
34tz5so43UMh8Oh9qgC3sO80G2yZOj2PSVCpA3rpMiMvZUsESXwueBkkR/Pt0aChcQxOhjmwYW5z
AuoCdSrXCL7aOuuiSytGaPU9tHh3SgvaaAMyui0n2fSYxisPIrPCLjsOfu9yIb3VG5dhzqp5Sgm8
we/ZDp/HZnpuwmihNzhKWGrasaubeI7pKQtkzns99LCAZ9hk9yXoB9CdtKjQYbJ/9fCP2umT7Ef4
N8Bg0rVC0NtQ8Pd5/yKmupXTG0QM5e+Uji7ikGMMh9/MuSjoWyB6GO3uxldpyI2vl6pDJ1pUT6Am
5295AnOetJy8rDaum7XuRez24jJaaqdHL1WinnfSZIZZQQ80x7lJAuMAExOQspBctjlkuSmtQS7c
8JwScxqpAUpnvyWE+oday/4c8mvMzpQLXwHUk3/HgqowP+KYu3Bquwf7pyM7OFEVqPrMmQLV7qXL
qGhjgIrcDwF9WxDGiIKQCjHLPgyYvCXFUlhwvadG30xz78YHZbvx/ClZvHB4LDHrvjoZB4wjzBXg
pSPNZDx/RM2F42VfSKYaLAHuQZgKI2ZgkQ6xZ5KVuQfXbxP6dIhwrzlFTfmOYp1hHG3R9zGavUdu
qQaZMbUT7e025qfnKmCns2DIctBqMwo5DVGYY0Ya8z2sooN9Yzkq6g4CjnOxz1U2AjrLW3RgZBQs
6sykavS3hZcZSJLhagMO84JtHqJPgIHNUwPFNrI6grUxtcYbu+ibLNkAZRTdE0RXfc9JoJmv0Im2
HvT+gTAk+gCOuYhiv49eeZwYS86NW+d7HgqP+C7GhJBbRWo5txKhb70bowHd90ZxcrduvBRgLq3i
woZdYWMduUDxC33ZLA6ZWhnIsmg42ry1vaXnYLzu7BgS+EYQ9+Acpqz3mO+UVRdezW0/jV+R8WU9
PsUKYEs0jEpfcF+Xn0eqnSetBmWdvACKUrIdGyviTdIPKo4gRrM12Vb25E5FdlM/zwhmFU6CoLUe
6UgMNCLywlYD9hJkMrtOYNR4sBQC3NsIeZhz7SOAqI4luSPNLeA35l+NX7n2yYUMEJ+XtYcLcxyV
1Z0zfrInDl840h/Yb1J9cBZZyRs/rTS7cIcR6KpKfbvcTy47P3eviNCFA5sKNjBWxuapRu5sjoOx
ra+zE4XZkWW65JgUkZ17JKF7aBgDUN6CUOQWu8DfOLKk92l13zuwUTZaWX21q2uQzfnGc6bobMDO
WaK5VDUOVTV3aMaGZYXvkkQIS7BwMxamTQmwxc42LUB+qNZmWcTtqqR3EZCb3n2sOUqX2UYgI6o3
IHATuSk7DN88UnkzPplwKL2vjA/p8iZ6iGnyT9b8yRIokHaDDKM3FE7yc5I3JUJbQmOGA3ADsIpx
N6EMi0shP8cRgvNNppU9nk+haL5lw9jXp7GK3buReKfiRPuhN7wgRKf0/SbtXqJvcS9jOCHlltef
FdB/Ij85ogMfHxMJbYZNDOnl/dxCPOWGw8QDFnlKZ1A6dG+WphqfpmAiYGDhapszPs+1zQmlrN7B
n/bx1MOIqbcJlDgIfi7NyI3sc8E9Bi8Xp37txIu17bCZp/yY5JuApvfWTRNN/rwvCtb0GyqTCoIt
mQ7RfZX3LSy6ZA4aFvUSXXL8CfIXsJOtUTYbwtwAo7lOSUW2LoNGuV81u1Z1C2R6uCfHjlkVIwjS
UMIqD65rD4L2HsZbdIJcUZfk8eS+dRINBTtN17Hst6NmNPadpm4SHdEBrG1Sl8n1dhwNwv2NzeBk
PYrr4DMynHimO4M/u6fcEqJ4RscLMpo+vI53nVQNVtg6WdcHNbZHzVj1UaC2Tq/t3qe1umWvZ1IN
yzmUO7eG4b6nvcy5PgVShVDdCUeLtqgXS0SOXp3O39oipfPAs1mLPT37abjsrah6cKMuzz9DfaB/
BjYfZ/u2x/sRHxoPLStwaHRM9BTqCFf5uQ9/r0o3WGPtF0wzlXtmKnDT0AmbbBK3klxfYs2JYW+2
ntvZx5oWfhptBzOgM9nCEYRpRb89d+eaGiWr/WnHqUgmL9D9mrHcZK1p2qe2L1T07tSBQ6NOUyrq
aZf5GE7ulQapR7cAznxBF26ahxOHEe0iQ/BhuTlJAnGt1pWmNTs5bpN/hQ+Sk1vUuEt4hZINfWQW
DGbFO5qu38aQd+4BWSbUtDquAXhTdbMXTKtXol0JTLuumBng1l4GoshizXzFWMtZWfJsz/skDw1E
cMZigH+xAeRXrRggeRDmlV84cqIKcYthNyU2mjjIn4iI61JfVEPlxTs1a1wLHICR1nkz9afjRFPH
J+RUXylRM9x3cR31F2Db6uybSqkobobeNwEUS0WXxjnBKxutBz3XNRqHchpuzNCl4UVq2iS5RqvB
AIhsTdAGMMobpqNmKOsdfjiFpcBfpkth1ZzJUDfwV+qmtM6mIZJMrt2KqCv47Fr59xLdJlMaWMhU
oEOiA1bZFrRC18oxZORPWbIfUbXrlZ5mPSFwVF/cpk7eE/rtxO05/lLsCKkBaai6YIDHPrBvXKHT
C7GuzNmqpYyR7Gx0Y5XeWV6V9TX4de8LCiDsT7D//FuqlR4cK3XCnYDR1ewW3c7fCzqR8TZ0lbrF
kACU2SoKxLM+oC2mpFHpzdup7QCDEliwtlq9Puh3PRS0Gx9zRX8Oxak5YElqxwP9rDXRu6ALeFk0
iJIduG+MW4pAnpaWBWNTL+u4xaBDKCDs9XBoRB0tFny0Kngn1jAlAH1qzogMkNFRwVB99K0Qn1zn
zXKrJ5gScTn1Z4NE6x2kMAcPBhkRgmVJRCihlCrBJU+wBoV1VLh3fke790rYfUClVOTTJTgtptw+
Fr6vukil3lDcqq+xrfqnGm1TgeKybO7jGgrkXsZzc+yqlofA+ENs6JdxhNp1voo9RAPaecFpln5y
Qfh/c1UTMUtJLD0cIKm7W5JJ811JOVBvxwSKmEOacLZB1TgMm36isKECyy883+iTnu3snOFWZm9y
EsDhPnKbN6deJ/oRDLoaN50lLHClSDerHUr4XB0iVEPUgZ2I5Xaxh+YRB5h1ljfMVbeMfNziTBd5
flV2NUxzTlTdMxOrdfxDLwFRE0VT6TeA1ircg5zZI0xwJmaCjLQ2GS7wGYEaz+fYTx8FSqoT8s+l
2ZF1Bd3ZV949RUINlcwrTmVo2us2dYM3y3VvyxpsEZg9zw+fuUzWl3LQOIUib9gXS9zt54SJs9eg
024qeEbnnPhsDs51QvejUokDtmto5XDpz2glNq1dDl9t6ebSIF3omBhg7AIaqhufLmLM2U/ayvqa
hOFaxoc1hi1cavF4zgKlnyVA/fE9NKptcfH3dT4zNZxVfKhr+nw1e8oYhwcJLqfeLAXimDmak27T
t4PrcTrVgxxQv3P6LfpdEgq/vQn9em6uqB91VJ1hNOpDVCALQk5Wn0xmB+BpBWHNMZ6VCKlx51Kd
nDThgX2GhsoJsi+cTigi6XAPdXeiZK7m/CBHXZgDM0y2a7C7iFXSjZyiNOSJS2j97qEDBheLZ9RD
63ZgTJnoxg/5WA6bZrYxAdE4VO2Z02QofYpOYl1VyXRs6NYeIod4mCYf+7NCRuab208U2sNge/cu
YSVeY6vvGMj2S8zb2wXL4Lo0UyYXXw+ZFkwvNHJ5Sz3XPhjekYNzsPViGzMl99kjM874fXJx7myk
bZkIRXfeHvRcDZdjP3XfCDF1L5uilzin7Oqszvvou1gCe882Vn6Sg/8SgVeL6Am1n8rZJgxD9BIu
htDPY7A4igF2NNzXdG9fJMlGCM2WlLu7RFt2Gy1cTHzrgbPhMR+/0eCEd+Mqrz/x3N+Fy4zGpCg8
dG3oMr5QEvnuvkaJdtNJqe5pG+E6gHKzV4uIHwdB12mXJDOuNkN+CueNbi6O02yhLwINSFRGjRNH
nvmIijOUcq1zjc8Lqp20pqOYp5d2BS2RVyN22A2Dy4YW/dPaqA1OSWp73DN0Uu9lgBSKXeLL1CKP
3Cytst6cuDZvwypf2jSsfKdAB9h/cKyvwT/4rY0Lnn7LSYgID86vXWFxLvYChUlGhgNKDzQ13IPe
JrIttSPtLz9PsGJZuzxIlXvmOD7H3aafqk9TYyGSdEw+QGOy3fRlzof4iVDJ4lT3yKQYEsyMOBps
sdtJudY9TtTPac0uLEaDHMZ4xUNUJz3lG9FL4z63ibCgAOjHzzOkL3SOqrUUYk01RrDRYywSaWCT
VauaV69W+iilVdFoQdchGdbHzu3sWoE62tkIU5uYP1QtuU+FFzkMdVMw1vY2BKy8bEXre80pcBIV
7jIJCGRRrWAmE4YYQXJ77oft4tbWvRtN+bntxPGpRzb3YOvIOHv6kFsXzE+CVHqOb0bEmi8N3b9j
zGif5keAqYNxun3ouwEGCDh3TIpw4ItzDS+i38GRUUdrmcQ5e+Nc8m8MGNcVWjxxEOad9nbyVYJ4
/ca01rYp/+F8otVdO9iWzzkpcnOnORZFFMevc0cNxkhOVNmZT2dcQA23skJf9Vwlczu6TZEfsVWS
NBzaZRXojXIs5b+U8CrGL2lQ+RflMCcHN/TiwsNF3FXTFhtpRMKkyqL4GCSVrI9L646fShoO6qgY
rYynkf2W+8Lr4xuYKoXOdyt9LXpuNVC1ejvZdNyvrHwZwDpug2Wc45CDPmMNXFOYi/bgTlIo9cqa
bkbKBm8z2Fk4MUzgzT+krvamO9XP3fAsnISrsCnSGvBRmuXLM+BNRz5lCEeLM8iu/japiuZ7y8KU
QUqz7YsY9QQSzL6n4S2y2kXlB0T9e6fHhXk2V4eZU13lpj43NRYtRB2j+laEIgVkh+YruExpEpDM
bMiGPsw8EBsegmBf00SG+a17kJAbHbUwmfO2Lj5JByr+FnOLPkLEHF7bsUSRiGXvTRg7nVexX5G+
VUNmgRKf56TeDIWyyw1umsTdOMx6zBabx3oQaugXHHOO18vOzL3+GkOOSzcB2PNnT4C+YRpaD59m
o6fHLscOyVOTnjH1Es9GevN3iG/VG3dIUm38pMad15Zq39pEkWyypeyrYQNzFPOaIkUivMFQL89R
U/qfU8fO6TTkbnMVGJ1Mt3rqFyLmOJzgGI6mGLQqVp+8RpCDhmC15CrcVJzwo+RNMjm4B07BqJx4
AFJHdpU9u68+o+QMGKAfi+PUNExhEGm5+4hW31OcWlZ/PTiVkUeZcy7fI0YZNO2JBloZR1wLbGyn
mrcOCLW9o80UH+F3JtT7hH3VxMmEGIjv21yiJCiXiJ4S/9DWy5G1KIz31pKziS29lzK0/CHV/v9m
JQD5+LVu5pZMnv7fj+/19Vv53v2vXwwG//7rf8KF/OvVrZzKX/5jX/VpP6P0b+f7946O8X8gJNfv
/H/9x//x/uO3PM7N+7/9z7dvJfHWKbLm9Gv/d/MAs9YQG8f/3W9wbaq3wfxXP/MfpBz7Xy5WA7oi
qzkAWgtJPv/J0PyXDDAiBLYPHYmR3v8xHATuv2xXcHpUSCzFT5vCX4YD3/5X6PjSE7aQCNVtgCj/
8f7/0tz/DqnpuBge/uaIgeRiK4/gU6guNiAf1O2/WnBAD+PxjnP3oc/0ZNrDOASMti9IpTeWv18g
I3evI44A8y40vasL5rIgLfd1NeJJ3uZyQJF7w8yCqY0nk5wVJAqpWxQ7jyMpq9HBx3l+ovbLK+sE
Fc+VR2yi+XRnOpAPDy5hG6x6hRCI9qq6wwpfJEnUn7US89gdEmKQARsXLSF5CImzKlGp0AnuIzUL
pRd2KJZ0kkDGlbiHeyktl2c854vz3arKeY2R9ZqedktGm1V/sdnOp2TXW2wLBOJEhcDjOBC1m9FY
RVJDIS5i27zbaDj4pwBnI7i9qXFLbL+M1kx7Juw5Y+uHguerizVQbmLDdXWS369VKp5sPdBJjZi1
Gd7FQt+lZGhdlup6rPS8oJNw3JYWGO7I+iWIe3ucD1Vr6xrYIiPCB43QhddhsqGqb3IiXroDmm6P
Ur5vgDoiTIlDhptCLdYbSWoWl6IxjF6uaOmX013jMzdg6kJWIP29mZy3ZLNuozMHh9Sf01vZcDz7
tlpdyouEI0L6gsqzB1psVO1Wp7CdGJ6M7cx1hIEhyos617yGppFINJMus/QrqWV8lkGpJc4pG71z
yI+hg79J/Ai2AXlffIqaewNZWibN+ISgP9PfnUoiCjlQVjktW8zMJP9BINQJvy5rD5/jLb7yBXt7
Vaw/aQ9ScxiEjjndWWirrIe0wq5CEN6PLzHe1t1rnGb8iq0z4OAeN+nUG+uhhQ/CnVNlNtcRzSRX
JezoRExbwmJnvtsvSb28AwApuYXh9q2fewxM1epONlAMbpCi7Qa+v1cjF/6vT6QOoGZNW2+GZzat
x2F3TuBiDp3s93m4JJAFmXPgRwejwFsVe+Q8WfcatdP6eU6+gyGfsri3GSvNaUUfnVM815QmJ++Q
fDkb2Y6FEsJ6sHgkkc566QhRs1oGWZ75gVUnn0OmBZhKe9Ing+JWGL/sXh3d4MPAlgH7EQGC1pwW
umbmgbQ7L+9e6X7yFWYyZn0ZtZS9OXQjOPNyS5CC15x5PYUhwP056825LGunOav8vo1ek3JoOFjU
XZq+2IbW7b7Ho2df9AuDx60eA1l9aRNGYK9Ryix/x6WjJQnPk1+KEKA25+OALJDRL9EmR4bCuGAR
Hgc+qMhcuSAjDuNfRFzRcHLZe21UH3IQP6I8ep2PHVEADTlmQujirEL5B7kdyjcaswEA0JaAieC5
ILl6K7p+EFvQ381raPuZv9MMdKh04MFnW4ruT6nV1Z+COQ9Wy4y5QTpWbIHdBeRIRYP0mFvW/LXE
cqNryg/vzUwBYPRC+Z/jONFX9HsJJGFGbEAA0ra3ljvyvDSkpwvSlzJzKfiNrAekKHb9S8hQ2L2k
4ZH0lMwmkf01hZZI7bve0doFcZF7rlXusx6BrT7YGQ5Pf834cViH0omZ09oeHriCm58fpL+uze+5
I+bqcVxWbPcuo1ldnf62d/1XjqxfEV8e3rYQhRbFvsSJJtRH9+oQUaVPg5c9IDgPK4S6vbCvcVuX
rIUMKt38as5Z1kBwQe1nvWY5FfLogNjhBoSihCp105IjaD3QNUzim8hHWr618GSU4hbOLKtJit3B
7P2lokvwB58WW+nftzKWLOx3nOBtLA4IoD/m3EKODRluZsXTFOpWRaeyRd8wbA09v9h5cIp2rsP/
loHVW1dJIfibrgIFjabsQ7Su1/jIlbs2fTLLzPlrM5NASenVT0MWHTg/A4bY9SHj2Oc/fFLOh30b
7bjjkWAW2rxbgNjh+u9/o80VjizMILv+EY2pmQ/AMfL0BR4X45UNBXJXvSYrmXJLu3qB3RSQsnSa
IFchwfG0x0OZdGzx9JggCEeXOpj98XGMcC0bzPvQy16lM/Ij2AhgNycLmGNAMlHm7HILUTq1HkfS
O7dRs3tNuE+N6dvyC6uoaUPAg3krTa8QqCjNclHCmy1vsyShNNnYJdFjNA2skpfF6YgVELyNy9oy
OTBSLmmBNKw8U8lXpMeZkr56n2gGLNmi7ol8KJPvMgs0SISqomDfxsTN59BGRLy03vkg6Djelaja
6+ecKaXZw4+q6udJ8YTfFUHq0GDWAe8PsBCLklUG/Imfr6Z1aSjzPlqkXdWWlnuzfE+13RacCqrK
VKcKVbqzI7t4EMPO88KGPqdY5kYh8s3RCl0sA8v4wUBrNXtsGUl1B01JwgivJ2tgeeJIs4smJp+v
hiE5f+vnH2ZwqM25k1e8z9JxF2ocZ+z5UreCwTl/qMjJroTbGvsKo0eW06bQSLcBRickAiq/tsS2
TEzs34083/VdYM28qyKjo4P/JQzeoIBCwiEDS8ujiyywv9TVEBUPMEITcRw0Q1kUqUlOPrtTiayF
rJWRsHAN2nvUNG3gOVzT0BoYK2dtVXA940mZPboX/hobw1Qdc9805tydgdKRcwSama6sLXkZmEDo
521NmKwfaaSdCJp531XolmlwwoVOu5HLivawr2jW2tx1GToPdV+T7gdtSYKMSr5DG5qnuySvdWfO
//AwfYyrth0eI4/0eJ+zuP0PZzbjlYHHSeqHVTHXkneJ4yCcicdCzbdFk9AF+QVnY42qozE+zi7o
rZXQyybwl3XPRW0UceL9/atyoWH+upw5oa8gPHrSX23J9ocn3HPSeZ37j5B+YySaddLmutkjXfZW
pefMTSQsK8kSgCw0PAh5YFJwjs5yCW8JmxytbEPOJB9P6iaNvvYgQ/iXgmzhCPsehy5W4bYOJuxR
NYOF5LsY2lZfr5sOw/6woP9AZ5cx0MKtwCjhqgz6hRzdShuCjCBDlcJ+Fnr2MUjShukuEk5r9ZNq
EHedMc2c1av2x64/E8gN6mdC1oQ7735/iX5187P6skthH8Y7HPgOpM8PtUs+Gg7Z5WLdT9ayfmCl
KoiiPbVlHjOnQMmghmVHHMb6P956/u85X9UZ57Xfv44ftuz/tG2vL8QL3EB4vgr8dQNdX+jfFuPJ
1hVP7Vg/lEAVeDrTPmkSHHIeb/vWAvLYhhsryvHALkHF1aDFHLD2NnzAyt4a/BMESiGwU+UlXdCq
xXcoJ5ukwcDL6keCnvA+g48OKz7t37/0jzu+HaCLdKkiXQ+WK2/j11ceGGNQ4TTx/Zw3C+fDIEFM
lNJ9JDeU8q5YEnZ2lM14FA5D7XGQ/P3f/5josO7V1LEUx4L6GNPSr39/7rO0JfVuvlucrKcadLu1
klmWpbwYW5f60LOC9fgsa7r6V36AQGbZjWPLuff3L+Qf2RI2CEFSKqBxsQL4/kcWxdykvY07L7ov
TIox9XEK8d1eUL1RZTiLtx7ol3RZLGSSyMWsFdItKfDmhTDefZLYVJckTvAjjGIHbrGfxepfP2l0
XPFAkQLJuW0T49TQXwTNOI76nBzWtBldgVX6UnmRTWAxsu1kedbziLHuZyFobEOpQP9prefMROoe
ZKQoVcM+YyVScu+S+NzFNBtjPjMOY/xWvtP5cT2LqHMkMB3SNh9w88V8lq3vrkW0h/ePGAdROXwD
8umqe63ZBfSXHLI0pdYiE6rz0fdyhqtcC4qKMpfrPUHTeA5Iwa4Q9WzmceW1QP1fSorARM/Ud0ng
cmFMEFn8B6oNCqmkWgJnOA/tiHDiU9TFPUfJFJZ/d+AdFTyzswtWKNz7ObOWx9RPhuiAvrNxLqJp
CHi9dewxKvwWpqbmqOmB5eY31LB2uUUSU6+37th7ijLZML3hDp6CeK2QiX4jPONom6Tl2GphmOIt
QOxazDsEcJtvdGxZs/SPHslH1R/WqZUP8etSvi7gLksEPRZwxB+PiXM2BxHj3vaeSM51MSKJGev6
l85xrfFz5LZZisyx9bj1caETOB9BUseM4iCxBYOSyfWjclOGJjfBXK/Xgdzttb5PltAhVbBEExap
i7WkGtVmCJAa8QjXI1D2xW4wFuHuzMgXQZo1YsC8APeqFVVkSG18wdPZNXyEZNY7R8VUY62YyGyk
BE8gvje3ZYKq+ilNOFk/zl2+VPQg4Cyu/Z4sH5dd2S347aaKsy6sMU7/2kdQ76xLMAOTJSIP3vPX
RguqID0+QIds/rSK2M7Hs78jkNDwe2i20Tn7xxVm+6XVxoN3j/Y4pv+AWBC+3B2qQkQHkwhj7l/S
xWhqzPTWuAdkm2AO6kD50V0QCYtLNgUMRLYJIzCE2ho21/ROsbh4aBGrxrVX7FrJEyscw89IZ2Z1
QgrMbwkzRxlNI1uKcYdZtrI1n5pPxVkviPcvcbnXBPylrrt2okqSIDo2X46NCaPwKOQz5vFfH2xQ
yg5jdtGvz1lvlLogBbEdrIP9o0uWurClMKTgx+NSo3NBX4LmEvwFd3g5rYWZSUU+nMiFiUJ9qeJo
rN7Qz0uUoXhFaOKF7ri+BnYsm27Yz5YXh3iqOCCsZm1a8JlyeZJaFd1riRSYXzqXw4+WRzBbnXVq
MSVPz6LNsvrg4Y+wqt2k5fouQB4tvLC/ns6R2cp05/TEd5K5x+iK9aQK6Or0+wn5snlHubXeJMpg
rSYfGu8iD2UTug0v8Oe6+3MNjj00Yoi5sEdnl8KOIUKegfCNs+QoXc5lt1Mu4RKSH8KUlmXKuOvd
pr0UBcc+qj2ctfirLBBMJKXR+HECi/fW2w2NDhr97KqbXi6ytE6KPp85wwCgzHztVugUzsyIP+Yb
x9ZE6FuCQ7gBiKALsIMsOSmGTyVzUnOwhC/Me8RUjx4Odw4NnTQAKIolbi7XD8t20Lx1pzhtuAV/
fgNbwtq3iQLk37SV/NxlGSo10s2zOYai8KZrr8RlTvh2x9pFgoTFASZMM9Xa15my10+mDzkJjjQL
M47luwx3Mg0nxrW8/xFxHv9TyHLd19FD0cSbm4ktK0TZZR0R/CMQ+f0m+uNM+veDEIcJoOYBbWUh
2UID79ft3GOTSrI4i+/TlQGgD51jVlksa3JNE/jnJrY0xHSSfNDM7n1AF6BA5urP60dmW17GG7Yy
XXKThJCt+AB//wo/nnccQQ9e0VYXdAh8QL2/vkA6txz2CWu6G8hmJgakR0cAcU74AQi0pi3Tp7Qy
odrHcQfo4L/9t1mhOOXYa7NdBR/OOnTOvS4nDfqOGLQxPEdMXXV3uMO9p1HEk/vSzET4IjYSob/5
/V92P25AnLAEZxohoBiFLqCHX982HV7t0rtSd90QKouYv6hd89Bzv3hOmVAJaMaQsVNZslrCuRRf
BFHJ9PDlhN8N9YgEPl5LHqSf/9/JGne+gKmdOZ/AsTliW6m0aS/73MJIP0aLG71Wsxny05THgzzS
h54wYY6WwcGOrF4m505pOcV5nTN6eG883chj1At87HjHeA1+QeInAVSzH/xhL15rgl/vUPpwoe+h
IbddhzD5X69Eouqp6xop74rYYY/a5AaUortJHOZvcAiDsG4E42u0wp9+/xn8486zhQ87KJDkYuDp
ER8ejR7JSOQASLyLlT9MZKQbR35CY2ClTF4x825L9rD8gsbKkPzhsfzHe2ZMxPFD8eHTNiJk4df3
DLy4twQ9JPYUcPZ37c9O8c8l3hBABqDm51Hj9+/Y/lifMb9lJYDmrKRypWJU9UtZNCo2si5sxB2i
38D+ZjyayOMeYbhYY8WWFdPg81Hg/cQNt3R09pFCMMSx+hB9Ymh3EvfIxsG9b/LLNK1YYklQWk/i
HufcTh6gIq+rILi3YagRSyIoMuxJDnG1pz+8l/Ua/XLfMKTzQUCxvtHn+8cBo+5wGMgiYvf4sQcI
07GeloHClovKVEdXM47tbpt09ux8SehZ2CcUscocpml2gj+sJB94VF4AgSqUK2ZwbXquN/KvV5ba
Ii3oXqcQ4m2rIqsMJcNAsmLUI0R1g0mwcPqKrTxfxd095BHw9G722WpRCYq949pxTj63i4UURGU6
1fkbdLpm3fidtuZ3/P7qfazyAMCsyR6SrcEN4ah9uAGdUhYd4CFzl9kiHZ9hH/v6S2fLtbJL4f1E
L4mPIhP4/zqV6sqGEVblAR4v/vD0q49NFcdxESY5P3oq6yX88BQ2o592GvnfHazDfkE6gw5+2TCj
kt4LyKraHG0QWFBPTOetJ+y0lVAPBazn+AwkDj7IcolBrXLfZuFB/RjMUdhi98UaJPfaGSwSQcnE
ZCq4xGmhdo5ArPgZ/707H4OwiklkUzaquG9x3+BK3yQcd8r3YuYcsbYIgQQ3G1hejthPWgOPOSEm
0POO00Irr0EEUyylrPXDPf2yIf9MYCJdQ0NTKtix4K6n2cSC2gPfZoleYTiwIDPMDBnCsbi1ezY/
1FljrgB+eEMDNLSH8jN9bYsIrE4TtK2/7TD2yENhR6zHbtLB8mgaztdM0NetIiajk+ONP8P4cUXC
V6Zs+FFPwY4B+9Ow/5yCltSVM6LmZgfrleJF5z6pjFeMstgtysUPKZ1RN3snaXwr+wspNESaKpez
FmeGltFUe1kuA18pqrIdHvDcwh35w9Zo/2NrdLjzYbqxJfAc/WNdFij52qT1ujtEF/zBzjRseZ4q
fE5jIhFc6LCKeLUJ8g3Y9DRBRbIhM2shaNdDJ75LmiLtnn7/wPxjxXaV9Bj9c4uGtGc+NiMmQjOC
Ih6WO2NFnpdvOV8XmFwBDsVm3goPgMWdo2AVv/z+79rin385oA8kbJeWEKrtjw0hbWUjvU1h7sRk
ZUi2qp/lvkks1jsPWgEry19j5TL11/qUdj5l9DI1hEvsjGwXis8gS/L2waMPKXaQKyzziTEZgAfC
04C9N1tA8bn9HPqBU70SCf1DAw1riP5FH/YY+n14oCAo5toKth07lA9EFTe8x0BwDNd7jeFFQHI2
u3ZxEF4bu3sUMdb/JuzMlttGljD9RIjAvtyS1EItVltq2XLfIKx2G/taQGF5+vmS4MQc0xPyxQmf
7rZEEChUZf75L1gSIU5LPoFxwkRLHZ/xpw+E798kmXPqkhDWW4RNmeTZfgJHF2xgw2G2Qb1dVeX6
hTJKRs+qLWMqeKhUglPwGexNerVl3tvQItDVDApxynLk2JBrwqqC7iLrxcuoWJQU4YBbJf8lDwZ2
NHMlRg2Oz+l+gRfK2Jl6txLYoYB0614hz3cN9VegXTkbkWfiMHwgN6Va7/EGioFYOP1y86v4xncJ
7uPkbeKPEwFI6Tsq/M6/VUvb5/j0nD6kNDA3TQ8YOWTZD95Cn2O1ci3VpLt1u4/GsEh7ME3ozaxP
27DcSsmy6a6NBOqcgtA+ghIfyW0fjDcKczskfnj1x+KfAf4GTdMGC25gwnQeum8UjXSJEJbuqaRB
lwKfgS4qOvR+3UJ8IikdqNbEKfw6AZnP70bX19nj4k84coUxBMubtgqimRhlRgvGyxBqaaSWDCHu
p2CuQDNKFFH8ess325c/vAe/7QoublImWEIAGAhCelEm0juRmTKN6rME8sXvaOyN5B/H8WeNniPK
VonCycd/4QavZBW4qv7i9QarrfVGs3s3yGdEbfTxNf1WQLqeB5EIO+8gjJB9Xhyi49CjPViH+XMX
YFQGKay2Ga6afabSBuN2zN9ucLOJ1IufWkH7hxPc+q3+caVsdQPmEBj2/jZcbUxSbVqoBp/ryobf
BwmDVCrUIQ6kjR9NMzgdWST5uoQva4YGA+6JVvLHYPW+bV1PE4SZP1TU/m+HuYfmB+CYqS/1Jf6Q
v1ZBdNZQNit3/CtAcYS7T83RbtxDSwd4XJyaU2rjGFVWIG192LCMWjp40z4sdlsi1jPKdYAYu5iG
/gvcFwx3g1vtfuEnOLlX9ztk4Il5acRoi/WrYgvQjJdVoIaVqb/sIFbIzQ/LlKrGQbpvvNRZj7Zw
R+QB06ZdlBv99Bjh+ph885ivkTie5AgHW+zwbPZO05+N4ciwMmL+3xZUL7Al19Zj80naE1QZwnOZ
Py/TKEAnBkOcpDOQAgTJEzGqi7E2ixDtB4zouwFmcLML8nbhes/oIW5yy3hrRUtYHdYlsBoSPXrP
S65Wz7SXe729sOftaqNH2TUR9Z99Kqb1yzh1clGembjde13WpTnuEN8zvmP7Nzz8QgaXUhKrdQ3l
wvqDc/JvKz9gthMyoAhDOnbz8jkPw1Iu9mpaTwG6Ae8Gz5Vkfl2IPqQImhme3SEFTfy3hma+2ZIC
f8mg/t/4Me+3ipEGJvTpE/kfGO5vC39cspTYiHXFPhw9aHIsYIo7wx2V7GjkgOqjy3lXYlXNH2cA
aJ5tOQ/GznF4oHgGkVlwlWGYxS0cZluKc2fgMMvw8fXwCjxo2xbQLdO4sHiHzGmYDB7Jm/fZkxtM
Prw3rZUbYXjbVUMz77sMPUy6m4ZJfiUMJnH8Yc5P2u1tidyND4AJL78kj/Fl+VL7ozBMlLuqjnrf
y80UfXomJ2K3wNl7rwzsAoMj/VrHSYJGMM66ry28Za5xWOesHw4moi06L7jmAx9WDxX1ANj6goMk
ySa1hz8+xuJmcotrPmz3Fz/D6866qkcnLUhtgOFMatNkpkOR4zJZJfoFYVQLu84JGbs+E3tcueah
tEiK7W8z1xuM8GFum4ZfbHYQdWBrV0YzZdde48WlfeN0s8Nn4xczU0VnuIDq53D2S+QpOKJl82tr
GZz2zxFLy79Dl2hMr2PNz6TPxLs1IL1ru0wGToNTtuB6HHHMTV/noqqq4gp1kzzBiCAmPmNYbKv7
O0yzOATEmqHj3QZQw8rvVsW5ySHOhKJ7j/k0/0uZxKTPwEcTQLRT6zg1cM1z/PhISpEDkIk5K3aC
KpGlR4ZH8nUHtPtNsg8XUdkgg1V+lRy8Rjvzf3HSBvqZGWYa4eseksv7OoTFqdzYfh+Tfhl0cNmY
+GDb43Api0XKSXXognXl8pvEkD9UrEz+sGou5DXHuSiHgJFXq/9eUqvMtDx17ac/0fGo7rVPnRDJ
gsuN0M8KFl/hw38kIa3YY0GKTGe3+MvpFpFXy+dum2fkzHBXsXpTFPadZ4/8g5XhrnxHRhTfWkVx
n/+cQzMfpXpOtf20DgMZBMfcybiqqIDU975il9sYIp4wq+t5HY35c+ErWWirpGZBtwx5W54KqOXy
JRPSq+76pMYQ27RquaY87sS4EqJRKu0wNXx8XZK4N70yDIbrfh1C2+d+k8fHqMvJmLaaV7WVKf62
meKa+9YNXovCz0iR797MmT154W1rpmGvjnSEfjj9E6iuj115gVeR1BCyrp8TJApcJVodWogxt/nA
YhixaN7hSM4/jM5QsNRc35n4dzlsNP+Oglf+Ac4N+ovrhM7de1Nta2j90Dcpa5bUW6E2bg8WzzfO
KBcP1+FVW1j3vEIvDMtvPv3r8tnTQ+O/Jrkt315lOR6rHQKw8aFp4zwSGXIvTySwsaO9mrR1muMp
fKCtBw230rOwpLA61lmvgeTee2Me+UVUQVX+MyJy3b1NTit9MJOMS8K7i3eOpy+LFvEHK8XGJoZv
iAa2LvK3glCl+XVrotDMh97b9v3w9ZLXqgc+8e9KxvX8MpKYXZeMgYkFYGYKdToi9TTPrxtvEp+B
DEyR7Qqtcde1B5yUre57h4+a/jd0zKT+vg0ntyre4VxX39CQUctrj6nA40awpcqO+ud09bL+Rzm7
nG5F5fvr59np7HSA72E76d+lS+3mHtYsXnrNmm/CkI29Lar2v/O6Qj4pRT2iRVbKeWW2Obw9XO+w
4eqbq8Qv5+Sr9vE0SvYTA4v8p13plP3NLy1ZyJiSWWGNYpEZaLHT6TKwAi08Frp3uMvZpB+SYhUc
Bo9orFI7jdsrASBDhnzvKg6ZxzT31mRQauKDVUKraltCklBKKJxZX0kvm/jgqkczj8ApNOVcMFAN
MVM23BNJbyjI32LYQmro4wSBD4JonNOSIbEzqyfDXRkVIzpljjEZEaXQqnP4vRsN26WE4VyIQkNa
obIYTDwl0ehVzfWikZHiu1XBqqR4UTB3kMMRBm9ecTYig/+e5GA/hF4RVjSFD02IwvHvZgpmoijj
wau/aI6gFBdfcGFUO6sbr9+wz0uaR8fHJvA9yyvL+tdk39XTXdAjx1V7q01L/9FIXdbb8dy01WN/
qn5OBUvuYpf/BJOOKm2IVjx37tFZuL35MBIxv7xjB9Cnn6ICad+7E1SdN1+F0OpQSaG0SdP7cZrN
Lt13uo5oRPOYXWM4QFHgQLqdHdx/4x1Bs0a+ZxuICoxKiFZigXRYGCim1JZqYyYwJY4uj15q6Og1
TMfI/wmQsHB6ADVIY4PXKKUgHjsyQgtXFzZEDrpJz5cYw2mWX6iFIuHcYnmxIfxQaN48F/I0me3Z
G59dl5m0dIsbym9iotv3D2hxlvYel6ElfZBc8eQRJLAZnxLYfcPROkGai7PmdGswXOVFg83HL461
yXFCuIsR/ui8LPG/q5OdsVrRRT9F08TgkBmxIGWMvqF3muxzxsuZWc9ESzjHGNtz46M+NbHd6RpO
xmLX4U1i8/fGyCofmJrI+KeNJtZ/qWwZ4wen+WxHRBTTwCDp5ZZbY6ioPYYTNZ7/4vLv3FQJhzYB
GTNetmJ1xWuXidqM1U51P+BAB9Z4ghSnkPGo2i1YtMsffF1wJk2iH1YDechaxw1CRu0GrijGywgV
nNa8bFo5X6HG0cKv8AihLpw5EL0dCE27jOyJfgy2sDQDUTuw+bSQ0KGzGLHM5dp6RkUhJSYMevwH
k8OoWsDs8yPyi1melId5Nt+VHKLe/uKYthrKW2y7KLN6SvnpLR+79WpFCm28FIhp/X9pO5N+j5SI
bY5gPwaLYA8jSwQ3jAHH8rxIEAJTqEi3oBAB358npCYmbmaGK3JlhvpYO2ndMtPHSdmAL9+xd32e
ipGbsiyK6+ajtPupWtrWfdInzQb23/Bv6PwaYFoPO64SE10odDeNjyXllxIGIcvfymD/YkfCzIGa
EjNqnAo+jwjcuYGRTbnvP3ja4nA5wprihbgxKfmk7jXGLP/sEHdJiXue4qqokXek96OaWzQsuiUc
vcnx5+j+0Sso3XU9hlimXynqAMd/cOGPsgHR3CQ86XVWEyyX81yxmkjCWu6NoA/C4thGPq+OS8Re
dtUjqhDfZoxH+SnVlwGF9ORMjnoDJ6gM61BDAZixcTFzKAWkCAULC23rigzbbBBZeDEFbLnDMo5l
t2J/y/WK+yhvlscWyj/VUSfrJAxwmIC1EmcYQaJF4T0Vq5c4FDZ6TnN14xAcUdi7Hvun6kq5Rs0R
EGR+hg1JFgNTHs7ElykQ8sqOPNCGy4Y15GdP86qH5R0sloYwNwphZJ9aTdx4WJ3UBjJRP8U7dmZZ
1DeDmWHP2px0PMwtWvWfqe1IvfOCskFslAcshHgFgmIRuO/02zbpQkVgLfKU7Xeu5ciLhIkmr3JE
tc17hCvU+qUa6K6RdpdgV5xTpEGan1YGjvXLur2H7OIyyg5b/JgRx1twC5ujD10xtu/bNe6c4ClE
0+EO70kc8XhJpEPhY15tzWphjrIJtb3PVgPLBlYGtn6n++zhNNldQ1EU4sOZR2QPHgkY84AWT3Qa
nHDBTYyJbzo/1DjcR9FtscB+OQ7b0H0m/nQ4tgEprSwqRwlFqCNjqiPDLvOoL9IedxlvF2xipGLQ
soXlpHGxPIyWGFlOPLPBSuUqrIwKxRQ+NkgTcDJaUuxee/Cc6gYxJHua2uHTE8wwekE80HuGex10
CSkKuxRKsp4JVbVbwoOdQ5HmhrnEu1WhdMLPqyeKC1omrm/DaiJSvSffeilGdbskSxSN0Z9GYqdZ
6f+bidGJ+wx24Az6juMx3Iwu8BcoeToukiT8yyfINrTYpovEgI6U0RM/mtqS8QZ+HRSJwHnSM7A1
lhi/OwG5HmAfsJ4fsf+ISDJtlRr9N4hYiy+Vf500t0blmPzMTL7A8leT90X2qnFAcG+BSIlDxO0o
HTFsLsnU7ax921p2096vS0Ev+h3miWzaERGY9OoYes9d9MQ0CKndzkFvTMEKn1ZaqiEjVZGQhbQo
KVz9YPYRcvswLqCxltBPKVBjtMVYX2LQAmEnXBuyeR5JQ5SynSRO6npr68SyYRwouxxTJbTBaMso
iFOjkS7VKQ3Dch/7NCjLEJfupsRXReN/tF/9Pl8UeZXYIaTH1s0isvgKwGVDvmjKvQsQrGT5t6xS
YTkd8woK5HO09uJkkeMeQprC0gGHclb4Jn9shTr5OQwEcXvtKSLXWU9jdBVoTtjXBpfs4tFtq9F8
pFx2oyeL9a7Wm7iboD5c1enKzkXuMQjVgUIfU8VDVpRgEI4gvY9bs1vD6+P0Reni9v0Xz+h4rpi7
YRx92zGvrQ9eUKqApmnsphbTEn7PUL/6+LvxwjkQCvjhgfDf/GcGJsCdb20M391HOHw0UqkzJHSI
FgMIOi4yCXvP+jvt8EcTb+g0998guYzxdTOZNJoOZrKgBC1gPBzMzHcZiDpWXWDdRvqgphdLsLYi
mx7PzoUukZyVmS9lTJSv+tqNPLnq2rZWNuxT/3HumwdnRtyGTRD+ru8qcjP/DatovCLorchNM89f
AC8T6Wa0UybEj2/Mqh7rVy5pCjXEIyrAosTkzhs86cODsF+kSZ7clT+6pWT/sKMU34E75GstgUfb
10IvVHn5Yw+3A4tytqowyK8nWpT5lThHmfrOxSQPPmi6NCuesKZGenWs2Mj5lBIAlCtwQDh5qGFa
FTMX0qXWEB36rqmHTzmBzDgpbQnT29Su6iuE0nDawzMTdwbGlmXQaOk4ksWFJ0faCX7/54wPzdBF
YVCKrbL96WO8+9ehsewunoUAF3WOBeYHbfJXdBezG3uao879K/JyZ/3bQdQSmgfHyw03YmAxTOF7
BtmdDMnKGLGYuOqZUBjp3sIn8w/QuxX+CjVzMcSv+w4DAch0LmyKC/A9nKygioYufqLDz7GpixDr
AbV22BF8GkvsjEipRtHPsool+xLuCgEi9hNyxYgHpYgXZxM8QTlRQZP2hJyBdRkssccS3BCKOMIp
5XmKHH4uMgq6ZXswKwopQ03kRO4j3myQCRSErEBdzuRlHomBSDucrxui7ODOjZlAWRsiwgsocBO1
oLTXUzRSyDdlw3ZV8YCbEc7HGpDklJaJrNsM2iivHMqpCdCs4BzBkI0MSP0D4ikc4HpNl6LDzdQi
MQVcKAHIYTuQLb7PQg3iXk6JdD0cUb6d4DljTlZ/PWI/yWokTibSz0vVyPYfDA6X3syM9cCnQbbC
BwyT5HyoMisFOiTZZ+IW+jQqlbfzpywOon+LfBnhfXR1aDjALnZWDfcEKYT50R3SAYA+ThrQ1Gtm
vZwRc5afwLbATtkABzRA+U+CWnj9dxjdk78Iot7w2m9YslF7PBMHwJtGHXEye1RJjLb3ZpGJiG1E
ZjmFw2a3llGyD04nGiZRcq9bw8WHqYNzwJ663fEh6fRSX2Ga541vDb0ryaCFxUONyYLkYghYBGg4
KOylYpeICRt0KoBHgl88GImDwfw6WGWZ4iHSgdOwp0dxeosd3GK/VSuEfTJAG4bUyC1xiX4cVVGr
AdsNB1PLa4eZrMkjScswXwgjWAUiszAlYwFhoIIdyA0WjQOPpBrijqtpxmgBEmU8DkhRaYRe2YMx
ttj/3HIwCU4Xrr0caznzCJ4yM2u+xf4MWWw3zkO5sz6aKkL6dfQAkIrHbVfxUke2Og1UzlLESFJe
hs6CbvtWbKsl5RNkM5lGk3QcctHmcB+0kLSfUEbIaY0DILg+DlBY6wAz6pIs9hssKjBZ2ee64QDZ
tq4R4Ja/B2THS7TYHecVIVysdmBo9nwdKHkraR9BJIa+4y9xRAhkcwaj3BMKDWMyD4jqaFRxRfPU
8yPkNHPGGIALwFvjzI/DywjKZJdX9H34jNqkjnAtG0Kp45Z9YUNymLis/IJEFfyrOA0EbmuRiQLn
1jloKHW/Yfv7RGg7EJILe/rPN/wJXzs9Sy4RznSWvAd2CnOPggV6IuD2NuvApYt7FNQtyxOaD4kz
V9txGjcRB4S3rIPz/PF+7Pq/7chQB6n1XHQSjCBd94I8E5WWD2bXpE95G3JvDkVQatwNfaVt0b33
wxQB589jOVlM7ScXZYCF1XWL3hn8CLe/1Mhq/3H79imCcXkbTKZrGIMVOJpJIHphUQ1uhVfrBoLI
LvjAyi5Yx7V69a3Ci3dTztT6ZwPZcP6SG2s7/127Nne0nHNZb1bkCzEh6ouZNzlcarbacOxOTWnt
R7iEBZRPs4tRasyBxmSTv/9EOPTMvKUz8ZtcEDiqlrNVxbYUHQsqUPfWq2aGD6+ZSTe5Pk0JGl78
YOfVWdFcTgTu/efhmqBfzLbyEsBAIAV+tiHxClgjiORbLDM2XOI3IhdDOhG/NVZahhbUzlRX1BdZ
V10vWT7w4kJl5lWJbYw1sG6zYuzYj+3alzbNZO10hbH3T29blUqiz3Ykk9soK52NucYavwtQaD5D
eJVvHVaTYO1mHxVUvu5MZFF7FeVWWvwzggN1/0V5LOvOCjPeK7U4UqXF24mgmMFzx5KxUvTvnFET
txZrSbnRc4xXxNs2WHCCEtg5TCYnW7Clbqvloe24huVmnFHSvaMFbZIQT8AhIH92G84A/svGYEG+
NgmOwhJO8FVmp0uD/LxqhRSMy5ScEKnAwVay9ybeM5wPmHn5d1jPSbVlFw22Mk/TjOsM7YEBwvTk
5Xj11a9qWWbnM/JVw/5GVBDDj/vzIdPOo5a9UXxF1Q1VmLzM+OwtvFHN6CwaWjJbEb7h6gRXn/9i
DtzQsxH5iEuzh37VGROLGE89gv9q2rnoSWEuZXmHCRRZqgLtSz0NXTvhWUeQaalbtm2CQDP5G+fZ
VZi0ti2ACuxg8pQoHamKJ0wx+f1O7cgBUvQoOty9yZSILXur87Y2K8VLnhuBlFFOQlIepPeQfdvh
uE/KwSs+xdhzletND2kkIZoEi8I3DPuswjj64Pn9z0mRaO8cCFMLGMCN2lKq/3IeHVEdn+YqUQtY
SWJKM+FG3u8wCzSYEc+D9tL1m6XYmnEnVzUmStUBkNNI/NvF46Woj8x/xviThYGDfIEYy3N/l2ud
xvNRj5lcdFhjWroceBcxA000NXB/O8NV5++HjSsPdiAggJc8a8neY1gGZbydXzg54fDhFClHOCOx
yX4CSJBtM265uGkXzLR4vNbOLO3B0DkzicM91C7vbU5Ih4/2OVoQeiU0L9ZxAuLCUQ0LSc5B1BZe
Fn2D+QUes8vrwp0NcL6MCWv1aeocu05up06V8VtT9gAm+LAPiNeOtQiL+segHacWr54ckh6VW4b1
QTY6DDR6dCx/Fw5bDH5n+BN4DHeuggkrMQ5wjKG4srXLmnpvhcvE4y+soNP2XcXcFECNWL3YMQ/Y
7AstIWsRqVrXdKNwvb9YQS9NrRGfxrM24mR5g1zXd8ECJsJjkz0AuRRIRYI4Fhdqs8br5Bhj+mVl
35rWwEHzr2GqcXF64b2WtzMin49qgJQOI8/f1MpO0N+mnMTsEU7cCCxqA2fwshlAWGyT2GMRlOGn
yxyEz2Y4uPyu87fDeZnGmq7VkVdD5TK5XOLG4p1DRanUD0g3Q/WZpnUdy8O5OFTCmGuJuoR8oXdO
HOo0QimVydk35RXHKkYY8p3Ofbjv1xVvi30a/4HostMDNrOxbecP09+OTc6d6EEOK4pjFkmG/o7Z
LPgRXzhUBRuIar0l/tcKYVaqqzEp9WJgRctunjwOPrq6J6uu5d0H3GZYRyszQMopMVxLpq/bKoJv
PtO+hkaJtuXY9DlgzV1NnEX134ZnpP6SQil1pjVv7nVEM2Nh2w6HIOfdWOMxD+Biebaz4FDXmHLA
+eOw5lLIFDaPvSfbUuPI/EWx1Rnw+lfLkMaVfgN6ksZsi/zC4YCx62AuX6cyCYL2tjQQ1D+jPrAH
936jDzsApKzeOenn0SKPKNX0vVSkVC/10sp/2pZQdZoxm1Xt+pikYUWNifQnF0MJNhveds1LVzNh
594nGJ3zZXCtM0AJzo2v6S6zGtr9IlpY6x1TPKMouadkczU/xmAJ9bOPGGd63VbJGmPf7127vYU3
zFHxJk7WF7iGPs8DAfQwk4iFobGdoLc99Reb5tHVA6+2DXTAG4x5TEWHvJWCcLNOKz/ICbtiK5a5
Jr9MtucNLWCWKpu0jNDZdc6TPWwAmExCdy9k9FaQJVeRh2FQjrjXZwRAMDeeWTW2XsjAxyiAA+ur
IYpbiJNxNyIOAy0feOg7mnGbJQbfopzfow7OOaaa3HTu4BliIN6g511y15YR9UgrxxOsp4bJthAD
pICPtnYiLbG1So8Mb0h/PHgG6GBx5S6p1JwlpywspIiQMFijoWcUepd53FGyjQizdV0YpQtWZW2p
OMA7woz9u/A80G/x+R0OGTMGjWubiws7EzD+ApcNDZcZ5Cer7Yj++stdjGH80USx1zwSu2b49bXe
jmC/Tl22Id0YFJP4QtG76muImHKXpM/mXT23E8upIM5xBeE7NJjw8EbB8aNuyu3GqD/3mEkuEC2M
BgkJBQJJBjg2TVPVGjcR2GbnXcExZ6Z1ZEEwXYYo02blS5OZNFeZgXm7Tf0hVKHeYcD01NlEzeCs
iKSMSXjf2MUjEgkpwxbt4sO0Y1wrG1sE5cN7KxN1qn2aUnZc7iNGF3sMs2UsnroEjkJQNvigrbiP
TU/gpTELV37R9iSABlR5JBypXY7Zae7vwiCBKJjk9NFbi7FtVDjM1zxO8hrkGDAIKeaPxiezBeOK
DSUqN6qHW6ZCyHEZ0uQ/nZzR49MQ1P5QX1W4xiRY/BeeU6vnsYY0Gl5vVI5t75sJL+FHk17Lqi/7
EZu1XUC2hMInKFkSTFm7xA5QE09tV+2NxVXOsMsBsh3c7Vp3jCIcb+o2uV81Xk5foi3Qk0hErvJc
gG4g1nqiU/B6wZPd+fRyeH9gtgfMdRdbtmwV50ZQWYGsjtrrxukPpP8Leb5nW2BIbgTX2QwkVf1S
fjDSGCfxmjmfGoA68870hsw4WHxi/k+UD3KDN905UWvSJzvIR7iwyYbT9Zh62UiQpMdEvLzV8GWS
azQOc/NPF0WJfd1ZJNJhMtagDvmTyONXyiWXbcPAdgPX9DgwUW9dAGCcXt5a5VX8aYOPoF5kCmAP
5iL6bGxqWa0YwXdcfonYzsWtE5L225lxAnkYyOPjDtC+RMEgygfChw18B1b6b1w4She15slUfAqG
inrq89Bgx5HdEB8loNEQkByWvcRzhRPzLvR7hyOD11fq6zNp6FyTqTUWto+OGHv9jeKdsevdlNrM
Aq4tc4Di+y3ZCgvWjcd7OjPmoF+e9akm7QM5130msRzZibvIntEOccunffx9L/tdi9EGNRHIH+Il
SMoXD2AOfa6wzafHVqjuwZ3BXYFxgUCPFt4AWSNi6YSbDB2ROvSdGJXbQOtz7P/98ZVcSKlYCx5w
qGPCzRcSbnBJy7eA7MawyfVj6KcTC86JxXAAvbcUxue2rTmxOWjTODG0rSNCAEOLg+d8kcpUPVWx
lQQQ5dKa/29RVri3eV4C+JO7yr+P8AuGrHU66z7+Br8KtOULALvZGBpiLoXl4KWbCe7WbU/UYPvY
npheFX6itJNRGbGJtik+eH8S+l1oUT1bXnu4PxwjSH5MP7iYTuFCkHu17ZaPU63b/r9pqtMSK/wT
Ea0IZxpr3KN5w4vUGL1gD3OsgFnZkVP1xubIZeVIhsEDsfFjOX98N35ltJ6uLWJZRSwvZKjory+w
7T7siU8L28c58aQpsGGWEujSd+VMvtpKDUw8doi10VuILvqPH//bjmjju+FCbmdTZV0Fl/oxzm1R
rAfjA++7wMNkSkrDu4V8QytjKXBASfmzrQ7eeumlltGGuLjXq8ONcSuf+nCTrG/nN/S7uRl3KVb0
0YtyPX7Lx7ctvFxFvu3YwsvHbcuz/d/8tmI3UkQk6OnRql2mTbdnDqDnt1qui2Aa6JEIeuynRE8C
b2ZU7ny/SA8CJm4NN0F9pEXRA8a8QoSayIyvJEue6vUE9274OaHlwtB00gzZ+Z50Pg2h+1z/5WYs
bf9EC0EntmFPkWGBnonFvLk6R4OQD8s5TFRC4/eFoSa7GD2acB9imJ/+25D18uBj7yQQOeMOKHM4
y1PFKF+qStXScJVrFtjd4xlrJ7uPvxHgHEJ1QhEmh0C7DjR2Q2sbLZHvJ0AohzLAYBjmOnGVGwxl
cc2s5hNnr90OusXxThO12uf0ONds/Wlr3pBVfJdli10minN66w2GXOukLV6KdITAstGA4jN9p3Sd
9aq1/ambrjOsxovuFhwSPhpjakCvFPIxa8gfY9mzoBJwBMRx7PpPJsLKmFaxTuEKPzGdQoF9wDYm
9iB5drn1w/PgmpHzQfAWT8mfG6mscLMSKh1yz4jC4Yy/Fjgve2+YMooQskJvS4n/8Rr8bSv2Hdw8
nICH6YZYpl7uK5CwfNuw8vzRYM/jpWnTScA8f8kCqh9GzAADT9sG02yswDGlXIX1HC3SqxJzKzD8
/21PN14gsWxqCHZ00BU+5UhapKogx4M4jp1jIeH09uMJWv7Dl7nciNgW2QQYaMGwZ0e63JZh3XtN
WhbqoY0pzBnHmGrGmM3FWi5X5C2eLhxq5uAf4mye13XXK1OKpO5UOnusPR4FsZ/SaKTdKGOoGEdZ
/Vxpwh6e9cx4Ae6xi6TlbfJaFu/H30B28f/lIPgBFicBetgAFMbkhPx1J8WLnZ4kbIsHeLLK6w6R
thgOwJAPUI/tIjuPWAHVCR3++IN/24pEh4NQju3T9hHkXnwwClMD8yviwbsQv493YCu+GzlCQoDG
FpaN6OPPu3D8Y7uTc4wVR0EIMORH9q/ftPAIK8+JvX9w80FAOd2l8vazxiOXqefcdN2wB5UkQixy
Y3COM3O47/uUdqqJMzlkz08sXZYNuVX1f1EbBGu6B1WRfzXknmBYxmQGNE20MkN1PfgTpyyBQYk5
/deahLjcQDsNeO0+/o6XD5NlSJHjRxbVOqf35atFYKfX+FWvHuBaCASMvKd3QM7A9subvCSGULx2
VxEKfPzB8rD+dxXhjhAgTDYRW1Kk8Gb/em8N3EwCpjHlA8kOMqqKUJvJzMCWW4ZJhUxp196eWetO
BxsXWspGf//4Mi4LzoDD2AtYUJyN/x/ZZwTiYCRD1j1sbRr/3+RRoMwQPAqqWWXn2M/LnGAmBJ1L
m6BrN+9xRUDh+8eXcrkxBJxW5B+4IrvBovpSKO3w5mfYy5r3RVfKQQonUkBnTDlY5pnC+v9tw4Hc
NhAew8ef/tvzoDQKMbbEQIB+I7p0aUhif7RMwtHvliJFcH87rqNUpynYI/IOkf68nfcXVM4s2q2P
/vgaHHno/7soQosWR6SwkBBYk/bFokjonvO5afR902vlPSx2QB73FfaJkfFvm5L7xQSsKyjldk5f
6uLfLI9i/oF5bJGlV+EMgY19Us25971KENamiOtPI8WkJdiIl2oUHFtNJJ7/3L4TwZPQWg52Ajry
RPwNzelB4aikvw5tZ1ft9awds/13jECdvuZ1JIdcexJDRKearalwaPzWwpacgquVFAKEL9kiFIkp
G7V9aMJlCKYDACdn78d363LpsgNylkDZgB2HSvDy1Y01mHNXVPm9LhhhiY46M7sOIrM/m8j/AIur
5aBcQhbsnTayLlmAKSps1R58uxr68g8L6HInCSkUTTMKxRUQterlqHJq5gQrTDe933q2jRePk/8J
Hz51INMcy3Tx47tweSiELFZuhHUSi6GHudijW1ifhsE2fsecOkM01SUj9c/JUztHMkl586dyhKPu
12WKEJQ3BX8ah30rDJ3LZYoDaI/gsqvvFmWKmKgpce18XZOZOVwLiBiUM0DXlDT6ygb2oQKpx1VK
e02YIgswmEe/0/tkhiBfXxlhvIpECmM+NuBeEr+QEHR9SGWGEgVF92FRqeA8ht2qHp/UrgVoZnpC
buMT+jzBibdas1i5W/3eiHDwfkVzJjjANp6Gky3wcLC18BsgBrYn0ypF1jc/tNEidIXJFuNg0sAp
L0LTABCMNn6Njk02ok2oggRVvkjK9JI/zDSRk+m8b9l1VkgMMPGcaYyIW6iqRMVlJblyyu+zbxs3
Y2tgbGPm3D77rq0qlwsySwaeqD1SGy4JmVzoWiGhRbDV7gJiVUFBzmX4uYcgd1RgrewkSbRKclKH
nQl3oynw0VoT/208kRhrXoI1BFeK6+L7eWUAOwdgGbZllQVmVclQWwMhZ4bhfU2I7HWnfb5gcbzs
Yrhg8TE2iygtr1IiVVFeqlwv1ed1WhP3B1Zv1D/YQokEKVQLOu4bQihHsJozV3GsIZQgR4naUwez
1LAbcFtFb//gZ1gCv44uRKty75UFdIIzOCDIwnCYGwsTsV0WGLBKd6XHYNba1QvvMuPojeBX2okx
3/o0XZr0DafJppdpRd1hnKfcGzdyIzzBYJPHNTOi5W5veOFymnsvhPGyZFCp2iV6mG6FVtQpd+YZ
Y8QrgPUJy9C1U/lUne3i2t0t0nTkLzvSfgUWOk9TbNAkfspR48ryZ+hEhJbEWnEHziU68ShkPUoo
pIQAnkl87go4a5/0cpu+DRyUkdA2dCYSlIEAr6QzfA2HvCdREsIB78yQGnIknRmYamV2uR/8SqY6
TLeFKpg5q/yR26OgRgXBrpqoNKEg6YZxCv9qI0XglcDNXz0gdch+iG1hA20KN03iC5xEz5Hhnd5k
Zee5d7zYHtbLqxNMhMdtQ44NyfBbR+Gf0Zt9we47jmwRrxuDRJ1A8crGnPcpQiAzXjdZvSgJdB3V
gfmcH98XsDE9PBWYvt0yhBFeaRE60qZ4p2FDTZfCZW5dyja6OTM23XAa9ZMN48JDDZX6ifmEWSwt
a1PDNvhpE2XEbdvgbygYiuqq93rZfkpyzhjnQoDhYwI3pVPPNQk3FqPGBV85jGzR6UGxsXnx7R0g
kKdxEepxV0ZVZVlrdHsu3vANAvyHoOuHELmnfgqeyEiSpmVi7Jv/nGLoBeqqafxiBMgkDLg8wlnt
LHznFPAyec4E+RoDlcboUm4vSUjIwGPSrDSjO2J4pDSFay3LzCiNmV9sIOHmj7Pab+h9thYi4mXI
kLvRlAVExyWp7vYM9srhqiKMYXEhG/hEwpIbXa/tZyC1qr9DrxsMzHarpWNJb4MtjnE2MnOM5AFs
6kMMlgvkAlHnN64DGQJ29nOwDam9TSuLdyoQgG+YXtzuaqYaLlaTGyPBIDye3+ciW3lvBibFX3Bb
Ipft2E++MAw3/ezGA645TVjMq2t4HvFkJxhIaZa49X+YO5PluJXsDL+K4+5xA1NiiHD3ouZiFSmS
oihRGwQlSpjHxPz0/rJQbl/Rtjq86fBG3bwSCygg8+QZ/mHTY/pM7c65XDMmS1KQgagSgaPwt73W
hQMjNjojKocLc95HZJajqojtC02hj1SwT3FV5n+WTeqhHmULNVKrsuw+WviVCyjvitta2IXxhVTb
Yqqg3wxTh5cneCFS2/5mefEIfUgaNqFQKK48gXUL/CBLzOrcwKMag43FWw3sQwdmBB/N5YZs5LKi
zXJkXNu97sLQXUD/yykXa1CPPjGQVF8rtC4492UmM0funB56kU3p6/KKaDSq0GDElsKy0PocgU/g
ahCV3xaaLIGp5NFyzqsy0slmdskyh72iv/Ccu8CIlmgJZa8vnkqa3+73ypjsfp/pNRFBUhC0yCFf
IEfLDEvDPolrXh+hcDAL+xn0jLO5mu+oiVx36ZvVXWHOb6AMy2qvWVnm+xutdtz5KVKKR3BIL7Ca
3O9VERR6LTEEdrHiuLbWFMxfJhcxILkSF9TcGOLYony21Sw2aa1Uwrex/Bjv8dhWDUecodSlF1oo
xDxVW+hK3MhA04R3NCywPWB5U3pnm6VuYOhWJ/gP7nrdhCj5gdJ/sD9YZlLqHxZQnAdnm1N5kT5y
U2ht4/2c0dABPOzgdgMb1xXq+WMxr74EHG+WIv6h7M9SWJfe4eVZmbKnbbXMKpZ3bSEG5dywJ9WR
t6y86oLuItvlTVUN3JEbm2ETGXcEMU18qQwEHH5OVYJE4wq5bdVIu872ItnzdZdO2zKAza3ITbG6
n3Luf2KGL3BDB9Gm7nmROyCyca8LPO4KNy1NoRKr5awIFrQvCBGXk7ozgfEosGTRopwT2XbDbZfl
pJgLXQIn4R/guq6OLwT0BSBGcFIln48m1fBJhraKvno0KFjsAma8As+dBYZZLoizWDAfujUQCqHX
V1KZfnMaJynML3GZMGVF4aa1nfCaxS09orrT1IsYL3lROnWonZ6Z2OJ3fQNok1/KxwkeKKxJuyQW
VSPVB2YyiefnK7hVDJ7XYa55jbleTmxZ9arYgQubNfj7AoswEay/zFunguofRacqUJqa1+odyjWv
O5WGDVeibDuM1fH0iMQdB0QOxM+eMS0AfOqD8Aa4zzyLvvgCG00G6BDGKS4akm1dz/jT7B0iAcRN
GK87R4bG1OLgOLRAaZbG8/WIpBeh+gmGP/tBvO5xr+W+V1dEDf0P1QRtGaXCY1kAF/wApLm99NAE
2H3GvRVK5F8s7BnV7Ouy7IocN+3tFR5+jerppCaeVwRqGOAcsGK+AIwytHFtxlwHGDEgCXMkr9aq
5PJ+6ivq94J+oYeLTuIhRhVcnTOwVBjYwQZQjafr18AKSIGkwilT1I5i0RrQbJyev/hu4zPkcWxT
rWBZYdyMnHEFW6TdOJdGwnDhlnN4qyW2YB1Ez7x2d+W0LI+8xXGyLJG7yJL+4HsJY4e66ChvrnEW
0l5ffdYDcr6jjWNV1QNDhyrIMHKYDUxCb2BDsLuvzXbLjFXY8y5I2br2VVe6yoZEH++BEqg0VsyG
aulaWDmNn9JL9xrvY6YFSx9zSQbbSfWIV3mZFIaBJXjbow1+Pb36yLFYiAVIDR5KP9BJ/pIgXHxZ
gY4qkfzZUn9FlaCISqWjuTL+OBLCmTnEMDcU0abHwvHWGHQF5uldg1cFcpMT9QqEWwjoflsqvsd1
Ey7Tv+sIngEu31oRmnN93ZL1tbvrN+PkU69w+Wp9gGsSQKll0CWHzMye57xz9ZMZtwqSsoBMicUy
+XmFfEJ1UDFw9jI1L6QQ4FjrKrbnjYhC9TfXhZhcJABSCKZMNJiM8L2quVeZvr4cgoy8PHNc6+CK
p29CTxS6dCppTn4q/ChoPl1R2lJ4igqhR3lRhrsauaPsFQUp9R7zy7CO4SPL/7rGru1mc1aTgSyP
VRlxxRvLy5BcdC3xaY7Z5LzmbjJ5qJd15ekl64pozo5AIFrd6IKrFqLm/WPFqlL8RYdjgRNRUXNK
uJh2ex+rZiigoCO9w/MMolix8EksVVs1WeSNu4s6nuYxegwxBu5056FBOBTLjJlssPzmGXieIr2n
kWVPqGezvXEYFy3W6giHi7cFxLLQssni2/bGwC3x1aFHIOvNNezqiQIXGVDhuP3G6RVTasnZrkgW
rzRS9iy7So0soNulxETNrs3mCE6p75/BtpasTtLFmhGUccklr0ANAKcsquU81IXV8pvXz6GsVnSk
K1ydgpfYmmupmnlcG19X7I9R48xaHqYIQn76GOgkqYSTy3xKZlEKqDVxFaZpSZoqdj079Erb67WL
/lu9BBMIQApU149lzn2WM5MHHIjsGmnM1dj4tf+YowzDIiiQT3ZbEm9S3w9xYpLmRh2OMmqkN5Iy
Mf4ya5zokVFUpMMri8xBTJ+fmjBmjhYIH4G3tYeettdQIrYFVM0LUA3YBC2f5ELpuTKmDOjW4Liv
JR5ssWR8qrXYHx18buauR0+36EbiQKxVwBy3zgL7rFJdYSGX6CYaOhHNus0MBKW3qfRoV66hYujy
tgExpp1IurXgbeEgzogccFLmGvM1kL8TgYuupdrkS4NwdDnDTkjKxEW1XwRppnpW5K1FOiXFEcuW
e148ugh0gS4L1PaRA+X8gAQDfg+ZtGyYb7KZAe24beh15e4HzBCKUGzLQJa93DRKxv/RdTRe4u87
a+90GhkL0Jx3BHqnFkNzdHTfjcw76PoisMPoBrkWhCzXM3R1mhtBqXZSU5gqFEySdwj1cukHYZam
su3r91+khPxlU17u7V9mj/mLEeb/D+dLIKHKxeA3zpdl//pvH7+j5PT6V8fM6+9d3S+F/6eD0jKI
K1fl14Ad/uF+6Th/2jpqdrxTnUY/euH/cL+03T+BpOouIwCDWSsjiD/+TZZdG/3tD9v606alazMh
AhDFfOD/5H75bspAh9jzkR6E9guxxf5v+B5gvhBgJ9vYZ8ZYSSCJBX6GNqTPE07g3rkefIbosJit
b+qm9n95XPfLHOGvymLvBiwW1GlfMNpgrgDEmi9LW/cvnjEZ6i3NiKfSvm0G44lN6J+B/ntnKhXn
1tZ83I8Hx/0nmDLe4rtusWmCxeFVMGLidaCC/etlBQ6IQSSLbm9zeIbbhHHTPmxsgMdlHX4ZkQmB
aRkFz0hlJDMg9YS/FpF/1iKjetHMBllOJPdA/3uu1YDa1plu2FUHFBxlshP9LeMOfXd33OZIj5nw
nYR39sISXjJeOI9JLHvIB55uPCGtUp6cOoNE0XYM2fxRvPbAz+/MmB8vl5N9MD5mKH2+dEwGrXMt
TPsR41HvbMhmhAMJI2aTJU48r6q+xXZaCyCEUU0K/9nJU0D6vd0N+Y6WUTavm0xPw5Vm+DnaiVOa
bjp9ctYwZ7qDCzSCPhrA1ANYzPAIbaU5GCb6AVuUVlkaKPb20xZVL/PZw+74eS5t98kwpWs9THZi
nYRb6v0K3pH/TB7PKqLGK08z6pUv7ViDwZa1L99KU1YvXqwhzpKa+TnxvBIaCssNLUJ+sTXGRySG
sFsOdF3K+yro+GaezsMFTFmeIlZrwvfN9Q+NKTkzJqu3KReNMt3puRugY1/1fEWjqqroxupKrJS9
3oZwmNXDBq0P5H/dKIBhM0ddvAedT7suiY07m2ovom8y0qVRVkHrKKzIhaHf025Ck0PJ4RSSggp2
20vVx/7Zyzz9buE+oh4xPjYAveVKcxP/DNQae4IJsO8ebriD4CgAK9QGRdG+NXD5LfKNNDHgT8DR
aLpqhNIW0MGmpWbE0Zo2oP9AKtc8TXOo4Z5Hf7zZtAUAx6PbshB7pA/QZaAyAIfktuJ7Cy3hzuI0
9tZYX0630gekjHpHJe9Seyr3XdC19ZoShkXbGh4vozMzlibUckQaxiownqR6nFOsI14QoB3T7zV0
4Gj9lCIZd2WdS6x3ehuEedqEWbMxPQBa5J2o9Se+wRMvATt669L3x3u9RFB4i4iz46yCJjXw2kCj
9UPbhoa98/UhD7bYRpjuwaZ6rm+LbDKclS20yjkz3shytKP0Su5pu/PQ8OLS74a+r17QHeaW9aD2
t0lOIgEGWoyPhV2aT7HFUiMtKspNoVXFubXHNsC8W3JjkylxQueEhAo2WJmgDwW3diNxKz26Jcnm
2i/67ohxRHlCwiJfXxd9ZBRsEkuybWbsymMei9Hd8w/im7Jpxp+INPWfIaSl1i4f2fcR81AmSUlg
HUeYPmj5pLH55E2ZcSe5zmaiJ8rigqvXo/ChjfeJiMynrgq8M96X5hOWRLOxuewFkEO8LhMUe7ga
/TT4UnV5kdxVStsgIYlzbgr14GUa8VlUwN4G9cu53lnTOD4GCouzMnvBl6y0aXwcpIRmliKnVnw0
+wrIPVYme1cbinSnOfDcViikcSWmNrzwrJii4IMpTUNuLNvjNxPXso4zIwj0KoJ+jA8Ffdd53dsm
fzYY993NmjXeu2ltPtFBMO74jv4zTDcDFzTT958hQIjXpB/7z4M3pt1KR94oO2ESMz1n5Vg8hDAj
D52D4NXWBqdOvEktTOf8WYeUE0AGdkWB4kua5vxnXOj9s3TgYaNdkOAOyjl1U/dkk5fHQ9qlf66N
sckp2dABaaj4PyR1a+8LEeT7zEuZ/RpO9HkqGPiVnZM81lGdYtPjd2vNCqttXuWg/XNvqjaBAfps
lfqyOUCiC76jUF6vO9MKGF9APpZoIgLmQpjlkOGrzh4Q8/SAnVTUrhoEe1cVfnN3/uihU+PR578d
M9PflZk9ZKuag0lpoJn3op7l16jrqpfYMOSboFaKmfGghrLutUavd5ejg9Zy4Gwo5MnChSnhVowF
Ilwb066Vfrmw7Newmr3ghI1OcwhEx8GUIc+HuLybNAcd7QSxMfKu/qqcGc5krlyFcSQ7ijBRngZ9
Yj/Hlc2gMIBit0Z7yd/m9tBom8bCvG3d0S3BOwvFjvsY+Bf+M/nkP/fw/bHcqS3vLPNLSFB7wbcl
aUMcFaz4sfVNazcZM5G9qIiTasXE4FElwj+isLdZWwrg85586wxYgNsolYl7wlqnr3fIi7MT8BYa
H+vUhgHqtD1RTwaecZfBpT8lht/A5x4EXwdOBpeO3Vqu6ROBlrFMXrnvBdwLRNTmMESKlJLaaRgj
x+GzedKibt+Keq5ezAHyeUGvvUcVNs++GsY4YlQpqKi1mOokYmXCvlBJ0e+ToHdjepIfAXKLbN5g
gA2Q6x3EAoFu04KvHOxpN/c/NXg8t/lYa+s5M4d+C/4+eP79Bd+lfFwQlILpYv4C6g1jincD+hid
1djNTGsfFtLfm1SPe4ImXiNubCbHAAE5HfGnM0PE5vh/vjLlLIA6QD6M6t8juJGg06LeskzOlthc
1W1uH1FtKPYZU8ZTOdYgkFtYsiW6f5vfXxnk1Lusj69NOg+MhmQbVgF4tV+zPvwbMR6wCnuvG0kO
kZTcbo9AFjkECMbvUZffIkYP9Z7szBshw+rVS6lb6uDt4ynaxkHq7lovcukfaf5Pq/fMTe3I8dDp
kX1OOmAqlhwIfmjcbhqJoQj1Z751cslqjy02Cb5DqLpaXbT3mD/ex6EoHqNG79cShMShhejuMfMa
BQljlB3GUVs3bv3Q1+O88WrzqxETlvAyi085Hrb7jvn2z7JN1UEjneJHwZB2h0hUeePFk3YM4j46
kAXW2wZfmy8NJugr6B75J2mU0a3teuN9JUhUIYBku9Qpb0bkM/BUnbU6XMWAE56KzpZvwMUZpVuT
vfHH0D5atPjebEiNPcTQmrDWD65xb1M7fJqK9sXOB3/XR0Ntr6O61vc55t8boFMcjqipv7a5hZSf
k+HxyDlZNzRfNPIYQ8ynIhzGXZI7OLAGUwxzKKrDzzjloA/tDC1q6yhj3RZOqaN+rhK3apzDl9HR
glcBQGmHmB2ZboKKAyOcYNjNsxeSKk3FQ5DXn2mXDGuZesY6T+V41lqHG0Ih+5SQ6q1H0yVW9pZB
KIRKYDzTEzV2tdcfPDfEDT2wCzokpWWvRmCv9kZjBR8v9UBT9uHGYY79yCB53EfIfn3zAFmc9DSK
SMRpdKQSfQsrszHZsY3oa1zUEw28GGsHyOZ7gFHtoUxj5xz6+fQIn/27W47x1zjJqvt5NByOjSI/
o2WYr9OuDDaGK3GSilL7iERHcsP8N9kqoC/JiaYl3xPP6HZWkBm4JI5iZ3R+026TevRoGPBG+4iQ
7g11d0xFEsDalP4ZhUM0CfIpeU7aljFuIix6e1MRvwjNYixRG7RILfLq3BURKiBh3mwa8EYfBq8O
T0ORRQdLC+sVRy5+bu24UyKt2xog9ppOxNntnBF7r3I6BIhNhSuqO3DPhRVvkrDMcR0pJ387Bybp
R4FH2yMsGHTJi+zY9l15LKAGHtrCWklXaOdxGtT3Dt0THhtIZeDxhQu3X3Hasu7Ei9PCCzSM4CVE
nPNQ6QNFjBc6zB8y89bHo/iFbqV/xoxEPQqhcit9IPtJdRNqahAhH01P7kkWIedF1lCnBHCi3kIA
iVQrRRHKex+xO3Ddol9V0OI/1GOhHYbArc9DUBtfg8TKdzZJ2AcdaZQfU21iCxfU1UtqhM5+mPN1
0ETjPvRE+8OGeUgJZlWEXW3+nDg9CY0QzmM5eCcXQI5StpuOLblEvaaZZE8rACXOc2rb3lM7ifDN
HMP8NlGy+13kj1vXjKvHHs+tbWD0xVYCTr4vARHupdQsjnqvctYOOP4H0abBTSMwRIzt9qUi13/U
oYXchmGnJs9iBzFOOzM9614RBJvXBc3wOytLUjDqtXdTozt7KioGvQghmcokcC5uqyowb6ljEQOO
yv6YMC/bafNkn0K/Cj95WVdtQbzPT+B1ixfZtWITBXP4LTR7XZ7wHeYtxDoJwKDbWbw2krG6AQri
9RtjJFmhFud0v6RBRM7xEYLbBAJlmj8Ck8++gLUP07WPbfs9LDdVeJrqaOfg+0oPoX2ekM25j1US
Gzj9+MiI1T/HdTw95l2PHLctcThuwx8h9cNHHwLkLfgTa9vOznC6/DOE7Iw7zLtaqj9whc869IO9
HuQIUCBbcDJaZ7wftDpnjwSx/YAsY7lGpBb4Bfriw0ffFTiBGka5L2Y2oZs4zUerHsyNCyv2OEmP
PDHKhkcHY5kTcY4vMKPv9FoJhyXapFQ+mIPzAMJUmN066/wsWFlVGDyYs23hLE7mGAYd/3ZuaQas
TBQJZuQbWvermFAoEWgxbjomU/VKm01vbzua9TWbx5naKhlbJdQbHRxrDm4TOKBM5Pvw01iNPBPM
86ingzh4RuNgMjZDBFoQ3JfPzLRJ6GTomGqt2i59rEPM1Gvdy1deLQX6Q3HznXRe/06GR7BEGqIi
MHfjvYb1AJLacTtjy15EAg12k7oZMzau0lYGBUiiuf5zIcV4j9pYeWrRWTiNkTpZdUYKK3OsaI3Q
RX+Octdsd6bnYCeLzqd/ACJjvdh9FN7RLyjvqt727jGRDe9yH931QNO1jYZn5Tch/eRGr5r+1m2l
qtknUb3Ith0wRETMZZMOuTXxiEuKGtXDKGrRZuuhjJkWlj6KEDzBcl1Jb/wo2tpEtTf1fcZYOYIn
ARPlYFXB776vPZNAMuuNQpx3LKGkp/Jfoq5K8BzNoXxF2uhsheoqqpDNjWkg1Zg6WhjIMq9RDy2e
kyazqlXgK1RQnfoI6IMDm9A0T/PPnu1XLxlO8kdQusZLXU3OOYIiv7ZqkoSUboNAUUYtmcs6rVSh
hC6ec0oTy/sYMwZPuKVYr1Z9E9l7m1ECBVEbbvuJRk5ROcVN39bTkyv9+AeY/GETNtLeUAsofwaK
PXBV1Wb0ouxplEbxZuDd8TV2ZX9wx6k7An6kwQIz8qAze93mekaPhw9mbVhHu8/rl9IBd4/2e3t0
/aQpV/ZAA6XNKl5Y7LOcy4mY3ZVR/YL2b46XV++O96bIqmMWxjlqlrjPb+3IEjsMdcMfgWWWN1lH
ZgPXj+tACTcxya07cvkJjQxzaI+l6za3ksnDvvT0+JQxvYJ07xh30Beir6VmmQdEENLj7Grjap5N
Bf+IzV0QNxqMdnUauJ4MvndW4N57KCPGS6mP4HdzyBCWpXCUs702oI9+6Sxt3OIk8FiGbbIjmUiP
mFDNb7ktgGwHPeCitLjDJcsAG1Fi875lct8eZ8CN4SqTnb/W4PTetNaoPwzmJLbTFMZni+SeFWEn
1auLmyNNnwA/FigR5vNlvZmZJDnz8fs++mC2UPMFdLEeAi3doENQnTu0fB4J1YFY0YvrDzRggjOa
r9VhJFH82boEETzPYU3t/JohLkCU4LUK85YFKFDYWwWtYfxAySjchqgMfm6noEGVZ6zBHXjaOS+w
7qpTRRqGvwMgMU8gMlSJdXAZkZ+itEOhwZqL/RD5Bppc2YyyMrE4InW5k7FqOmCnYtzlvZjilak5
4gG9wkdEIstPsSh6ehWFSO4mH2lRdF4eWnjbOzcptI0bJmvkWwgo6VBsU5AR60uUh5vqrz18Mcm4
PYaEuMW/8O7to4LkntrE9Da6rMf7DhLseTRoVEaonz9T8co3Z8zqT+B2+Ismau6gWUMBmnvbf7Yq
nYMGqmLxY+4izfo8gdaVd7XaZLNPuLs8PPi7433mUweYJlGzJW48IlaoQqkAJbOuNdU4CnR+9wbP
K3oaWWU2YFZbelWGpADVW0Qsdp2f1Efd1qOvvejGx3FAqamrIMtvaWhxH0NUcj5M8SDfPJyvjzNg
fHsFpar4jPWo/zxUFm1W+kRyT67vbVrVj23HlpNDH9hv/tA45kYalnIFyOjxua0/PuJ3RXe7n42n
2bXycQWjNDRWLR4/PW7GqW5sOqzNvLWYQo7uKBnIVfVC/f9ET7v08zQh24HXC3XmTQl73z0TeUd5
d2lkOmNLekNvkj99Mx3q58lkEjCo08VTZJTVbGrRyQIM+6QZIwfF5M5NwyGFnwY0npluV0S33aRX
K60cgRd1pMdZRJVS8XZ9lasjx0uQtypWzrrH8+8BZT//DFbfuGummXoLb5WiPqfOBJDL9wt2ThaX
eb51HbB9IUpeJrBG9EyPjOX857nIxJc4rKtbRFvVG/BocjBFpf3fWfbZ6NrugFUbbztN+VoQLKk2
RtWON1raYpkaGSAtbR+FAShiVWiNP6zz0JRvyBgVO1/pyNlAAh6Q7lFhO1f9oEve0442OYwHzZxW
It0akxnkYziLIdwyxqEjHUseuxRtFIDipL0Z2ZYmsL9B8hy7Y6ep19Pl8rXd8uv8JpnDjD7E6jJ1
uQwdOmIue8qtXixp+Xf6ZOd36NmzbFO+ux6RENsjdxBF2KOvW6TqASSrdriJUra3nnBO9taXo7Ni
GvKGQkT7MuPVuA/cKtkgLBYme1UBFmv69Jl+KhqmuCunNdqtJYLiwb00IS+BwETp4zBZoX9eCgSL
DOmun/zkQ0iWZ6/NYnayJwr39Ods1bi+2FpWfDIa1RyjcGjnPYKdJN/OEHXI2oTaN8tPVPPI7uuM
0KN6QcgVsnPyzKHCmUZmPkM2yTd/nCvgCvRXA6QCeUoUkI617SQgeA9awLwa6KoztxjonmNh3N5C
e6mPg6EmAEy6gpOJ0Okj0DkalggDsCUsAQTPGossP1YKI1aoFdKoHnQv1PBGs3LazQIcBap6jIE/
Cvok7a7QOPz306gz38iniMQuohN58keNGOldbj5u/TDYxjqr79nuA2M4VqSL/vYyYXL1htUh/JxL
DGj9jYfBTlApR39CFycUbKd075Zpda8BSak+6mNfv3Ls0bBDuZGPCuPAx2CJPCzvaJtsphQLRrRf
ARxczldG1qxOd1Lpp0+CFa8EjpY5Cv1deQraOLx1plbbMx1V0ESdhrFWkEFJCaTsklxf1nTa0WBD
UoSnh52aal86BNupzJAM1LMPQMALZPrF9MXXyaOcGuXhR40j6q6pTQ6MqpvofdOLucc7kTZ4gb5a
upv7UKcaNjsRcZynWbLxgJ5SKRexeDULMoFjhSjLuI0ZJ0X3oQAEu3Wzdrwvo0K/7UPRTPeYotMB
gmFfnui0grePOG7lWvQM0m7Qzu+afRchm3suoJofOxWX8Yqise6PNI1LFFg4itSrbiuGhKTaRPoi
C0Cx56qD73FS2MdaY+Y59TXRWwebEEC0QCrxLFAqhfmq8t3C5byy7d5/bhDve7bVYnJrMyAqigKc
JUrGxsslohYBWRhBf/Ce3E43V7w1oKSRTpmNgGcvfkJusb5pvQfIagW5rUsQ0OiCfhtY0XRP10v6
K8w66/qIOjqvc65wmd1e0nEN13oVdHgWk0ckSrqGWQ8C3A52WmqBGboOHD0o0+jej/k7y86pXWRQ
FWvCiNWtih4Y32rEnPUR8AxxfvaFjbarkbp3vdpRgZjLE+bMrKYi7tgQFF0s9AG5Y3pfsTF0gLy8
PFyhNBbh+sRE1FfJ2HAIcgJgSa+gW4vSVadh6/DmUJiOnp24H+sVPGL9qCXt9Cil2+2R0q2eDZll
JbTlTPWG6apcwjglTPCE50OSbUwucOynbECQMxpuLX8oHrBZS/dgRacnMkpGlpeiZbIFTYWshKlI
NzHfJDOxeQ1kJtp29KnvdKOGuuIGNgE9cseTGv/ddTpjk0tXEP4dXRfCyZs20TldCavxd+idTV/I
OFgyMKq1n1EnsKNP0nHfZ56HRUMe84T0ORN00qNMX/fM7j+irGp/Co2530kkDlGvQ22yaKPuhKgS
+upo8TzDhm3PlZVVL24/2V8mI0PRZtDF0+97ru+IYIIRu47Tt4lVL159pvkOrTJrwN11fzD3jtUa
X8kTvRtBU8lYcrvfX8t4x71DWcODuw092AIWjtP8u4sNCRX2iHzenj03I6oIHApUl4FQ0coOEw/P
J1fgveAmkAVOgWbGJ2VmDOwhSi0Ts4HSzR+MpMoPdkUh+2RnWbdH+yDBnzFkqW5ZkxUaz5gmbVFS
upJ+/2XoGbzcvpfVhAZm1P59/6O8e81/yH//BVPz919//JdCbL6XXdE20+MPBIWLv0JlLF7j/46v
Wb8Wr2+/QGvUv/9PXI35p4MSjHJ+FsqdTpHPhx+y/dsfqMgD2ylK1Lj+9odn/WnYIP9sKiIQKrrD
tOM/gTTGnwxCLAuGqdLTMMUff//3X0zxeEa//PxXKMvFPv6/mLLIQ4KjsTnGIFzirS7eUxC9atbR
4BzCj65FfTB9U4cWHkq9LPq6/ZR7ogP47dbjkGqYdnZGVdwnYaQkzTI04OWw6wH9T0AtTQD5Envg
XNLutEMtdPV968xW8pq1aQnUEMi/slL1e7sBKGrpFeXKcWhikeS3VhikXoFCv6tl5oNjzl78UZ8M
m8uIVJuQHwxUX38XNJ1J/psMvvKHSIQLWO8uBOqrPBuW25KThGawsxMDvbAN4v1+03z0Js008T+r
u7rMsCyXiQ6bqvAlkHBED6he3G0ye7NBWMesvAn+iQ2iw5v8CyGZucRFssVwIMn7iOi8V23J2QNV
YXvhZ8MJC2XfNMteYYhN1yOnZJwX4iWhdfRjv8G1moFeM1tHvHuXVkiDP/exM5T0+UWslN3a3AjQ
5+xaEy2TbcjLwcm219rQb1aNNYvcXnkAc0DapZyaPGwQNZI3AI4K+WMA0zl15DoMQb6Mqyzsaswt
kmhQtlKhLkBdbUNtMCN/L8NEWXP4dR6AxAalTtm2xaxedx8sUPYYo9Bf613AIalRfrJ5jtxdgbcV
H+g04PnMwxghQkcfWqEL6TyKPGzNgybTwP2oWakrJZV90OrGCSleVEH3aaCVttgBmERl8TakY1u9
NbpldExHWrjB7iZZrJVqVCT5/LqmEdCfvTEreAhp2wb8ZCdlwtVqAfYl3teVoXMLTY1skbbPxtjQ
6jUMbnX/cdfFfO3oAiv9y6b/H1Biv4Z29crRtTBt37M55mxMmX8d3DVpKxx4DM3zbAG9co/g2IJ5
uNGhNuCEVEclOPotKi3pNBzLDruZ+aPWpgNAJiMnk0wPv7+dX8en3A7UBHzaTItxrUOr+d3txAJR
e38cg09SB+vU4Pyth2O0MZxBCfBXzqgeVT9EisACmqVy+jMyAkUY/xOetfErek7dCNHPMWy6dQg8
ee/VN2ZviBMqW/cTCXwp8rse+nGf7BtcQhz7weeFBM4qRL8ky8CDUPeXEPLq3mBpxSRww7QLZlo0
0IiGyceBU4k2tsYHyEvAmz/kqP1430qrxYbsdiwDAN5ejgzsw++f5q/Tb76EozOGvmheEIvd95BW
fHaJTaKaPoE9TrCPwbMZSektmLXSn/aUm4qb6+P7g1b+6veXBjb7Ppi4uJdYjsnSUv4K72M2ds82
nrlW+AkcEnPDp67PlU9OKx0l6RZYmbq4i3URC9wumzwx17omex/M0ixkYdF4mEd2REQ7gJ16JaZ1
UonersdQi6C/NzgRI0tYdjmwxL3TFSqcDH1U8plU5JNrrqgfXKJw2c+9/xLkKeOPx6rwE3axHTUY
v6980Wm2zyCRde0rFkmA3xd8amjBh1pKpYWLeaLLJ/tWpTgoU9903BF+KWpXanGsYlKwkJf1RXay
Ya7RynXselHjruGsq71tmdD78MRcPqXHCIuPRqJTMVFHZk3cEqJ3Of+RyWSovt6IWQq1cuwDJx9L
WXNxRM8NO/oexFk3TCdpgf6ioecUWPURRAvlRIRqEreH4E9k0i3NTMfYMNnGBQWwPpxAZict8l1V
fESr13DchwQvV14JjO2wDx6qtCsc7bVcAmSmVJCCp7FuM7CGvdFmfLQ1FTzvz3oKL9k4Q3Ms0/SQ
BGaZjIgKaewGAuxMazvcDogJctf4ilZ8Lz9hEPQRhqmKavlyn4DNcHQrKqnO0VLgeJaszclscmNH
baBLFI07B33SFaaxndS3HOcQJZyk1XhN148CZNpiekT1rlbTiLLW+JhTYw3bOkxlH+5FTM8CQJiS
Uax3MT7YSfa57QfPg1LjDkYS3KRRodbZgDiN051MfZLEmALFYh7pP9kbKor9VzojaE3T6SRr4ogF
R++/z6c1zSPY5gWl8zBV1KiRVbROeOMHWuADngNg5Hr72USSdgQW1kUyK9Z2PGEPTjMnh1J2Tjvc
rr5h3+EV6YdqkihA3//+Jv+b7INJYgcMGuMxcDPINL0LxVOHCrxb9db+GooXM1McsgyWMirDpDcr
3RuBGey6mcTeZT4zgsT+iE53VVX7ErF8NLVQV8HrriljDRg9zpcYoaxyyDQWcWhZBwxTsyxjbpVp
RUbZ3GSjt4qaoLeiLeQn5axmWlKktxBd+ajff03xH5Sd13LcuLaGn4hVTGC47ahWsmXZmnDDkjwe
ZgLM4enPhyanzox0yq6zb7ztsdVsEFhY4Q8fLkDfA7mC5QB+7MBY3iOEEi8yWxAN3Yvs8brO94iU
hnW13760UTda4t8b8oVvvVkjygrDrfi4/RUnTdsa5+Ss7IynEAUM1sWRdsOJ6ka/GZ+HJjLLlilh
k3PCYTzoPaoabSQmSkw1a/xsnUa4zxm4AlyawIm3SopnkFt2t3wBL9TGX9DJEpN3j3PQbFrLTtgK
dT38PK7JzLo80sSF3D+vv6F+1LFGrpHHGmadg2ZBpu9PsQoxibQcOJPNLOrW+KwwbjMVDRRYo13y
25Z5WJOt3eYMjJSYltQGANN6b6gZvtUTqYreA42fMn3ax4DbTBMbtKS3/fu4D5r2uykMLUhndcIm
33GspVdMCYsO/+FbAeIsAgRXWks1nUth4TR5yq1IB1ihGKZmv7yR/nPqKB8QjkHwlLuIg8Kt+A4L
pkrX4X4Q+bPvLa40T2U0zGTkNiZvoIO3NB0iZJnhST2FRZ1hq0vpK2iROyM35CJrphr/z0wjMKmd
qLFw0rFD+2PSvaTKFumcNt/E6nmw4E/HGhTolLThQ6cGob5wEQaSu7NDPW38jqilr+bzBEw4Mb7P
ZgeOGunxqXe8sz3KoQ4wZilo9h3LqeoyPDGbKHN9rNAyz700cUah8wsb83fpUmBBsw7hSziIXKE6
/f4UTWI0emXX9rM1N3Vs4DQOhihFsYA6gzoHKA30tottQFdV52YGYGb/oiHyLnPkCTjHFvpANEb0
Ydb//V90BwYXlhiXenyOZZX74rcRRLOYT0ZoaT5u7tOfm3cJ2F/etRW4+u36PqPo6fjzgPLxOUIb
KAkPAAECJbV3uwycrkv3sVbP6z1li1Zfjpx8UrBTF6EAieUjUFV9IDj1pIb4I+sa5OeP8S71o3A3
ARDbsF94GsgY7x4DxVzQLXBEeSGtIcEfkjYZdAnRz6zs4G8I+WWb32Xu5PvxL8rIDyvAB5N1IiOn
3TU+XBzLLJsclKF6BmHuUYkTLDRZfIgQEaJSXoOPow10JeqXwzC/QMimH/uLFaCMeXfgGYcjawv3
xWZ78k7frcFYBNjslKF6lkmvnVec9YAlWcXbuynQ+YC9jv5pw3HbEsqyxMxluGd4m40mAFZBa+Bk
YYRIyF7JrOn15mVupy+EjWu8nVyHpD6hW1DMUauFSCYU9UBuKKObvqaGIfvsUxfBYjGOpp+jv3cJ
XO0pfGdjKkEgHiMXYV1hBDqJa/xZGs0By7o4bb7E+B+yi5XZ9Nl8S7VaDMzFjYgC4JQlps2jpGtp
3IUNeK2d4Y3a/HML//AboZu2CJHwMW2IW2R7P4jJSaMzBAJ9aVh2GpNdhARREZ7sAT+nbxVCjdo5
tFrgQ283oDQbFL7UTtR5x3/LGbnwsC7Y7G68w7GYkv1kWuQx1m+IdxT5YxVJaCcoxYsr1RDwEvkX
rE7qy/tGlUuTMiGMoGieogD3S4zX3FwB13IDBipg+YHWzN1+yTxDfWNd0CDEOVu/7BO1fc4jgJ1P
eAS55o9jU9rCgFaE+wsgKqcCsHxabCZygJEkwzqaGsOiadIpSQsPVgRioST3AqwT+zvw4Ql/xV7b
Bgani7+5/QNkH3Umi894BNCS/FkvMAYYMT+aSiwlX8fcjvR26Fzd1DGzwZ1KNBs8nY1XI+lCs2/U
FPKLve6otvJ00ttNXsF9WoAZ5QMsUNH8AxICfVejRWLwce4EUbI5IbYWRcmJcRb2fzlS/oxeht8n
DNfn+A5JDZwp9naR+VF9THtJPmJ2oVjyUztU3fg3/rjXSsoC4gbYIpMkV7sgyyOTGTLjAwpbI66o
RT3wu0GLCdr1aKD+uhCfuiV3VAcmJCkHDUNY4ib1crj/c20Oh9TIguTvktoMpwnkFJ2wfcIgfZn8
2wb0Pm8hq9zFj2/IWAvZdjSRU2LHi+Ey5a9vmcTFcHY2Z19G2A7jpQiZkeXOA4qTKnBA0IfmZ04M
wgz1AcWCKEzOZuGlupRgfrSkoEJpK5QXaz1Ppt91rGcZ45Y0HLLBAXG8J00DvnzYeNab7/NWaW7v
GwKDJlRXazrlCl//lO1WNjAaI3IDVTRYkrWc+Xng/hA9A5sUxXK4TZH9ocH/33sMMURrdCuZfFnv
D7o3ZL7admZ6Qglr4PZymblSFboGQFiB98XA2f75M3y4PBAo4drA2IDGP01//Yz/ukvRNkUJvDGG
p9WXF2YT3iZzRWH3YjAEoqsBd77gWvv5x16/2//WRdwafBigeUGeFvL/3w81mEPROwy7BgRHFAbx
GSgBQmi0n4AgGEeAToDkHqw6aUNzb1lJ7csjZzGfxR08nm5ZvoUJGDjMcpi3OvJY1hAK1MmKUWoO
b1pbOBy2BNASWR9RDfLK3rCKGm2sWTQ0kOuMgdt4tpULr+oUJ75igGdTdlvFOWUWr5xD4TDKM39R
D7r/HeZwTdPYRkI8DAivju++v6gsrx5Hxpf9l5Cpu9W8ZpPbkOelq9u2Iy0+dGcFiFlQpaezrfvI
0l2s5oBOlg1kFfg4f0ZHTXcNLLPlRSnqX/6CVNPoZwf07esupx8BZKo8oqXHuH2P/WuWNYhWWZM7
HkOjodkNrNLkfN35oeWV6RGwGvnLxYvCmfSlHNqaxe4qaN2EJsfIU/dH7QO1E3fWkvIksVJT0hza
lHbXeDupcc4LXFTyBpC2NXILRXvFSHdS5a6OzLBPnybl0ES9odsSDsbJ5/YFEVK3YW8FMZbl3Hig
UaZ51m8ZHaLl+t271DIxXaWzVP2iSnifyFIAeqRN7EXwduJDCxzlH4Bxcx8+OW4KLw6PP4Xd9JI4
2ohd5yxE7yQbBKsx2aC/ftV4fH/06EqbbAFqUZ1Gf0gfZU2snfMyeKLZj+26WM86Al4+W8BOkAEF
FJFJYsLPz97/8bkOxN2QzkToCvN941Wo0UsxjHWfTIAey4urWt1TxxfU48y0k8NYAziHxZ/9/HOt
d23CwLZQiWe6CLpHD5ze5+1FklZTMy7L02Cx9fmOeB046X5LVwlQaHjdytL3feM4U40r8bkuqNnS
XZMlc4mzce1mfnPBWru2wHGjQ1H8TrsngOvzi9Te0rH33/HpKvnPa6HWMHnY9/EpnMyyT10neZoi
pJJTpBoSvRFgobYB1C8vi8ODjaFG8y0b0Gmv99i5T9l36j+MQS9bKRKpMVzUPklRm6kOjqMMuISN
8vVC/3xt37U2UEylDhKmw+pqc4n3HZwWFYxgqkrxWeBOx3n30kTvogkUPb9T14sjHeswO4B9tsv5
bDID5WaBMwWl9BcP82GD2bCCAo8qUf/vAzFKpwmdZO7xVHl9ylkyEYDkLDmixYv60AYLF1xbjfi8
/XwR3g2vCa42fH6qIR/dY/S73wfXMJ5iikOXSAM6s7sAGNGt8KpiRJ3vbbB2JFuLlEhm6NwzkfnT
lnPFraMvjA5PPdKBMQCRpH3j04XH3rqjpaq9uadNAKqRrA7Ce58+WnGydMsBeyEtceLKMRfp3z//
UuLDTnQQYvX1u7V0vvD+uIYgDRYxZMPT1h0P0RrwPvVWPQewqfzFU+pmoLG8VIcqB8UZ36QVpEO1
98xCj0XjFmB/uOsafDWMHUCZpJDsY9pVXxbl+hF2bFnvOdpBCl9Te+e4ExDCU43YbmHs/BKGR3/x
0XPKnTOCVCS/3wYHiIpxXJMFe0QPmyTbTfQUp6Gpc/2FYrj9I1kCT9An9tssBhQ0m6pwzp6RumIG
P+SZECxgJ9tBeNvXA6xItN8Lt3vbXscyI0MKdBHEu+7BtZV0KF9cJIz4cnFhFc1pWGcEdNi0pM/W
1y8AoPHFewZ2MqB2ghc+o4Ug9fPhCCjm8UydhwhQB+AYOrpxiUtTSYssGK9fTGMH2OPNL6Lfh9uG
0bjD5A3dSBtFivd700PLaMFjt3tCY1Sf0EXSBX8rkijknNKW12uINEDUXVrMC38ZfD9+vD4UGKcJ
XSpTq/83zyPXSjNGLuppa2W6dmVyv+R94PH5q4qNK3Kt21/E4LjEL76+/eEBwPOiXYNeqEtC8eH7
J52bZdiiD59jL9ZVFSqpje6ROnGfgTUao2UKDzzOQm1W03LgBcLL0NZSRlhLioqtNgOvpvuGPQGZ
P4wU0rck8Ot8ZkvnZxmyl6JWNKaP2Xk89Eg4iuunbjurRKiPndXEfVeKm9kfqhKle7PrM1QCrNk3
AIUHyCfk8DbSKimNX0TID+EaFfQQ91tm10AmQCX9921MBZSflkH65y1EUY7go73bgAMO5Sq2THNC
DMPawWG3zF6CcfZYNr8sAN4npK6H9Anhmj4pnDH7/fQzsqZCILg2fS2rDg8fJJxLPmMEWUuohvPb
XX4ezyyNIPr3zaothzBCEq6eWCL88B5hZAgPJeg+/pq4+ERA5DCZlEKqBPdqkDLKJBxeV7fDrsVX
GkAAsa6Y9rlJjwJjCHX16vz5Q31AnTBAZQl0Pshs4OOV1U5FN0MbSL7GYawjyQzklOs+Z55J+rsm
aCMDu+lJGWibXcrJ1AnScr1nuNbQIoMJNuqblx4Fy+gtguq6TRELtTF01FVVGTvl8gJyys7UefF5
F18wbgcKsG9REWb0vSagNbkzp7D1ZrLRbcaYOq3e5l5ZsiWQbCTz2KH5qF0p4HpCG1Q+Dqj3NTp1
Jsqhhq/EAUVffbRrHEKpX6s+LanihrG+9jkQ0+P0W25p8XhBb+hic1qbdz9f2fe5AIeewRfgCORh
vBB9nv/udLTRUjNkTvC8VZarQvNqprdpZyLVqU/7zz+XfvB/9hlAOcIcGbZlAnYg7L33YTBHWbDb
B/vUYSVrBDBlY+Cr+DSHVs0cBpImv6BCGHoIQI3hFGl8b5DIT0gY6msHtN3EwqXg2403q6fTQGcV
ERTjeZvrbOPjAd3ZEeyz35VNAvsBYwGYoMkim4cm9sfZ3Jd+krgZ96upp+LwAHsf7BLtmuKxGNEq
Yt5J0TSXGhGi21bYsOoxszuogUCEFG9jI7Kph85vW2ML878K5tNYhYs1nBU9oVZzBlqhHqQFjKU8
G6Hd2q+gFVA7PM4CxvBLvkSCy9h3DXzejxGU7cG9A/y6JOZ56amFHkeTbx4fwJmjkburRI7c5rmY
cbZ9sDQghfJAhMbYHHJEEsP5cW5aJtykTenC/qGducT5zTyAnpgvZssZwTxxjFIDxbFVsk60kDYM
uAz0v3ChdhpgHjtMY6Tx1R1NUzB3k2Ezw6SmgWP75xQwM8F+nINuISFbYBjEx3SAivkcjB1xqsx6
fWVFphH63+kXJdk5LqKx9ndJXnGID03djcwYl3Wqn3q0EvkQMRkZGaExk8Iehqn163jfOXMSV3tS
+iRzLiV9t775GtN/yZxbsw4pep8WmWVpTbtP+ibgZRiD+WufTKP5Fmrs8aVXjYWhdD7hlpns4ejq
i26DAnTXIAEnp+eFNHnUz/n9ECjd/1vbrhs+IlzBBQavlMizGksNi9Q7EiKhVgwcei4q2OrGKPpy
R2OpGf5aJ4FxhhT8c+J7I5eoN9O2bw6jIwfmMGCss1+l25SL/z1j3OSATjC1BTpIJflB9YqjXXnQ
/sVlkEmKWQy2tLHMvlp+5DNkZ+wd3fjg+ISXgNWrirBR1Pd25N+MGEXWCN9NaX4nO6LgQdHfux/H
TtHL7a34K8BR4Huhi/zwg+2XbbtPJte7NVkDbDt9W6BwfxvUkyxQwy/CrjUPfcN/S86lnRvyU5YD
/7s1FG3bc09DJ0XRMB1ecb+es5Mj0rE8FsiOfKFcSuWxpt1Z7JslIDFVUqtyeMqcipN0olChChMj
+Jd2kx+7B3wGJ+tO81seDZ/UYWeKmP3WY3B5GINYLLsqCRSavUKG6G0PLX6ZWeXfU1xU4XGkbaIl
VnL/uah666Fv3GFEJNRBmMALU2znBTjltPezx6YM+0ND/+NlKqd4l3fNK/LO9Yth2flj4RoTmpkd
FFCw5EBry4F+dQLK4b7muoKHhbj6kob7zGnK1rynB2f8FeI6fWZAB/8gSvDXUmxWX7QBJO/JondD
kb2TzAO+ejRfdm3o9nSaw+W+W1DL24WFP38z0Zg4dbXryv1gFe2nAfmCzxH06wfA5sspn+FrdIHh
nKPQlEeZKT2KE6K6I5mqzqabzAdrUYVuQfkPICRRjmQi/9VUQvwx20HyLWq7BsHiJrqP6Z9firbp
8l2PVv9BphIt0Gxcjt6UuVx9SzZdTKfr77Tw/idpt9ZxgfJ0zDPXpu8+qHgHJG7+SwVj/lwD0fpc
umZ3S5c9eRx9ExKk0WT1sSib5c6ci/CZtnFxa8WR+BzYsK53GdCQXR4XwZ3ZZ+63QvTNt5C5zBkM
jbEfRBPdiKZX3CaVh96RURouNN7AvXEHr3pWmF7LPX1nBhh4T7zGdirvQ6nSvWfZ3bOVwxLDzds5
j760H2wnNg7jMiw/8iaSb7GX0sObI+MgB4S9UY623ixGADc+RM4bJxXzJyhd3YMXt+psMVq7IFfU
4eW4zHeQPoNsnzbS/QzsKZgwny/hCKL6ejToD9wpaLU7FMMa/xQUefQ39MSX0JP9m8X1dkbDIER7
1jFgP8D0wuwYGDcB+IiQVfBJ4Ph84yyppL+Oeg0W2p74GlB3kmKPnoUJQiCr177MRIrmbSbv2ZoI
E4cKXL6wqz2miCFHBoNxJOpG73VKXQMuPJJXEfXjRRBOniQCtDvuzOqFXtSyk8gavSYY4cAdtiv4
wGKs9hFaWyQ/zDJ24zg43b4ci+qNgFo6O5tfsh0XT45IBgBEpKuM+vfZ8Hs0R1R2yXvVEzOSJX9i
xtY9jVw2SNC31bkHjrsLJqd69tCttndRibppvjcQAemRbYLOjQZsXLZ/WH5XPSKg4WBuBZP2EA0+
HO8YXdMj7Y0XFPxh9fXyt4SB1AV47PehdV68At5f3EMGNXo/3y+hXSMZ4ivjYnXwke+x2ipv+GKF
s2dco6D2lUl4whUjGg51bXMl41nUJbsgUoRXzXMG8paZr41hTHuUG4B1u8r4A6snO9kp1DfRmTbT
4i9vqcRNlhjuHTrX9Z9hKY3bPOsGDpc7PcSuM9722NbDsPFEeaACrv8YuTvurFkgkS2C+gmDCtM9
VEnenbx59F4QtUK/IoJ/c4tsmg/0lyTwh5Hg60TnVHX0AWwAz8dEtOlDPTk9za+oVQeVC7xEQhj7
SfA7KifB3m6bmekWK3wLatA+mBJicbJ47RfJFOLY21mSngbI0F80bX/YVUEZ8YUksQQUwBfSduPJ
YojxQzoz4SdMnXvwEBmEG7szb0dw28fA6cuvNPrFDtO54DVyZPwtj8263UkAyAvsYFc9W2EmTtlk
AfFMI6hisQzSPzFKbW/wJkne3NZpL27U+XROxmTfe4uNclRURRzNAllAJlT1bWqn1YFmPOMF1IYO
WarSvwJoEHtQTsFTY8kQGLsb3xTBMiGA12qqnh3flTDG7tBReOTBv2etV35HwKyiw8GYS+YOsRsB
5GMTYH+4L4QKb3O3Cx9Tf3LRmRPNCRGEuNxBJ1aHDPLVvasm9NOU+Sc9OPduyid/7xdOdx5DLWtg
cHYPaaOK3xfXTgASCiiMZd6FN8odmq8evUomLnmePhqxYSPq18ovVTMNN15oLBeTaHYe5zm6cfns
TEvZGV+SYMAqQ+IcVJwQjU+rcx4HSfbDIAVfXmABeQwiljSgoswXpAkEQ1ukCalncu8q4kyilu5T
4IpkkXYYp3H/qU5yIC9bBarqgYJ4a09stVA7Vp1yvvQBrCf6GAQUkDFriRZ0OfYVqEhaTPiPiADl
Rbifinhc0he/YC9jYA+gnL8i1t43yZUulfxrH36hr9SjKa0gRM6w/ZlBvkxpF9e/odqLbzAyQRqV
iFzHEDik/bgmX8IKAa7vnE3db5wM9G+hR2JFlRzmfhjgoZaYx9/gD2EoutgxYiE7Tp1XPWYlgkf9
Lg5Flx17SAfJ0WgbpzkYRqVHcFE1Bz9MMAPRLfhXq4Q9l5PiGYClx1Ptu6p6csc6yn7vUHzuFG0O
vCm+MI2O0BFXKi9s844G7SS8Mz2puEbcC0wEaJ0RNO587IYIl55Rr91umSPA1adozLi4oB/GoqW9
NjF+KNZiNwsLRB16i0znAFqN/xxeJyb1sqg5RDA3LbsfIGbyvsO4xmzFX/8Mq2wV5A+osqj4dsag
EyFKH0uIKI+cEu9URPC817FIo+hguIuZA6G38urzBvEtFySRJa8jrpaXtUIO1VIH1CAJy+gng9X+
TdWk+RcmGvaUC5ModVMtV6kECrKmxggy6r7thgoq89GNCKQ6Cjxto6YNRxVGbuF50Pi4/JpHcim2
MH6/ITU9hk26m+709lJm+yUw2jk+MwlQfGYKSXV6MhZGjZdV0x1vvYI+9zXtrwoob2yGGmBBdmKf
62qeCRP9gLLutT0hCG39Z0xcNWppQ5LLEXKmfZOYo54KmugiTXD0dbNBTZVGyWucx/RPR7FGDI7Z
A1WQ0tpja1vWT0q9J2GQ2Kzi+jS5E/DyqrX131LS8cPX8rwbLP1jG5R7qkIHn2CyLok/iMG4FC6C
z3TJfJZGnqm+58b+FA2ykX93oec32R11cT3QYh6ZVKjbBaY3kgq2yeVfHnuAlJzTFQBfgTVsgZYk
U3BFDEuEevIbmob6USOaf7ypObIM8GxgDKRtAdnLLXDsqD3o5UG1md12rnEi66HWgi156VtXz2c8
E8uOp3xl3nQ2dirJIcbUlVgbpIx6f4BAjCVt7SiohM/u8bLlBRgwbZU6jLskuFCsMyvH9KnSxph4
YNGgOVuy6WeQouta1a49Teax8Y3BZnxGt503tpqpDLYNF/mHAXfTTXYV8ubsjazuZl5MOMbX7VM1
unVUSWQ99Rtx9c4V62vaZoCxi4T3DGpRLjAzhiTULzQiYSnEfYYIeoFSU8rkSu6QEmAJMq/W/SMq
Cz0z9KbEmrIzKoIYc+AdlSP1uk8ZH/MoLoofrDEcwpl/PbYGaHNYK3rr1TPdibd5nXT2yKH6cg/t
MIlL3Ziq3W+MDPV8uWOYYyb7NKNy0J7TE8I7dZTo79TPnf7aVoYQJy0w9BuoUSaUv5FFKZi/TC8T
84P2Tc4mpKK71WS88ErNP2mBIKc8BaoTc7uHwKr7VAlMiexcO41nfMsIC+ZXEwiKIjqHSVae8MEa
hj+p2tLXSsNkMDVrEFH9YiZFD2ZmchoCddvUmfuCfE1W3Kce6MRTQz3mPa2xpPMaPWeW1xumQ+ci
fTXEsPAt0FKh5WrgDQP6+nro4OfrNe9rV8/WhgLslL0vB2QSxM4u0AV+2Ya3eQcngKz36goNq44t
WaleQzgAyNCB29Gh8WjeBamAwt5wasWfo89g6btMSKXfctHpQr+xQciLfw7t1Tpi7QK1kSm47VA8
TnSPQLl296WcZVS+KptRRo/ZVT/N5m6G4MxzrPFoa1lmV1AbGBz9OIVBV/08lwhB7SO/chX14LX/
q8KR6cS6RE2eq7LeiSiYI/YC5eP0u59WLK3VypiVcldw43IdJ689yvXGzkNfsFLV5Orb3g5AZqZ7
h4YKfzhGph5AjlVMUFtj9HbNz35GmzXEbedHK6Q7ws2FOTE9hdTr/Ptq7VOjocuy2rOvEbEFCA57
QlIHw8KvaygDWZNxJrYuKBrDjBvbtYGix6hG92lE1Yk9Vnat/ot9PdKwjWAA1W+9jahCip5tpB/R
QoWX164GplD9pwgiCI+P04r+w2giCYAArshigRJftwltM/03INDqL79iaYDs6utnGSnXiV+VjRno
BR0jFG8PWyD2TGPmHCzC0gM0/ES1fUU6YJWcHPDE0K9r3S+dC40nPWfpOBISHZh8y4s3zIAxL9Nc
wVrCGQ+0f0k+L3NMM44FCqOEE4yI4GRdBq/QkYDWoM554gIBvcusEFUnJnH7yJp7TqZE+tLz9AZf
57X/4DHwZeLpBvT1ibajlkiEq3U9PH5i6k2/vWwPeM/ygiyqHmXVTazDjYc9qb4qy1aDmnzp6wxP
IyKnJ0gqV6wRw0ADPOUCgpTktyfsPzTXO85d8qFH0QDHGac/JhBQiuKW9mdQN2erhTpXfa5Cb5qY
bOOPxy90+RGk21s+3ZzhFgnmAVTJAAQB+F3vgtMM0RJ0itTLbuArajDNgpQsT4lIqz7lECD1bvVM
6SQK28hCdd/bwsLS49lp3NJND8IcZn88WdasRwUmI2RWxrlamMkh1EBz6DJ64s00x+EXryB9fPKu
V45RtNf7+9rkjylAebjSJx15a1d4wDaAYGqpF3CqK50BKA+xzZcoHwSvc5uqr5cXf+45SA3RwSW7
3YZ7g1wqH347w1qpbmjyM3S6lSCAeLQFPTKwH525GA6maCXmkofBoKQ8jGMNoesRUDel6SF2EjS2
Dxuwl5GdpruGgR8a9resC5YCocr1JG/beD3QVTJ0TvQQp8aELFXN6F7Wf7bWNNZHCZthmA817Cm+
xZbpOOv7T0vEuLs3IPvX7XUduMQxNlPykoeDYK95fpuyVqbb6KibAIwlMZs8JB3mM65i6fSUrlm4
WUcacb0tYN5kGowpSDP5Z5i36hOaRQmojl06MUQXWB9d0QItVBmWsDEyRjZMrNssok5pErZLcgXj
9BjuwYBHZV8HB8jJ+qJquEr5iWVBqQo6oHL1z0gHb+IHb4MhowWfkBw2TAS1vj4EyoTVQT/SRTko
ecrzum6dR0nSB9O2QhKMn2lxBfPvtMxj1u3zrOhp0U+AavnRgxnF4Hy7EhU/ZB5R3mlA4HdkR0x1
Jhsk8n7JC8+g41wtY9kd1jR6G9JXDUC64DIYDkJjh38mXzDreC/WylWrSVp4MHlNg9cbcQgHfXkb
gv6POHQBYB65E22pp+szZBYF1nx2c7t5zdFu5rG2dJcmTMMLZLaV9BfZzC0badszjbL1oHcEtMwf
dlED/PMcIOvHLynzREzABqciHSMr08dmsiPOQVCY+pBt6wpEUJ+UEAIHD4IahD695kg4ETucDb0e
v8AGIG+5X+82WukaSDfTjByPvqMtBA6Z5yCAd7Ptma3yAK16LUBapsWXLexjK6CDp1hxmQCjTZ5q
K5Nm4D6tdaiKtGH+sVaksQSFx02dJR1rtl7y25mGXLp+d2ri7FSvg7nZQla82w1Q6Yb8JM2UJdsC
tlGMGqTKl0/BVW9UxFJlCfugz+gxzGd/xSoFs6Oj7jbyc9GhY2Ha9WpbR8xVJ/WVs4XsbI3tPQo4
/GE2jNfcAf1ofrfOn9MkctW5HxdntC4IebAgOB0tfIihHKg/d0lqEfmOfQ2cJjutC71uOcy+XdZo
/SPMD3R+47MEXABmqe/Of95mb+vLLW5a/fJNd6LftANKzl2/tIaOpg4aOZzapuKqnuni9QbWEUuI
IPnOdBKvUggyhXSdFS0nE+HHFZCyvgenC/RLN0XLLd8EsX50/zpU3VLu7SLHjlnXa2E+6bt4+x3t
A/2KNsgBBaG+oK1WJAGY4cCNBVCF9VDUrdLf/x8oYdLpuz+fBr1dK9T3eYTEanT4QJZUZ1AWvRY+
b6OObI/cqYkWQIPxF//MSZpkeUkiYH0aScWQjxTqmgIB09Vbfb0HvLWhQY/ySkpbFggAp9ap9dqb
M1aqWi3B1dwASju9ac21JNUIXdY7tqWuxDZGLKq+uo+CHxfC83dLA3kcGAbtDaBGQz/plzGvJFZJ
B5sP2kCLZeBrhMtW9C6i0JXZhsnte6XPZw9Snp+pyzX9LNccZssWh3AECYkUjk6LkcEZATDttrNF
/UU2DiNCB//umrGtTZvYQbQr2+PsFfnIQ3Dd8G4oRq+9oXUnlwbbliLpOr8fJzu77kANdtiuboj+
ZJluM12roQQCFGnYisRdkZI1XQ02jHdtjdhX6C1jAp3krVlUi+YiBf2a6ceu0si6bI0UedYPit4o
6U1k3OKIoLeCXbaU8n0MZU8H7xUrhw8cr2Xb69vaGYkz8cFru2U7cWuuOaVXE7F5Ba1uJGKnm5lF
0PXX6VOkHQ3eqrym5PcJZPr1ru0uM1XXNtl6h254YVNhA0qCl7fG0gJMSPr80e8Lcxn3tTmFFlmP
Lmdk1miUw5pqM1No2TxiXTkHsen5BJ7aRIUSoIe+Cf1x1GmsZRd6ULz154SjRef3eWRpDPP1YbnI
Z43/iiEVvaAypoP3BoGAzqXj+1oKBGuU35YauNW1hVHn+q37XquxNP4UJfb0ENBO9PANXOnwlk0u
Lw707CbuOASp9d212CbqnndbAAISrfOStf+1FkDGBHDgAZKGJegR984og+0SKVs7rXNmW9fy9z+g
bDstr4fOZDZkkrB2eolaJ3f9Atfmvgjn6gjcUJcDW0dzK+mpxXSuv/0O4R3dXtjebL7yrzmmVInr
dthamHDDZ3y1gBMD3y0buO9PW8tFxRk6lECYJ/OUeIZeUqZwV6jKdSOvoDOYiB2LV62xin4l5R95
ogDY5xgtzgDXsrCZgrF9KAnf8omyvZw/FTUI0GDnTg67DPCl5n0Bo/f/93ZcCQ0bkLqFA0owSGvK
FOvoJe3SDLf4mpKrnIBoNwOUDgNj0Pxmi3s+opDcB1NQ6luvdk2d9jQePGhgrdccLea8Ev+2foqk
qNNpZTPoo7qVSo436rQBQXLNZNiClV9FmqCHtYMuTqs1c5Mi0Kj5pKTfIy82kEh+B7HMCZBUG6G1
KbLMqzJFbteayocZQdJN4PGjnB7T9rRovNJR+uRNhmZEMlnWXyj2kJ9rzmCAA2s+0KPT+LvC8h3O
Jcg4fuPp4p/l45DoTXptjgcStPCbsxgW34pDrLH547VxuPbyNlDteogwC9RxIkKXUK+S6enkGIl/
/VP9smK8c+hGQ/FLjW4d69m3o06SYd1oHBD9UlzcjmJp9FbYEpNhbbAvaya1AcPJHK8/0wQ6RBdy
TWuq0tcx1UCGwGci1mHahHwuUxsaCYtHl+lmFJ1P6rjVkg5jYR5lzQ+sa4nf91Zpx8ekttwuf6a7
rBNzsFl6CwRIdvLlrJnBCM1QFAmCCJQHPCfgANfdmRSGh0Bx0F2TMxeYKd97rZklJqIEIJVDo5S7
FIQNkWdDWm2Hwo9LhgwhPV1Onwu5k4UBo6pzv9atdWnbVMnsczJzp83Jq9YGxHoBbEQd1Ori/lgG
XZO2zJ2uqejWcjbX5rEHRpNXmKxZX4BfIkMMiBC6GKiWVNehkyx1T2HsnRhTbTlW7Ty8GAmwUSrK
oLKs6XaxoH+QM3ll0S8PCtbLJB7RLwxbdGAzsUSqSH5MjUkOdfIxUsiQnQRd450T2xsELrSRFffI
IflAr8jdm6Xv95nXzfUP+DdymA4GpMf8kVLbKg6eogvX/9bCoHCDA4S5JKMbtOAKf1TYEuXnZfCV
d9DdKOuhzfyqvhtqQFHJOURAeEY6euidSzVXsnip2EZ/C4Ox7kvhYYF78rJ2Ya6ZlTNmxjHQqVs5
1v3vpqpRnvYtB621aOD5QFE57ZzJc24H6EwfWzQTzvT8kv7z1LC3TjjOz+ZZSXNc7uwlGw64/tog
g6TtkxfEhF/gJm4o512Hk1p/MMcJ/JfTJiMi7oMn6dRQ31n31VJVGP4A7vJOHWM9TKJtlGnvgrRA
EvjktiH6/rseJysvPblYr8ECTaXRPxigh4uZPNaeI7YYI8DJ2Amc5XMHop5ZOT7TWkN6TA+XZpxB
ISGdN8CqA1jmTnuZwgjKcI5B8Y5Sk/jgHUyOgXOoA9cU9xEZPjLxRpIPfnhrNWnaeTtnwGpjOaAq
W4yfCvx+m1cpKlAtIcL8451l+b08zS5OAFApC/MmzbJyz95rhk8KXQ51qel4ug9h0UrjTsihV98D
grL6rkzPy+hxGm43/1ku4J0w3uynwf0f5s5rt44kS9evUuj71ElvDqYLmG3oSUkllVSlmwQpsdN7
n09/vsgIqsWtHqpmNMBpoRsFup0uMmLF+h3xYwPiQDrDRPE9uDmOJBpExY8xT4JQK9XHrq0IkIgh
IqANLDxdsgV4ObFKnwbPqj45JJwyxNuBYI0HJa6RjUPPII/1BmaM6b6BJMOd2bV2sFQWPPaMcgZK
MHuGZCkc+yICeimXXTHodFErOS1rkFh4VWu5UKhCWZb45jYVJRU+TR99Ou1sDmSJhL2/6KSlW4fV
lBIsyd8kNJMe8GxBiL8FCaSEkh+SSvyS2U/U5vJTDGNzn0F7BRyhsAwUiJPPG8Z7EC4HUg5EQS8X
HNnylBApZtvNNjdbsM32UKjFiz8QNcGVeEWqISgx19Uhrrppdf/1bK+l5h+znmThD0niiS3SasD0
e+xQk1UlkJooRL/u2URxNBsNs1vnV1X1vq8Ji3kgftkNv0zYTQ2Xsz7qxds+7+3qHxLelFe7qL5T
JxDPSQvY8CXLlNBhdnK9NwGDuvwD6qZsOVZ0Fwf/DL1oNFsHKw7FQp1J3CvZqpKIizThcGB0k5Q3
zpDWPo6sRFzj2WwiGX3dGEOUL+eYB/WoZgaH7QR+w5UxdZQUA+4nrlUSCz9QeOCd5kKkHPcZ5sA4
O1t9hjvZvZmbqaGdV/j3RtX4m9fx8V5zAdXHCMbrmO6VO2p7Fvy4CnTrkCQRqut9U48lIRaF7tTH
oW0I0IU0RfBGQxWO/f0cEOXCJghX+nFy/OwsoSw6c/opzs+DfoGeBMnbC86w3THfZbrW6HcdQOEB
5dgMZJTnf2Z94nzoiZe/qEx/+Mzi09cHb9WXYxg4YX+AechBcy/ur2kiElndjvX0OCb04C7Y11W/
xXQx74p0tK78dByPwxTwIvb0l+0vNfYb5aETzuHn8ZjPn0nK44f+ak4JFt5D/dBEtdneLHCADh7N
lHet47fXk57aNwhWrBLfbdRVZ6ZTNHeuM6cPC8rr18xuOU85teOzpCis3+O61cg2ZJ537GoZL4i9
m1p0C5alf0LzxaxGhHL/kVo+usJ2dczbXVgNlneI4HpemnS/v9CDnq+sKIphfbSBThZsHHPzSN4x
H4AgMufWZJtXwmWeUgN/3ohWdEskOjJHd3TPI49Kb5cAa7mXjrMmGXpYP0ohg5ndw1oWMJAi07X0
nQ1+B48ij6f9Yib2zkz15haKNWhxSV5TdkjZIIHbNdWlVyTWITWs6SYNI+MPX6+8TwP2w5+TOBuu
YD5ar6fZYJQFbngW1KYOfym3r8yJFJx9D4A674hBaa/IvKn+ZG3bzPy77E/NsMuzOOK9Y6v3+1C4
8R8h+yHsVKb0TakHxVlv9sE5uaTzmYUl/SezMOMPYYK5vBNkydmkreFvcQp3x5vMHCR2INdaI6zu
rrQtptREi8cDDLuiObcKL/mCSafxrvO7eD5mo95+hvuKMR3MRhqAdqyN9Y4IPGaWsDbmfdNOWOMu
zQJSrWX1nd/PbXfUB7MoDmNQWhBNdXILPdeb7tOAvdiByBZ9b9rhCDFktq/T0NFuHdb46zUa4A3G
i/POKJv8bEhDXKiKObh0yiKCE9lPU3gJd5NEOual6p0/LNFN1SDXONZUcG8n0pC/mHUfAUCPRMfg
lV937YELsd5ZQrb/Rp+RL4FEp76+r6M5vOWw+a6LMKpHMVR8Jvlocd6n/ohlDX9x5gt84B8Ja+Y9
vn9leKFrozv8HiyQmZxbf5o9Lz6y/V4D973j84TmDC+yERI96VkxhF6cHgBQtWpPGrE50MWoQsM6
rgutYBTlfTG/XrMo62/NCRr+JfSc2rikj5YZD8uCz3u694PJdz5EI4yOgbBP3jbmFuLmPCo7/F+K
17puFhkLPy+kPheHbNHcYLV2HLTo0tdJtmYwiXoBdK3JFXRl1ve8XUjdLMPBu531VAeJrlDe3UxL
BLRbjpiknJtLsr6p+nbydnrmdG+EaX2V7zFsi3FhnEsoabtUB2AnEh1QY1/nYEUHNBH9cs682+iX
DIPcepMOuGH/UPb8nCcsTJdsB/YfWhNoJhBOnqsAzHpJ4EKTA7JoOkGmjwBrXZN/wKqoyDAu/Wpt
+i9cDnE/eX4wEx6yyeC0ULWYSABOZab2vJp+hcDtTVyB/WBYjA8J00Ls1DUzpRPbeNpeFGZvIofL
HB3CRhTV2DsDOguXZ+5MWPGLCuiz9HaG8r+5mY2GtYjf275wiLLhC+A6HD3RXNiu+8k1B4vvpWh+
2BdhDiJQm6G34btd20hDoZL3E++7eRgALPhNhGorp+HT3dDeGQxr0XNKh2H8wCyUrjM5lzAWYTdq
diviEuWJanRouTCP+G/+OIx0L78jYSxkQBZT6/DxWPrjyLQj2HKaiQ2drS7gmNISrcRmqCX9sI2C
IP+9lDdiYhWfl4+8u76HJbzRD7r1Gk87MtuuCkhp7nDG6Hbs5tqdO+zc3kaYj3ABpQ1kYR/dNou5
Z0mHyz7b54ClG6vgZoSzdkGur9htjahp3eLCmbvajo8OYA3OKUTF6XkCD47mqHmIzbAZspuomRoe
2IrMNtEvY0R5a/gmt93ESM+q0c7DdQ/yJHxUyPvBouNtSH3ifgpzX5xKYpUObkoZW33UFuoZ8FJ1
4iNrm4rmN9VSCvTMxaKEiIsuro/0rFfLwkyahXomBslkN3VpZcZKaai1kTi/Fc8MHEqNAMpfeCk2
wTxyjaBJdPZ+N7Et6nQsR6xD3GWiQeujBuTKK6fC9k4OIQ3dIg/GLI1g0I5hT3FeHCqsqtr4WFd2
w020jbpjhHZDbhXaBTluEd9UdkLs6XD8vkp03fLmCywO8Vc6RIPmddGtPpp4CZLUicW7eZ4tyTh4
ZJ028xy/BzAtwE9MN8M6eldjmsLdqL0BIPESTy9G5mVSA8nB0/fZc+i70VpEQnxS98ZNJw068UJE
wHg7E9jqXGhpQHxzZNqdm5ALikalPAwJvvv6D4SDPPDT99lDQMRbbdloDVzMcp5PHhwdA885r96M
6PJsvMih9GoWCDy8+5J8+2pGyGn1Lq3uvfRPpJcgeri+tFRd4sFwSJkqKlNYQZpuDV//g4ahpB/9
MYUMHboKlqvhx6f8SzIAHPe8gRNehHsYJWVXHdAba6VHWFpMYXRJxrfO3R2xhwKxwl1THE9Z1sKO
ATok8ZKmIUwA4Xe7SpNdh4/g92I0Aa69M4D2jeYY2/B3hfaHvfm5sqWlJUvBCQG7tpDSkC4g9lGF
NgpzlbzvhMuM8nlr0jLHkw2XPhj+OK+Ab4feES+zqe6vc8OwiuDpDxeTCEF41j0jtqCQGb2lOSCs
sfkPlWRP6tRqeFP5USEckVWPRX02W04xotLRGPV4X0rBZUzSHKcklSvKKxO5i81op30Utq/XOsNf
FqpyVuMpWaZBQwsU3stmr1R1McEg19SpcxXvF3cRUk6l6CTzmpSyfq8Vg2iGMHcWVfTadVFXMTrr
YOyx8lFqTuXjmDqdvTZvQKIco7lAOCO8jMxmEb1IJMdWGx6cEX8JOBNYy/Dnyo4yNDcpaVNCFDLu
lM+TUnWZNeJF4DJgZK8GfQnx06Uuatz0z84Q+86j2TlsuS7LDDkhDNuoFR2xgCG3WLgpa9jb/SBw
/bmCFscGnagKn+NgbucZpiUEb99YtbRCp0k813oXoemioVhvqn7JClSggHKtUFSMlxfW55pVDm/S
4GG40nQJHDp4J6/hCOpbFbY/3yl0W9GglHRVYu8iSYq3CVWQeKlUQ/CvSP1PLStNXkhM4BzDsi1E
8daprhBjFE/AgCmPzR4WGECYZcIuOCTMBjpRWUVnpdNxrCui6I/BJLRiJMKJEaw4DGq0YsgUeumb
mHKicHcxf8frGoCZ8N7JhgAaPqEZGwBukvuh8qNi/C3LSrGkKSOuhAXYJW2biZua+uW7jh3J6fRH
c5lJ0fIwN8M85lQvS24QnTV8Tl+XEeld9ZFyxC+rM0oRhv1R8QdpQYiVBjaoi6hQTuFBRZ6FDy+X
Fawg8LEhrRLCwTAMNz0VfHkWuk7KO8XrMmM2bo0xYVIbzKi69BKTGXJ4DM5BsaUk49SzMWrFKzMo
xFEVl8EIU9H/ZRsI9LHvNIS8y5GWkrhT/tCKD3EH0oRg5naxAbxg9nRKCrvIRGefxYOGaymhwxTr
AezkMH82eKkgBwmEs5lSATlqE7GgDkYGW88Uyg5doVRnin/N9GiS4VBiVbDcmFBU6DX7GrlAy3k+
5psV8RyRgURQ7Bwmww5EFpXzmWJ7SVBYn2L8Ft5a0JKyd+g6IUdJJe5c0PEHuRDmlWJoZ1ZLlBRM
2ao4BtJCPus32h/Opd1E0cVjqK+ldFi1o5AdCkDAL1o3qa7GifWuOoB50GOqtMyPp3mnr1hKDNfR
WghoqksDwSeRPHlbJ5QO+DGHUQs9QoL8inHYNmAy2UVn5BFUUcUH7WdTQLwSZk8rOw8uygAEeblK
JfqsTthrDEFC6Vtf2KV3Cz62LZy7TCBWORnZnr0rSoKsBDxULaG9d9gdayLtgd388Noh9jIaz31a
Crl5ZjaxDZo2ZWQmFfhTzBHnReCcuHlDSXPDe5sl2RwNpHEOS6KdmQnNEsyOKk+QZElBFKrbNKLH
Eb1NxqmO2ksTDkJ8GeMgT2FX06zmAIpco2s21rPnrPgN9aA0rh2JEhFbnESPNDAxhRapKsa3xhLI
bvHCkhMzKhZV80LdTFPDF6c9+oNRrz05eK3PBN+umigB1Z+b+tCBa1r80E7IwV2i6nXotdj+BZKe
aHmuAFgUYNXPwuZnP/dwqX4jkHemqyupCAp+YpFkiKkvFPKD44B46r09Q2dStHTlZZUZGqT1CzKa
136Gb2vUdUzPDQebdzV+Jhk1tGO2OLeHrincDSuN3bZ1TdQYyN5e8aLVy6gnpTd6u7qJDKIHFSc3
kg8MIFYMMomrBDXWXCByhF9iHbPr5FgbYMleTkvaFT6qBAHwLOzTo60aUVVCLpF32Usk6ocJ6Qyv
ncRp9h0i2/AdYkhj0q8IeKX/fwSZmia6DehgGDrO1NZlj4pqxqX6rqpKARyix896Oq7uMJQP+TaN
TIws5gPW/npGHJasHng1HORoDX2kcFQt87kXRyQukI1axNkVmbp2Ux/ySo/G4K5nE8qY7NmvMw2l
vtvAd5qkR4e2QCHg9XYYizgjSNRYtmz1nkQ+ul7KLmsc9Y3qhAUHpYRiBbBwiZrAYELB6asMGtHz
XqZBoHuK95a1g2CaahmRF+DjXCMnoe7eSmgelxzVjT5cEhnkv8Gl0YkQB0g1gmRZT1udWYS1+EsI
MoNBgQkGQ3JgZeQQiHZDF45wAwutJbcXLMv00/odStaVP8ioMwCis2GIvOEKIF8QN4RBC+cdArTw
RmZhK+gfyh9KQd1WmRsLnUF3Du5t9OnZrW1mkEJ3vbs00UjmV4cG+K0xx6M7kowpX7NJIzoRumEy
taStkWCUtomRv6EpFXv9CAtme5dHH1JmcZtUmRjB5FEJ1moipQLYnOuYk7cmWzf9yZbZW/HXI3IV
artgttZjIKhRVaqzEp15SesRRLGTJKrGGeBYIngUvJ4MPQZTQcTVMoVI/KFNkCtk1+6kCa5MSAAu
l9EYNaxnyO6kRWbXqhy3JdVGo/s9FvtqNNPc/7DgBo5+TVIq1PkoOowkjMyhZoP4qeeF8bYAEAzU
peyLaQNoYsKOMYUT8RYpsQL9GXgb1hy3ykgW5LIR02S4ucuOdSwG6FQC9Vm/VQHqSgdwHWPrx0hQ
QR/CRPiHwZ6DZD1v7iGkRwt6ASxPMcd0koXJ9LzdZKZ+YGafTOlxuikKgKr0op7Z5+rH0XNRUeyd
DhbQdO5KvUItGfGRSEZ5yOkHICAIVrLo0Zlt4i91gYolaEmqF516AXdLMo+aYiThSlE+1HIZSqqb
YwY2d1/N2MUwCYKMbg7QUJD4iAKkkcIH+I66wP5dzKfLN6MkgI8STQUwExuWXAISSj4zyAVSUQ0Q
Pov6RRGVkpbEQdyTcEfgCamOQZPVorFDdKbgDEROv/FsXNhkvObw4rkqJUgDXxKQbiZnwHWzb2k3
tq/i6qw2omZGnectOOk3A9CPf2ZqvkDuHakCUtV8akaC5k/nFfqwOW3GkIVkkSllSY5hA8u+5+aC
5KxEMpKBncwhJvOXHbOmPl+ZOIDiaamuWw0idTOeSCxwgMXDkTRkBVCry1eTcODxGlq7nkLMTQ8R
CYAFZYyBobm3j01MZi/NEfZjeDbJ4q8cnJWFmwDLtCCDuK81L79xWkRYgKtOE06PGOIwWR7yED6M
zc6q8dxPNt+klpU9tGYUGeLHrAXt8XZlT3SVtouo/Pkres2ileb7huhfMC58/iwcxKMxI5/GUGf5
AGy7tWjhIuxG35s4CKO6pVlhV2HZB7eofVPRv4JLxye2Ti7+E9gJBrc7Timc760REODThO00F6bI
c/R2OUXMwjjd3hrYYMMbptI0SYQ2s/p3hBeiT2e1vujTdessRq5sG1FAdHyhGkWRbAPWbS1eyiEB
YSIQ2g4FyfTl/cTpbgK2B3YoWP6waWI3t+02vtlExnlLEnJfWXdTwjJDRGruzSkI1IaN2nLcEc+4
VglOvGNqpddy3L18Ft/tJYUBKJ51Lv0vnsqpN4unx5pra51562/6JfXqZDGjAdrotq9N51FUIIpE
WEixWiwro5dP5sQoxjSwzMP5B76LQW4KnjDP99VpWPVN54TjbezMQq41j1RZzDAbSVQpNuAEoPk/
f/nA3z0LBxTdIBrCpi1u0ON6fmCz90mVCezh1pELrodoGqduZag22A3ugqoWGJMhQFcWybr95dM4
vX4aC2J29wxuAhvpU+9A8K6xi5DP3xIYIruWsWDf08IW3Da2/UKmofbyLx/ZeJ5ChREaMD5wh40x
GqiAd7q3RVAVYf0cajex1ITkXsi+5+inTd0iIt30U4qcNEu1zuA3Yj5WHBkbtmf43qihNfzIr+10
iJqGx71waFQEhmU5p+0OF4IJhmqhfvOk0JNc737TCsohKqUOT+w9qZZxpArmB/dJjIR/emaJ+xSQ
VUpmgIF1WsA5PR8prYu83rFBccGN7BULZ0nYgs826r8tUd/YA8Lc3tPv88wV7WjDakvjvhkwyI/2
QUNeAm3oyAtQu5C5CZPkB36ZJ0YwpGnYlmN5FvQlz8CUX/z8m2mlcZvFcJDqX1gG1rsPigHYQ2H4
kWHxSVyTQ/cLuoVJbpkL1xk04uRe6KHO9qBZ7Zup8P01/mg5bV9nl/iL2LgCsXIwdXqkvRV/mDwL
uj/zmAaUU300w2C4mz18B6ZjSRvHG+i6bo5LU47siwQ54RL2iaoQsb9SA3Hlodafvfw8T198/D1s
xzddEx8Wx/7OXJT5ecQFP/BuFa1TbcdrXE+Y8KXYwt+0gaRwwec01sLhob58Es5zO1ZupEk6DSwd
Jj7cXL+zY2UNHUXve7klLj5nURubrvLb22Ak5f5DNM8arj29tkDkeruykjCCMpnelkgXpQz3Mvuu
95ylzs6RZOtwR8I+yu5jzSAixNq5nTFiE+kP1LbJub0AYLMpiYSF1mSYEb04GsHgXlBixbKnyt6m
oI9H8JDuCSd31VuuonmErcbKD7P+IXCdgJ5rK6n9qq/HkKj4yGEiigoWoo9IKqMowF2ogkLVmNAB
Ml0YPvD2+D7lm5pa3S1qJvIDJ8GzyRq9djzSkbc6wi4BWGKa0GO2QM0/18dGq8mIhuo0FOeZlGZF
fidK+NyM41g/eg5FYH3Q0QH0/RU9fZx2j7QPYv3Dy0/P+G4Mkb/BDKU7sNVQ852uWp7PegAvP7lV
PfVaXj41EzvJKxqSKIsIupryAMxTMrMd6W+umpeNuQoPRJjpokGnr5mww1+Bg/lKkpPUZReAeNXv
+ozL0ARx1HfDH0G2pwiPC1yLRZxAeAwMTk/Ndi0y9WiX6+0Nu6jaKT+jvSMn6UyykFcZMqXeVJhP
m0XappWTC0Q8wo7Rf/R2nMy4Hg6VLjkjbuAaHq3mkwlthCbeeoB6N96qAarTRQ0LKzpo86b3/B/V
IZ4Ow9mxwK09keW2Gdp9M4eCzkCASp3iRkGXqmxsZFFIyGBChcpMi7XbD5rMp8gCUwAi/8BnbqbJ
/11RmI2NMGyc6hsR1MpEU7Djcz89HT/3MIh+4wWdwPhCA7+7H+V3fHd8i4YVXDzRzrdZSE6m9DJf
4n7xjfhaefVPTAhiI/csRqQwHKGTaKQo+uW36bsT4DFDCnbx2GWjwfT8fPly6Vm65B12VzjobrOH
ve3s1DIbwYYV87JDuyA5d+D2eh9fPr64wG/Xdx8mJhWQ8ANlM/vdgpDNk002UrRcp0wu63vfH3AN
izs3pLPASbdad+aapFf9YJCbp/UXNSfzaIADKTUoY+7kujPHGq21qNproi7iZrjz7LpaPgRFm66X
CrYvM6OyPvZGK/BzcCGxx1LLexKaqWi6NunAbqnzMOhd92Q30Gc6a81CtFgULwAkRczwoKAFYwgF
khAbjURyY7ObQgaufge/FdyLl2/raQ2HITQD22YxoEcg1rrnjzWE7zTjHpFe98GI1cgOUneSeTsy
A9uswZIiGx30XDKMxFnozT8MpLqMWDtAkRvcHzxk5/Qhc695zL44K0C0003PlEPQhnmWXks6arKJ
2mQNKXtPL1/894dj5gIygnzn6SzPJ882TfBbCcbVuYqEr+fDkxY5HymVe0lo/8EBvyvNWHTZRjGJ
keupE+R7csiuC2fhotFcKTGT9BqYI+SpGHRMAuARIXtjfh0vUCINGPUu5kt35gDhMz8jtSvU22sc
NTL6d6pFphI+nEgXchqpHp038bIUH2F7AHmXWEmiRt4469Dn6HX5VJASRzhaENUSLgI3qaVEl1Xe
Ywgr14k4RDLQHyTnVUrJlNTMGUahGPCSQkD2fRy1NGb8QRJ+y0m0nVKcgukHki5PYyaRWzOEVvgF
dWMhckWKEcHTB89IRFn3VK20Y7LqcFAbcKU9uR7wjxKJ9oylJtR9q1eKbRiJFkKr0xLWwkGU1LSK
Sode2FgP4pJ4fziyvA9d6oomNexM0b5R/hlwnYXgSlGO5d4lF5vNhwXjtu7MbzU76ndTq7WLe94V
JHEEl2mzkoAmOwK6PuHmgjB2QvR55kRkvr2RN0tti9R0nOIczp5RdWtUh7rCSG39oNBqmmmb3H9r
NMiGJB0d0Zzcom710tGX9DwkrmYx9tIqV+05iUUXN9NrRiG4UQAcvhAiADTZOpvyDsg/UiW1XdqJ
/TZHFTric0JbzaaqoXdW/4Pq0k93uH6k870kSsMmyJN+F3G7CRQpcAFNacgl23AtDSG/0qQqFSZC
W57VvFaBe1WY9RRc49TYDe9TAiTJpqGp7azBQZYlgbBuLs9wZuwKQDjy6iILfxLbpjuFf2JxD8Uq
8fY9XX63OY56LdqyysxG+qigKtMiTPTRKI4718Bu1DpWeUYUx45v0Tbrs1R3zpUSvaR5EUCNNIjo
+GOVrXSk3731OsrcKV8OqvOrqAJIqEW3U/U+wwE74gdcABDZ70jmyOy7VsexB+3+OmTr71JyZDXI
kB4LRH1kacbpGjsfpBQbQHcYPtM2MewPILHj8Jrs3KI2zzC80pYPnr2iGn2NuZGQJzsIr4HeMmda
O2yM09Xo8kMnwUfVlibuTuilccUVcn1lM+HRJGWwsit3DXZudVoBIXiAXeuZQqCZDQWRfy0CFA5v
PT/rNQAP2dZVoshWzgKqgAsW104+wk430rdyWA/uzCubbS/uiIdVgx3u6JtddUT9LoahRMhDjSb7
Ra2ZmCrsR8khkk2BjJQiBqZUDqammTo6HswELa6HGksCGtPKi0mZY7kppoHtER2uM9A3zBFSwDMl
EvPOy6xoglKmfJzLOWaxVVcqh5i/uAgKlLJISvCUgZR81TM/8LWP+FSO1hG6mdinKMBJaa/ki9Nv
tiX61lFXt+lJiZxiposuWUqGZaue/qJwS5KSR+mrooRUNq7hzD1k3Ub6h7mnukD4CLORw6LqaPp3
dWHCvq0sZyzoG8vOuoRFXH8WoxFpOcLIc2W0s87kKwCJc2eC6CChGyXWtGV7XZlnBXTNmQ4FIbF5
UCnASujWRtNGA9ocA6RrjR4borPfGLET3zpJ5a5o7uREmZShzyRazJXDuMuIMM3g1wYaWZC7QLNR
YDfS9mGSn7eZnLTWsvi/EyDO092FqOiRLZPhZcD3VltM+WiexvY263XcBSZ5pfyTM6W59U4MvxXE
JxZZsQooTzmJGT/pHjetrFKvRjjgrh/GwRW/rVYJBfBKLxI1Pch2pnIIUPI2JVBs4c4wLkuc+vI8
wjYuSdYPQaPhmA29jg3wsC+1Vvi+GFK4L0UwGOPZVOlE74ntVyz3wU+ZS5tY5utgQ6sYH6ZlFTrI
EeE+v2/JTb/Cgkpa/py/1FGrB6RL6ayJHfWa/Jai/oKgopY52+upaSZ/FTiM6ptkVb/hN9KeaZHi
I1R6oA63FmUGCInSz/ZyXqlRTbFoDQL21I6wHx29AlrvBcBGnQ6K9Ect9csoGhdRJsivDGnvMcuj
y9oNEovYOCgCVEZSIeMoY0IVi/FQIschi0qwWDyZysGOszBuU81f9JsGyRX4To0u51NLqkr8MQLR
xPKbFoP2mKfowWT0Vy5FqgoJqyG8sSCq5rk0A5BuOmWKWynh6ebIiLVk7EoALKQR/0IADy3BMArK
zDrT3CyC6q70wJ29GQvZ9SSgMrrTdu7vieAIo/Lg0mocuuOg66TDHntpWC+HbWBtwXiqElDLPWnK
zACXSWMOcA4JkV/LYB81iADiPdJoS1vPciQBDASpo1QTsioc1UCXiiMjW0RtoUBBDI7QNqsdonI2
UvSNQCNlD48z6cimatxBFlWKWGSaluC44GoiBMRkDYkRI/2xnNJ0KLRKaaUB1X9gwKydG8/vekDP
HtdMGdbRSjpsaLKbq3apgSUdeY2b4k0RHpSHt60+kfqQmRtnNNGFLaTCWhGSpHUSmkEh9dJZCjir
DmCUd0GuR1KBpm0uZLGcnWTx1MryUHkXKbgxkuCudGeUcKManlJaKi0TXFmQyiZPJytbGM5uhGVZ
jAAXXic0GO4kkzw9o8sUWxte9ETzRUytHM3KtSCV71wqqNTCImy0YJG2HYQl79Lvy6ZKkEWFrv1Q
yIddbQ5GfUpMH9F6McS2t5arC3zZGqOoG9+H0Vg6FVkEQiqX+57gILEFECi3pJFo6aZVdiQOSoem
yGGv4bBh4vRmU03vFfC7dA5GsGdJSO4LmkvpDwiSLorqVDK1DMoLnn/T4VBRvdGnxDKgOklnPVe6
eMmbpN4xCPprOxx8P1lz91I1K7Ro6jNjH6F8i91dk45bs5lVMkOINzIZIUPSQQ+BhiWTzsodQWDj
OJg37LwlyvHzUyf9pPOfNTEWDZZkRo66ySp6iBW6auy94DjF810neSu41mP7c2QTMlf1gXztqEv/
fHl7d9qjCHzTI5EBfMwh0Nw+bdKtjjtXSVTmV0VeQwNXBq3KlWaRmJnymvlvHdiC9Ih4BIwOjAOY
7LQVl2dW3/jVGl+ledz4Dws7BQ85QU0kKNGIjUa8+rHEZYFpfjvw//k8/9/osVJaku7X/+Drz1WN
x0gU9ydf/nr+WN3dF4/df4i/+vpbz//m1/dVwf9e/JXb5HNbdVhhnv7Ws8/l6OrsDvf9/bMvjqUI
tn87PLbLb49w//uXfyqvg8sUH/SmSsr+ffXdR/ylX9qu9b/8oF8et/N6v9SPf//b/ZcCh+OkQ97+
uf+b+tHll7//jVnVpvf0Vcfz9aS263npM/J7Lnv4wofbzitYsIZLg07+A88gNCBSP9Zc6xViH/rI
Ad09jvTNjfyvrv/lS3u6zXK4fD3lZ/fxpVOXd0Zevu7RQP65y3df0ecHjUTCuP07vXz3FfA1AByx
Ots/+kH/XneBKJifvQmO/cpxTa7s2wePh+ArA5ovAChz1r/XNQOJCorFTz15MbAt0HHHFoAn/xjf
z67fcl7ROfeJsvy3u36wYHlOJy/Rf+O9d3i6YL6oKNTA5n4+u3yDQUH/nHAhObz+nV583RD5Vz/1
+BnzXD111um4D7xXtgja8wgQ3v79+73xdJ9/9vG7ziub9jVSa19eJevIt48/cF/pbJaoDNS8+P9r
EHyuhrIXi3OUVOW3i58FLPFXRsDJB/xz5XPNVyCDAQnvjrwF9NVPbgFGaaTYOmpp5Od/dRr8Cy/L
1yphj7Tty1ZEJI/dN5XID3/haZ39/gO+qRG4Tc9+T5QU8pP/WWL8+qzC2Jb4b374tORvh1F/rq7v
+yM/O9bTRT198yJ5bO/bz/Gy/WBRZykKwb//7T/zh8e2B+KWRxbru5zl/nkm31VCXx//Sx+8a5M+
6eJf9hUWng/JsyPItfNnj3B7XyZ99fDsk005Rf3sR989Tr8AYZTdlHzOvr03AmDklfxf+Px/8IJ9
ye/LL7+I/9/cP7T3X6r26aNlnUWm89M3/mVJ+pcexF3V9jFhKf0v7x8xmOirlvH+9LHyOFACnr7x
M8cZ73959xkW+vMnIovln71jr8v+vk2qp9PczpsKgUXiZz/5DQDu58dfjl+m+/bLL5edeCZPn7od
BsDxf+ExMMM8PH5+9sEQFVj9f/b839132X3/OX6c7p9N1GYQiAryZz/+zyGryq9DZ3n6QHFnVDn4
s0e4G8r7cei//WT242KpffmT/9Vk+HWj9P0U+bQB+ld/9nz6F7/xOX+8b3/9fwAAAP//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microsoft.com/office/2014/relationships/chartEx" Target="../charts/chartEx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635000</xdr:colOff>
      <xdr:row>30</xdr:row>
      <xdr:rowOff>57150</xdr:rowOff>
    </xdr:from>
    <xdr:to>
      <xdr:col>41</xdr:col>
      <xdr:colOff>965200</xdr:colOff>
      <xdr:row>44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0A55734-17C2-5CC1-31B0-52DBA5EF6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69800" y="677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21</xdr:col>
      <xdr:colOff>584200</xdr:colOff>
      <xdr:row>51</xdr:row>
      <xdr:rowOff>51308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B15679-01C0-F11F-E41A-CA5FFF57891D}"/>
            </a:ext>
          </a:extLst>
        </xdr:cNvPr>
        <xdr:cNvGrpSpPr/>
      </xdr:nvGrpSpPr>
      <xdr:grpSpPr>
        <a:xfrm>
          <a:off x="38100" y="0"/>
          <a:ext cx="18034625" cy="9607538"/>
          <a:chOff x="38100" y="0"/>
          <a:chExt cx="17881413" cy="976680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80BF72B-6603-20E0-BB6F-FA897D033B17}"/>
              </a:ext>
            </a:extLst>
          </xdr:cNvPr>
          <xdr:cNvSpPr/>
        </xdr:nvSpPr>
        <xdr:spPr>
          <a:xfrm>
            <a:off x="38100" y="0"/>
            <a:ext cx="17868900" cy="6908800"/>
          </a:xfrm>
          <a:prstGeom prst="rect">
            <a:avLst/>
          </a:prstGeom>
          <a:gradFill>
            <a:gsLst>
              <a:gs pos="41000">
                <a:srgbClr val="F9D7A8"/>
              </a:gs>
              <a:gs pos="85000">
                <a:schemeClr val="accent3">
                  <a:lumMod val="100000"/>
                </a:schemeClr>
              </a:gs>
            </a:gsLst>
            <a:path path="circle">
              <a:fillToRect l="100000" t="100000"/>
            </a:path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29E5C36-15AB-AA47-ABCC-DA892AAB2AC5}"/>
              </a:ext>
            </a:extLst>
          </xdr:cNvPr>
          <xdr:cNvSpPr/>
        </xdr:nvSpPr>
        <xdr:spPr>
          <a:xfrm>
            <a:off x="50800" y="1930400"/>
            <a:ext cx="17868713" cy="7836408"/>
          </a:xfrm>
          <a:prstGeom prst="rect">
            <a:avLst/>
          </a:prstGeom>
          <a:gradFill flip="none" rotWithShape="1">
            <a:gsLst>
              <a:gs pos="53000">
                <a:srgbClr val="F5F5F5"/>
              </a:gs>
              <a:gs pos="100000">
                <a:srgbClr val="F5F5F5">
                  <a:alpha val="223"/>
                </a:srgb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  <xdr:twoCellAnchor>
    <xdr:from>
      <xdr:col>0</xdr:col>
      <xdr:colOff>711199</xdr:colOff>
      <xdr:row>5</xdr:row>
      <xdr:rowOff>16934</xdr:rowOff>
    </xdr:from>
    <xdr:to>
      <xdr:col>20</xdr:col>
      <xdr:colOff>466004</xdr:colOff>
      <xdr:row>7</xdr:row>
      <xdr:rowOff>28448</xdr:rowOff>
    </xdr:to>
    <xdr:sp macro="" textlink="">
      <xdr:nvSpPr>
        <xdr:cNvPr id="5" name="Round Same Side Corner Rectangle 4">
          <a:extLst>
            <a:ext uri="{FF2B5EF4-FFF2-40B4-BE49-F238E27FC236}">
              <a16:creationId xmlns:a16="http://schemas.microsoft.com/office/drawing/2014/main" id="{BCD7A08F-C14B-611F-80B0-1FE9FE3160CE}"/>
            </a:ext>
          </a:extLst>
        </xdr:cNvPr>
        <xdr:cNvSpPr/>
      </xdr:nvSpPr>
      <xdr:spPr>
        <a:xfrm>
          <a:off x="711199" y="948267"/>
          <a:ext cx="16349472" cy="384048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738099</xdr:colOff>
      <xdr:row>6</xdr:row>
      <xdr:rowOff>166774</xdr:rowOff>
    </xdr:from>
    <xdr:to>
      <xdr:col>20</xdr:col>
      <xdr:colOff>522354</xdr:colOff>
      <xdr:row>50</xdr:row>
      <xdr:rowOff>65866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0E19D8-58B5-8DF5-12A6-6F862D06DB9B}"/>
            </a:ext>
          </a:extLst>
        </xdr:cNvPr>
        <xdr:cNvSpPr/>
      </xdr:nvSpPr>
      <xdr:spPr>
        <a:xfrm>
          <a:off x="738099" y="1330941"/>
          <a:ext cx="16364811" cy="8436314"/>
        </a:xfrm>
        <a:prstGeom prst="rect">
          <a:avLst/>
        </a:prstGeom>
        <a:gradFill flip="none" rotWithShape="1">
          <a:gsLst>
            <a:gs pos="12000">
              <a:srgbClr val="F5F5F5"/>
            </a:gs>
            <a:gs pos="100000">
              <a:srgbClr val="F5F5F5">
                <a:alpha val="68000"/>
              </a:srgb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248478</xdr:colOff>
      <xdr:row>5</xdr:row>
      <xdr:rowOff>55218</xdr:rowOff>
    </xdr:from>
    <xdr:to>
      <xdr:col>11</xdr:col>
      <xdr:colOff>745434</xdr:colOff>
      <xdr:row>6</xdr:row>
      <xdr:rowOff>138044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28DB59-D325-129C-DAB0-B94690620E2F}"/>
            </a:ext>
          </a:extLst>
        </xdr:cNvPr>
        <xdr:cNvSpPr txBox="1"/>
      </xdr:nvSpPr>
      <xdr:spPr>
        <a:xfrm>
          <a:off x="1078211" y="986551"/>
          <a:ext cx="8794290" cy="269093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Supply</a:t>
          </a:r>
          <a:r>
            <a:rPr lang="en-US" sz="1200" kern="1200" baseline="0">
              <a:latin typeface="Arial" panose="020B0604020202020204" pitchFamily="34" charset="0"/>
              <a:cs typeface="Arial" panose="020B0604020202020204" pitchFamily="34" charset="0"/>
            </a:rPr>
            <a:t> Chain and Freight Analytics Dashboard</a:t>
          </a:r>
          <a:endParaRPr lang="en-US" sz="12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286007</xdr:colOff>
      <xdr:row>9</xdr:row>
      <xdr:rowOff>80433</xdr:rowOff>
    </xdr:from>
    <xdr:to>
      <xdr:col>3</xdr:col>
      <xdr:colOff>628908</xdr:colOff>
      <xdr:row>11</xdr:row>
      <xdr:rowOff>143933</xdr:rowOff>
    </xdr:to>
    <xdr:sp macro="" textlink="Pivottables!C32">
      <xdr:nvSpPr>
        <xdr:cNvPr id="9" name="TextBox 8">
          <a:extLst>
            <a:ext uri="{FF2B5EF4-FFF2-40B4-BE49-F238E27FC236}">
              <a16:creationId xmlns:a16="http://schemas.microsoft.com/office/drawing/2014/main" id="{86C59A89-B4F7-2840-B2C1-FC1DAC9BC281}"/>
            </a:ext>
          </a:extLst>
        </xdr:cNvPr>
        <xdr:cNvSpPr txBox="1"/>
      </xdr:nvSpPr>
      <xdr:spPr>
        <a:xfrm>
          <a:off x="1927714" y="1753116"/>
          <a:ext cx="1163755" cy="43520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8BD111-1318-8C4A-9CB8-6B41F0B11228}" type="TxLink">
            <a:rPr lang="en-US" sz="18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$22,016</a:t>
          </a:fld>
          <a:endParaRPr lang="en-US" sz="1800" b="1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4645</xdr:colOff>
      <xdr:row>10</xdr:row>
      <xdr:rowOff>178166</xdr:rowOff>
    </xdr:from>
    <xdr:to>
      <xdr:col>4</xdr:col>
      <xdr:colOff>511096</xdr:colOff>
      <xdr:row>13</xdr:row>
      <xdr:rowOff>16933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48A0F7-0198-9345-B086-94B0CF878B25}"/>
            </a:ext>
          </a:extLst>
        </xdr:cNvPr>
        <xdr:cNvSpPr txBox="1"/>
      </xdr:nvSpPr>
      <xdr:spPr>
        <a:xfrm>
          <a:off x="1646352" y="2036703"/>
          <a:ext cx="2148159" cy="39632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 Monthly</a:t>
          </a:r>
          <a:r>
            <a:rPr lang="en-US" sz="1200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Balance</a:t>
          </a:r>
        </a:p>
      </xdr:txBody>
    </xdr:sp>
    <xdr:clientData/>
  </xdr:twoCellAnchor>
  <xdr:twoCellAnchor>
    <xdr:from>
      <xdr:col>1</xdr:col>
      <xdr:colOff>304800</xdr:colOff>
      <xdr:row>9</xdr:row>
      <xdr:rowOff>73660</xdr:rowOff>
    </xdr:from>
    <xdr:to>
      <xdr:col>2</xdr:col>
      <xdr:colOff>25400</xdr:colOff>
      <xdr:row>12</xdr:row>
      <xdr:rowOff>48260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24069AD2-F732-2DE4-78A8-D5760927F8C7}"/>
            </a:ext>
          </a:extLst>
        </xdr:cNvPr>
        <xdr:cNvSpPr/>
      </xdr:nvSpPr>
      <xdr:spPr>
        <a:xfrm>
          <a:off x="1134533" y="1750060"/>
          <a:ext cx="550334" cy="533400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1</xdr:col>
      <xdr:colOff>369291</xdr:colOff>
      <xdr:row>9</xdr:row>
      <xdr:rowOff>142240</xdr:rowOff>
    </xdr:from>
    <xdr:to>
      <xdr:col>1</xdr:col>
      <xdr:colOff>784694</xdr:colOff>
      <xdr:row>11</xdr:row>
      <xdr:rowOff>172720</xdr:rowOff>
    </xdr:to>
    <xdr:pic>
      <xdr:nvPicPr>
        <xdr:cNvPr id="13" name="Graphic 12" descr="Dollar outline">
          <a:extLst>
            <a:ext uri="{FF2B5EF4-FFF2-40B4-BE49-F238E27FC236}">
              <a16:creationId xmlns:a16="http://schemas.microsoft.com/office/drawing/2014/main" id="{B329A7DC-702F-36C5-C167-6F9060EE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9024" y="1818640"/>
          <a:ext cx="415403" cy="403013"/>
        </a:xfrm>
        <a:prstGeom prst="rect">
          <a:avLst/>
        </a:prstGeom>
      </xdr:spPr>
    </xdr:pic>
    <xdr:clientData/>
  </xdr:twoCellAnchor>
  <xdr:twoCellAnchor>
    <xdr:from>
      <xdr:col>1</xdr:col>
      <xdr:colOff>296791</xdr:colOff>
      <xdr:row>12</xdr:row>
      <xdr:rowOff>150231</xdr:rowOff>
    </xdr:from>
    <xdr:to>
      <xdr:col>3</xdr:col>
      <xdr:colOff>737417</xdr:colOff>
      <xdr:row>14</xdr:row>
      <xdr:rowOff>114300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0FFEAAC-6EF3-0700-5937-2B5051D05F38}"/>
            </a:ext>
          </a:extLst>
        </xdr:cNvPr>
        <xdr:cNvGrpSpPr/>
      </xdr:nvGrpSpPr>
      <xdr:grpSpPr>
        <a:xfrm>
          <a:off x="1129578" y="2398756"/>
          <a:ext cx="2106200" cy="338823"/>
          <a:chOff x="1125052" y="2422032"/>
          <a:chExt cx="2097754" cy="342703"/>
        </a:xfrm>
      </xdr:grpSpPr>
      <xdr:sp macro="" textlink="Pivottables!I6">
        <xdr:nvSpPr>
          <xdr:cNvPr id="14" name="TextBox 13">
            <a:extLst>
              <a:ext uri="{FF2B5EF4-FFF2-40B4-BE49-F238E27FC236}">
                <a16:creationId xmlns:a16="http://schemas.microsoft.com/office/drawing/2014/main" id="{0EABA1C6-A957-8B4A-859A-675063650460}"/>
              </a:ext>
            </a:extLst>
          </xdr:cNvPr>
          <xdr:cNvSpPr txBox="1"/>
        </xdr:nvSpPr>
        <xdr:spPr>
          <a:xfrm>
            <a:off x="2059724" y="2422032"/>
            <a:ext cx="1163082" cy="296593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4E1499DB-FC5C-9B41-A38F-B02CE6F3C80D}" type="TxLink">
              <a:rPr lang="en-US" sz="1400" b="0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pPr algn="ctr"/>
              <a:t>$264,193</a:t>
            </a:fld>
            <a:endPara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A764BBFF-5237-4744-B8B6-CB5BB0E1DF8C}"/>
              </a:ext>
            </a:extLst>
          </xdr:cNvPr>
          <xdr:cNvSpPr txBox="1"/>
        </xdr:nvSpPr>
        <xdr:spPr>
          <a:xfrm>
            <a:off x="1125052" y="2440314"/>
            <a:ext cx="1179170" cy="324421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  To</a:t>
            </a:r>
            <a:r>
              <a:rPr lang="en-US" sz="12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Date</a:t>
            </a:r>
            <a:endPara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</xdr:col>
      <xdr:colOff>259865</xdr:colOff>
      <xdr:row>10</xdr:row>
      <xdr:rowOff>97764</xdr:rowOff>
    </xdr:from>
    <xdr:to>
      <xdr:col>8</xdr:col>
      <xdr:colOff>240174</xdr:colOff>
      <xdr:row>20</xdr:row>
      <xdr:rowOff>97587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C8CDB1F4-4210-27D0-2447-4CC5F51BE134}"/>
            </a:ext>
          </a:extLst>
        </xdr:cNvPr>
        <xdr:cNvGrpSpPr/>
      </xdr:nvGrpSpPr>
      <xdr:grpSpPr>
        <a:xfrm>
          <a:off x="3591013" y="1971534"/>
          <a:ext cx="3311456" cy="1873594"/>
          <a:chOff x="3543280" y="2420935"/>
          <a:chExt cx="3263723" cy="1858359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1058D259-B640-F659-0363-7AC5CCEBFA1E}"/>
              </a:ext>
            </a:extLst>
          </xdr:cNvPr>
          <xdr:cNvSpPr/>
        </xdr:nvSpPr>
        <xdr:spPr>
          <a:xfrm>
            <a:off x="3543280" y="2420935"/>
            <a:ext cx="1534080" cy="1853744"/>
          </a:xfrm>
          <a:prstGeom prst="roundRect">
            <a:avLst>
              <a:gd name="adj" fmla="val 403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Pivottables!D6">
        <xdr:nvSpPr>
          <xdr:cNvPr id="20" name="TextBox 19">
            <a:extLst>
              <a:ext uri="{FF2B5EF4-FFF2-40B4-BE49-F238E27FC236}">
                <a16:creationId xmlns:a16="http://schemas.microsoft.com/office/drawing/2014/main" id="{C1E0E248-1013-994B-ADD2-B837104C0B7D}"/>
              </a:ext>
            </a:extLst>
          </xdr:cNvPr>
          <xdr:cNvSpPr txBox="1"/>
        </xdr:nvSpPr>
        <xdr:spPr>
          <a:xfrm>
            <a:off x="3675042" y="3497476"/>
            <a:ext cx="1032521" cy="35246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4D08282-889A-F84D-B70E-BF43B06A1924}" type="TxLink">
              <a:rPr lang="en-US" sz="1400" b="1" i="0" u="none" strike="noStrike" kern="120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/>
              <a:t>$359,038</a:t>
            </a:fld>
            <a:endParaRPr lang="en-US" sz="20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ivottables!D7">
        <xdr:nvSpPr>
          <xdr:cNvPr id="21" name="TextBox 20">
            <a:extLst>
              <a:ext uri="{FF2B5EF4-FFF2-40B4-BE49-F238E27FC236}">
                <a16:creationId xmlns:a16="http://schemas.microsoft.com/office/drawing/2014/main" id="{CDEB7EE2-2D0C-F04A-890F-C5C5DB35093C}"/>
              </a:ext>
            </a:extLst>
          </xdr:cNvPr>
          <xdr:cNvSpPr txBox="1"/>
        </xdr:nvSpPr>
        <xdr:spPr>
          <a:xfrm>
            <a:off x="3687526" y="3720695"/>
            <a:ext cx="1032521" cy="359872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AD40EA-7968-6F4A-97EA-87803AF82904}" type="TxLink">
              <a:rPr lang="en-US" sz="1200" b="0" i="0" u="none" strike="noStrike" kern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rPr>
              <a:pPr/>
              <a:t>79%</a:t>
            </a:fld>
            <a:endParaRPr lang="en-US" sz="2000" b="1" kern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2" name="Rounded Rectangle 21">
            <a:extLst>
              <a:ext uri="{FF2B5EF4-FFF2-40B4-BE49-F238E27FC236}">
                <a16:creationId xmlns:a16="http://schemas.microsoft.com/office/drawing/2014/main" id="{CB672E0D-9FA3-CE4B-8005-40644852C86C}"/>
              </a:ext>
            </a:extLst>
          </xdr:cNvPr>
          <xdr:cNvSpPr/>
        </xdr:nvSpPr>
        <xdr:spPr>
          <a:xfrm>
            <a:off x="3704721" y="2713945"/>
            <a:ext cx="921068" cy="362667"/>
          </a:xfrm>
          <a:prstGeom prst="roundRect">
            <a:avLst/>
          </a:prstGeom>
          <a:solidFill>
            <a:schemeClr val="accent6">
              <a:lumMod val="20000"/>
              <a:lumOff val="80000"/>
              <a:alpha val="89513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200" b="1" kern="1200">
                <a:solidFill>
                  <a:schemeClr val="accent6">
                    <a:lumMod val="75000"/>
                  </a:schemeClr>
                </a:solidFill>
              </a:rPr>
              <a:t>Income</a:t>
            </a:r>
          </a:p>
        </xdr:txBody>
      </xdr:sp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A8704D41-14FD-B442-838B-8FB9782669BB}"/>
              </a:ext>
            </a:extLst>
          </xdr:cNvPr>
          <xdr:cNvSpPr/>
        </xdr:nvSpPr>
        <xdr:spPr>
          <a:xfrm>
            <a:off x="5272923" y="2432956"/>
            <a:ext cx="1534080" cy="1846338"/>
          </a:xfrm>
          <a:prstGeom prst="roundRect">
            <a:avLst>
              <a:gd name="adj" fmla="val 597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Pivottables!C6">
        <xdr:nvSpPr>
          <xdr:cNvPr id="24" name="TextBox 23">
            <a:extLst>
              <a:ext uri="{FF2B5EF4-FFF2-40B4-BE49-F238E27FC236}">
                <a16:creationId xmlns:a16="http://schemas.microsoft.com/office/drawing/2014/main" id="{51F88003-07CE-994B-87B4-5B6FB3F02D05}"/>
              </a:ext>
            </a:extLst>
          </xdr:cNvPr>
          <xdr:cNvSpPr txBox="1"/>
        </xdr:nvSpPr>
        <xdr:spPr>
          <a:xfrm>
            <a:off x="5395813" y="3488437"/>
            <a:ext cx="1032522" cy="35246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6F9282E-0AE3-1B41-B77E-3219B6B8909D}" type="TxLink">
              <a:rPr lang="en-US" sz="1400" b="1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pPr/>
              <a:t>$94,845</a:t>
            </a:fld>
            <a:endParaRPr lang="en-US" sz="2000" b="1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Pivottables!C7">
        <xdr:nvSpPr>
          <xdr:cNvPr id="25" name="TextBox 24">
            <a:extLst>
              <a:ext uri="{FF2B5EF4-FFF2-40B4-BE49-F238E27FC236}">
                <a16:creationId xmlns:a16="http://schemas.microsoft.com/office/drawing/2014/main" id="{63D8903F-A30F-684F-BBC1-3AD67439F1A7}"/>
              </a:ext>
            </a:extLst>
          </xdr:cNvPr>
          <xdr:cNvSpPr txBox="1"/>
        </xdr:nvSpPr>
        <xdr:spPr>
          <a:xfrm>
            <a:off x="5408297" y="3718650"/>
            <a:ext cx="1032522" cy="35287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13A5625-F2AE-2F4C-ABB8-8C7BB105FD47}" type="TxLink">
              <a:rPr lang="en-US" sz="1200" b="0" i="0" u="none" strike="noStrike" kern="1200">
                <a:solidFill>
                  <a:schemeClr val="bg1">
                    <a:lumMod val="65000"/>
                  </a:schemeClr>
                </a:solidFill>
                <a:latin typeface="Arial"/>
                <a:cs typeface="Arial"/>
              </a:rPr>
              <a:pPr/>
              <a:t>21%</a:t>
            </a:fld>
            <a:endParaRPr lang="en-US" sz="2000" b="1" kern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Rounded Rectangle 25">
            <a:extLst>
              <a:ext uri="{FF2B5EF4-FFF2-40B4-BE49-F238E27FC236}">
                <a16:creationId xmlns:a16="http://schemas.microsoft.com/office/drawing/2014/main" id="{2DFBC606-E43C-0C40-838D-A87B687738ED}"/>
              </a:ext>
            </a:extLst>
          </xdr:cNvPr>
          <xdr:cNvSpPr/>
        </xdr:nvSpPr>
        <xdr:spPr>
          <a:xfrm>
            <a:off x="5425492" y="2704906"/>
            <a:ext cx="921069" cy="363135"/>
          </a:xfrm>
          <a:prstGeom prst="roundRect">
            <a:avLst/>
          </a:prstGeom>
          <a:solidFill>
            <a:schemeClr val="accent4">
              <a:lumMod val="20000"/>
              <a:lumOff val="80000"/>
              <a:alpha val="89513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200" b="1" kern="1200">
                <a:solidFill>
                  <a:schemeClr val="accent4">
                    <a:lumMod val="75000"/>
                  </a:schemeClr>
                </a:solidFill>
              </a:rPr>
              <a:t>Expenses</a:t>
            </a:r>
          </a:p>
        </xdr:txBody>
      </xdr:sp>
    </xdr:grpSp>
    <xdr:clientData/>
  </xdr:twoCellAnchor>
  <xdr:twoCellAnchor>
    <xdr:from>
      <xdr:col>8</xdr:col>
      <xdr:colOff>414371</xdr:colOff>
      <xdr:row>10</xdr:row>
      <xdr:rowOff>135057</xdr:rowOff>
    </xdr:from>
    <xdr:to>
      <xdr:col>14</xdr:col>
      <xdr:colOff>440793</xdr:colOff>
      <xdr:row>20</xdr:row>
      <xdr:rowOff>133140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580FE7D8-DAF6-E1FC-F79D-53FC707B73D8}"/>
            </a:ext>
          </a:extLst>
        </xdr:cNvPr>
        <xdr:cNvGrpSpPr/>
      </xdr:nvGrpSpPr>
      <xdr:grpSpPr>
        <a:xfrm>
          <a:off x="7076666" y="2008827"/>
          <a:ext cx="5023143" cy="1871854"/>
          <a:chOff x="6965712" y="2427252"/>
          <a:chExt cx="4951544" cy="1856619"/>
        </a:xfrm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BC07F3D3-9987-B24D-9486-7AAD118AC899}"/>
              </a:ext>
            </a:extLst>
          </xdr:cNvPr>
          <xdr:cNvSpPr/>
        </xdr:nvSpPr>
        <xdr:spPr>
          <a:xfrm>
            <a:off x="6965712" y="2427252"/>
            <a:ext cx="4951544" cy="1856619"/>
          </a:xfrm>
          <a:prstGeom prst="roundRect">
            <a:avLst>
              <a:gd name="adj" fmla="val 35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8C384357-44DC-064C-99D0-8D813455F672}"/>
              </a:ext>
            </a:extLst>
          </xdr:cNvPr>
          <xdr:cNvGraphicFramePr>
            <a:graphicFrameLocks/>
          </xdr:cNvGraphicFramePr>
        </xdr:nvGraphicFramePr>
        <xdr:xfrm>
          <a:off x="7141631" y="2528504"/>
          <a:ext cx="4527557" cy="16910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1</xdr:col>
      <xdr:colOff>324353</xdr:colOff>
      <xdr:row>15</xdr:row>
      <xdr:rowOff>104823</xdr:rowOff>
    </xdr:from>
    <xdr:to>
      <xdr:col>3</xdr:col>
      <xdr:colOff>179131</xdr:colOff>
      <xdr:row>17</xdr:row>
      <xdr:rowOff>162801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3235B3-F8F3-1BFC-10B5-E530D646A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4086" y="2898823"/>
          <a:ext cx="1514245" cy="430511"/>
        </a:xfrm>
        <a:prstGeom prst="rect">
          <a:avLst/>
        </a:prstGeom>
      </xdr:spPr>
    </xdr:pic>
    <xdr:clientData/>
  </xdr:twoCellAnchor>
  <xdr:twoCellAnchor editAs="oneCell">
    <xdr:from>
      <xdr:col>1</xdr:col>
      <xdr:colOff>302560</xdr:colOff>
      <xdr:row>17</xdr:row>
      <xdr:rowOff>182610</xdr:rowOff>
    </xdr:from>
    <xdr:to>
      <xdr:col>2</xdr:col>
      <xdr:colOff>702256</xdr:colOff>
      <xdr:row>20</xdr:row>
      <xdr:rowOff>48906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F854287-4D5F-F82F-E1E8-55EA9C59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293" y="3349143"/>
          <a:ext cx="1229430" cy="425096"/>
        </a:xfrm>
        <a:prstGeom prst="rect">
          <a:avLst/>
        </a:prstGeom>
      </xdr:spPr>
    </xdr:pic>
    <xdr:clientData/>
  </xdr:twoCellAnchor>
  <xdr:twoCellAnchor>
    <xdr:from>
      <xdr:col>3</xdr:col>
      <xdr:colOff>239309</xdr:colOff>
      <xdr:row>15</xdr:row>
      <xdr:rowOff>145566</xdr:rowOff>
    </xdr:from>
    <xdr:to>
      <xdr:col>3</xdr:col>
      <xdr:colOff>640080</xdr:colOff>
      <xdr:row>17</xdr:row>
      <xdr:rowOff>136525</xdr:rowOff>
    </xdr:to>
    <xdr:sp macro="" textlink="Pivottables!P6">
      <xdr:nvSpPr>
        <xdr:cNvPr id="33" name="Rounded Rectangle 32">
          <a:extLst>
            <a:ext uri="{FF2B5EF4-FFF2-40B4-BE49-F238E27FC236}">
              <a16:creationId xmlns:a16="http://schemas.microsoft.com/office/drawing/2014/main" id="{BACA28D6-7529-ED42-BA5C-441CEDC9871E}"/>
            </a:ext>
          </a:extLst>
        </xdr:cNvPr>
        <xdr:cNvSpPr/>
      </xdr:nvSpPr>
      <xdr:spPr>
        <a:xfrm>
          <a:off x="2728509" y="2939566"/>
          <a:ext cx="400771" cy="363492"/>
        </a:xfrm>
        <a:prstGeom prst="roundRect">
          <a:avLst/>
        </a:prstGeom>
        <a:solidFill>
          <a:schemeClr val="bg1">
            <a:lumMod val="85000"/>
            <a:alpha val="89513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82B4219-33B9-564C-B535-C2BF7DF6AA0A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l"/>
            <a:t>50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218989</xdr:colOff>
      <xdr:row>18</xdr:row>
      <xdr:rowOff>74446</xdr:rowOff>
    </xdr:from>
    <xdr:to>
      <xdr:col>3</xdr:col>
      <xdr:colOff>619760</xdr:colOff>
      <xdr:row>20</xdr:row>
      <xdr:rowOff>65405</xdr:rowOff>
    </xdr:to>
    <xdr:sp macro="" textlink="Pivottables!O6">
      <xdr:nvSpPr>
        <xdr:cNvPr id="34" name="Rounded Rectangle 33">
          <a:extLst>
            <a:ext uri="{FF2B5EF4-FFF2-40B4-BE49-F238E27FC236}">
              <a16:creationId xmlns:a16="http://schemas.microsoft.com/office/drawing/2014/main" id="{AB474386-8AAE-7F4C-8B3D-BF57400B2389}"/>
            </a:ext>
          </a:extLst>
        </xdr:cNvPr>
        <xdr:cNvSpPr/>
      </xdr:nvSpPr>
      <xdr:spPr>
        <a:xfrm>
          <a:off x="2708189" y="3427246"/>
          <a:ext cx="400771" cy="363492"/>
        </a:xfrm>
        <a:prstGeom prst="roundRect">
          <a:avLst/>
        </a:prstGeom>
        <a:solidFill>
          <a:schemeClr val="bg1">
            <a:lumMod val="85000"/>
            <a:alpha val="89513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1E43F66-D8B7-E14F-8E83-5400CAC23630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l"/>
            <a:t>11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430958</xdr:colOff>
      <xdr:row>13</xdr:row>
      <xdr:rowOff>139328</xdr:rowOff>
    </xdr:from>
    <xdr:to>
      <xdr:col>15</xdr:col>
      <xdr:colOff>196312</xdr:colOff>
      <xdr:row>15</xdr:row>
      <xdr:rowOff>99047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04C9E00-4EC4-6443-A9F8-77F1CD7E4E71}"/>
            </a:ext>
          </a:extLst>
        </xdr:cNvPr>
        <xdr:cNvSpPr txBox="1"/>
      </xdr:nvSpPr>
      <xdr:spPr>
        <a:xfrm>
          <a:off x="11102056" y="2555426"/>
          <a:ext cx="1407061" cy="33142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Balance</a:t>
          </a:r>
        </a:p>
      </xdr:txBody>
    </xdr:sp>
    <xdr:clientData/>
  </xdr:twoCellAnchor>
  <xdr:twoCellAnchor>
    <xdr:from>
      <xdr:col>1</xdr:col>
      <xdr:colOff>120952</xdr:colOff>
      <xdr:row>14</xdr:row>
      <xdr:rowOff>90714</xdr:rowOff>
    </xdr:from>
    <xdr:to>
      <xdr:col>3</xdr:col>
      <xdr:colOff>801309</xdr:colOff>
      <xdr:row>14</xdr:row>
      <xdr:rowOff>90714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CEDF5C5-B574-47AD-DFC3-8CE689338D95}"/>
            </a:ext>
          </a:extLst>
        </xdr:cNvPr>
        <xdr:cNvCxnSpPr/>
      </xdr:nvCxnSpPr>
      <xdr:spPr>
        <a:xfrm>
          <a:off x="950685" y="2698447"/>
          <a:ext cx="23398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675086</xdr:colOff>
      <xdr:row>10</xdr:row>
      <xdr:rowOff>132748</xdr:rowOff>
    </xdr:from>
    <xdr:to>
      <xdr:col>19</xdr:col>
      <xdr:colOff>594112</xdr:colOff>
      <xdr:row>21</xdr:row>
      <xdr:rowOff>140835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BDDE89CC-B33F-7139-9019-964365F18A31}"/>
            </a:ext>
          </a:extLst>
        </xdr:cNvPr>
        <xdr:cNvGrpSpPr/>
      </xdr:nvGrpSpPr>
      <xdr:grpSpPr>
        <a:xfrm>
          <a:off x="12334102" y="2006518"/>
          <a:ext cx="4082961" cy="2069235"/>
          <a:chOff x="12231978" y="2470864"/>
          <a:chExt cx="4040955" cy="2091332"/>
        </a:xfrm>
      </xdr:grpSpPr>
      <xdr:sp macro="" textlink="">
        <xdr:nvSpPr>
          <xdr:cNvPr id="35" name="Rounded Rectangle 34">
            <a:extLst>
              <a:ext uri="{FF2B5EF4-FFF2-40B4-BE49-F238E27FC236}">
                <a16:creationId xmlns:a16="http://schemas.microsoft.com/office/drawing/2014/main" id="{1F1DFFA4-3749-594C-973E-3DD0692135E0}"/>
              </a:ext>
            </a:extLst>
          </xdr:cNvPr>
          <xdr:cNvSpPr/>
        </xdr:nvSpPr>
        <xdr:spPr>
          <a:xfrm>
            <a:off x="12231978" y="2470864"/>
            <a:ext cx="4040955" cy="2091332"/>
          </a:xfrm>
          <a:prstGeom prst="roundRect">
            <a:avLst>
              <a:gd name="adj" fmla="val 16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0F163A6-1010-1240-8EBE-D455286FA73D}"/>
              </a:ext>
            </a:extLst>
          </xdr:cNvPr>
          <xdr:cNvSpPr txBox="1"/>
        </xdr:nvSpPr>
        <xdr:spPr>
          <a:xfrm>
            <a:off x="12565358" y="2597484"/>
            <a:ext cx="1635468" cy="36183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Truck</a:t>
            </a:r>
            <a:r>
              <a:rPr lang="en-US" sz="14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Expense</a:t>
            </a:r>
            <a:endPara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34AEDEB4-2E7D-1D25-8159-7472BF6A2F4D}"/>
              </a:ext>
            </a:extLst>
          </xdr:cNvPr>
          <xdr:cNvGrpSpPr/>
        </xdr:nvGrpSpPr>
        <xdr:grpSpPr>
          <a:xfrm>
            <a:off x="12700826" y="2995109"/>
            <a:ext cx="2815456" cy="400324"/>
            <a:chOff x="12645569" y="3031066"/>
            <a:chExt cx="4693610" cy="361476"/>
          </a:xfrm>
        </xdr:grpSpPr>
        <xdr:sp macro="" textlink="Pivottables!V5">
          <xdr:nvSpPr>
            <xdr:cNvPr id="44" name="TextBox 43">
              <a:extLst>
                <a:ext uri="{FF2B5EF4-FFF2-40B4-BE49-F238E27FC236}">
                  <a16:creationId xmlns:a16="http://schemas.microsoft.com/office/drawing/2014/main" id="{D3D0D740-5FEA-A942-8694-A0680B931A29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1B22254-13F7-5140-BA36-2DD8F16EAB2A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Insurance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V6">
          <xdr:nvSpPr>
            <xdr:cNvPr id="45" name="TextBox 44">
              <a:extLst>
                <a:ext uri="{FF2B5EF4-FFF2-40B4-BE49-F238E27FC236}">
                  <a16:creationId xmlns:a16="http://schemas.microsoft.com/office/drawing/2014/main" id="{9D462337-633B-344C-BB96-4BA2DD331309}"/>
                </a:ext>
              </a:extLst>
            </xdr:cNvPr>
            <xdr:cNvSpPr txBox="1"/>
          </xdr:nvSpPr>
          <xdr:spPr>
            <a:xfrm>
              <a:off x="15693016" y="3036941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090DB4CB-4CA4-934E-A651-EEB0018834B4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$8,052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F42BCBE2-1BDF-9243-8CEC-D89A61D52867}"/>
              </a:ext>
            </a:extLst>
          </xdr:cNvPr>
          <xdr:cNvGrpSpPr/>
        </xdr:nvGrpSpPr>
        <xdr:grpSpPr>
          <a:xfrm>
            <a:off x="12700825" y="3371961"/>
            <a:ext cx="2866256" cy="277172"/>
            <a:chOff x="12645569" y="3014133"/>
            <a:chExt cx="4778198" cy="372534"/>
          </a:xfrm>
        </xdr:grpSpPr>
        <xdr:sp macro="" textlink="Pivottables!U5">
          <xdr:nvSpPr>
            <xdr:cNvPr id="48" name="TextBox 47">
              <a:extLst>
                <a:ext uri="{FF2B5EF4-FFF2-40B4-BE49-F238E27FC236}">
                  <a16:creationId xmlns:a16="http://schemas.microsoft.com/office/drawing/2014/main" id="{FE83E16B-A317-2EA9-4C87-B62DD4BC808C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AA30DBA6-04BC-6547-8FBE-0C07E2666A2C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Advance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U6">
          <xdr:nvSpPr>
            <xdr:cNvPr id="49" name="TextBox 48">
              <a:extLst>
                <a:ext uri="{FF2B5EF4-FFF2-40B4-BE49-F238E27FC236}">
                  <a16:creationId xmlns:a16="http://schemas.microsoft.com/office/drawing/2014/main" id="{32C947D9-C6C2-9EF9-7A65-55818B52B2F4}"/>
                </a:ext>
              </a:extLst>
            </xdr:cNvPr>
            <xdr:cNvSpPr txBox="1"/>
          </xdr:nvSpPr>
          <xdr:spPr>
            <a:xfrm>
              <a:off x="15777604" y="3014133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A3B11B8-A916-FF4C-B98A-3F6C3A8DA8A2}" type="TxLink">
                <a:rPr lang="en-US" sz="1400" b="1" i="0" u="none" strike="noStrike" kern="120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$15,250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5FDDF4FB-5DFC-BC4C-AD59-D57B07D5A830}"/>
              </a:ext>
            </a:extLst>
          </xdr:cNvPr>
          <xdr:cNvGrpSpPr/>
        </xdr:nvGrpSpPr>
        <xdr:grpSpPr>
          <a:xfrm>
            <a:off x="12700825" y="3611035"/>
            <a:ext cx="2866256" cy="416873"/>
            <a:chOff x="12645569" y="2976880"/>
            <a:chExt cx="4778198" cy="409787"/>
          </a:xfrm>
        </xdr:grpSpPr>
        <xdr:sp macro="" textlink="Pivottables!W5">
          <xdr:nvSpPr>
            <xdr:cNvPr id="51" name="TextBox 50">
              <a:extLst>
                <a:ext uri="{FF2B5EF4-FFF2-40B4-BE49-F238E27FC236}">
                  <a16:creationId xmlns:a16="http://schemas.microsoft.com/office/drawing/2014/main" id="{CB54DF1D-61D3-CDF1-DC4A-C17193488357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8172315-10A6-2A41-88F4-83CD37B82515}" type="TxLink">
                <a:rPr lang="en-US" sz="1400" b="0" i="0" u="none" strike="noStrike" kern="1200">
                  <a:solidFill>
                    <a:srgbClr val="80808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Fuel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W6">
          <xdr:nvSpPr>
            <xdr:cNvPr id="52" name="TextBox 51">
              <a:extLst>
                <a:ext uri="{FF2B5EF4-FFF2-40B4-BE49-F238E27FC236}">
                  <a16:creationId xmlns:a16="http://schemas.microsoft.com/office/drawing/2014/main" id="{BC2093FA-CB98-1446-B08E-8AE7CFCF6216}"/>
                </a:ext>
              </a:extLst>
            </xdr:cNvPr>
            <xdr:cNvSpPr txBox="1"/>
          </xdr:nvSpPr>
          <xdr:spPr>
            <a:xfrm>
              <a:off x="15777604" y="2976880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C10DB3F-4778-BD43-86D6-B145B447FB74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$23,720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C0D1B3AE-1408-9747-A89A-4FE5617EC853}"/>
              </a:ext>
            </a:extLst>
          </xdr:cNvPr>
          <xdr:cNvGrpSpPr/>
        </xdr:nvGrpSpPr>
        <xdr:grpSpPr>
          <a:xfrm>
            <a:off x="12700824" y="3822823"/>
            <a:ext cx="2815456" cy="647354"/>
            <a:chOff x="12645569" y="2323664"/>
            <a:chExt cx="4693610" cy="2013578"/>
          </a:xfrm>
        </xdr:grpSpPr>
        <xdr:sp macro="" textlink="Pivottables!X5">
          <xdr:nvSpPr>
            <xdr:cNvPr id="54" name="TextBox 53">
              <a:extLst>
                <a:ext uri="{FF2B5EF4-FFF2-40B4-BE49-F238E27FC236}">
                  <a16:creationId xmlns:a16="http://schemas.microsoft.com/office/drawing/2014/main" id="{E40BB624-8C67-2AAC-4D97-87FAD7CE852D}"/>
                </a:ext>
              </a:extLst>
            </xdr:cNvPr>
            <xdr:cNvSpPr txBox="1"/>
          </xdr:nvSpPr>
          <xdr:spPr>
            <a:xfrm>
              <a:off x="12645569" y="2323664"/>
              <a:ext cx="3121691" cy="2013578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220C0FF3-5C7B-6841-921A-8DE705A4C264}" type="TxLink">
                <a:rPr lang="en-US" sz="1400" b="0" i="0" u="none" strike="noStrike" kern="1200">
                  <a:solidFill>
                    <a:srgbClr val="80808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Diesel Exhaust Fluid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X6">
          <xdr:nvSpPr>
            <xdr:cNvPr id="55" name="TextBox 54">
              <a:extLst>
                <a:ext uri="{FF2B5EF4-FFF2-40B4-BE49-F238E27FC236}">
                  <a16:creationId xmlns:a16="http://schemas.microsoft.com/office/drawing/2014/main" id="{56ED7967-4C6E-9647-DFDD-9D309D6F3FFA}"/>
                </a:ext>
              </a:extLst>
            </xdr:cNvPr>
            <xdr:cNvSpPr txBox="1"/>
          </xdr:nvSpPr>
          <xdr:spPr>
            <a:xfrm>
              <a:off x="15693016" y="2856933"/>
              <a:ext cx="1646163" cy="745069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95EAB8-E416-2248-A131-070881FF15CC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$3,164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5C20D9ED-58BA-F6A2-09F6-BF24FEC3E4F8}"/>
              </a:ext>
            </a:extLst>
          </xdr:cNvPr>
          <xdr:cNvCxnSpPr/>
        </xdr:nvCxnSpPr>
        <xdr:spPr>
          <a:xfrm flipV="1">
            <a:off x="12746789" y="3308461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DFA6BDE-F762-154D-9E0E-1E411D5AE763}"/>
              </a:ext>
            </a:extLst>
          </xdr:cNvPr>
          <xdr:cNvCxnSpPr/>
        </xdr:nvCxnSpPr>
        <xdr:spPr>
          <a:xfrm flipV="1">
            <a:off x="12751625" y="362373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9967293A-CF31-EB4B-9948-C15E078B01F3}"/>
              </a:ext>
            </a:extLst>
          </xdr:cNvPr>
          <xdr:cNvCxnSpPr/>
        </xdr:nvCxnSpPr>
        <xdr:spPr>
          <a:xfrm flipV="1">
            <a:off x="12726224" y="3975223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905438FC-B9CC-9248-8A13-F943DFF678A5}"/>
              </a:ext>
            </a:extLst>
          </xdr:cNvPr>
          <xdr:cNvCxnSpPr/>
        </xdr:nvCxnSpPr>
        <xdr:spPr>
          <a:xfrm flipV="1">
            <a:off x="12738924" y="432859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682661</xdr:colOff>
      <xdr:row>22</xdr:row>
      <xdr:rowOff>48717</xdr:rowOff>
    </xdr:from>
    <xdr:to>
      <xdr:col>19</xdr:col>
      <xdr:colOff>601687</xdr:colOff>
      <xdr:row>33</xdr:row>
      <xdr:rowOff>56805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9A91DC4-B2F0-C842-A47A-AB2E3384A5A6}"/>
            </a:ext>
          </a:extLst>
        </xdr:cNvPr>
        <xdr:cNvGrpSpPr/>
      </xdr:nvGrpSpPr>
      <xdr:grpSpPr>
        <a:xfrm>
          <a:off x="12341677" y="4171012"/>
          <a:ext cx="4082961" cy="2069236"/>
          <a:chOff x="12231978" y="2470864"/>
          <a:chExt cx="4040955" cy="2091332"/>
        </a:xfrm>
      </xdr:grpSpPr>
      <xdr:sp macro="" textlink="">
        <xdr:nvSpPr>
          <xdr:cNvPr id="80" name="Rounded Rectangle 79">
            <a:extLst>
              <a:ext uri="{FF2B5EF4-FFF2-40B4-BE49-F238E27FC236}">
                <a16:creationId xmlns:a16="http://schemas.microsoft.com/office/drawing/2014/main" id="{1EC33C1D-5FB9-E41C-696F-354789E06055}"/>
              </a:ext>
            </a:extLst>
          </xdr:cNvPr>
          <xdr:cNvSpPr/>
        </xdr:nvSpPr>
        <xdr:spPr>
          <a:xfrm>
            <a:off x="12231978" y="2470864"/>
            <a:ext cx="4040955" cy="2091332"/>
          </a:xfrm>
          <a:prstGeom prst="roundRect">
            <a:avLst>
              <a:gd name="adj" fmla="val 16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23355741-1A03-80DF-D9F4-3ADB2839465A}"/>
              </a:ext>
            </a:extLst>
          </xdr:cNvPr>
          <xdr:cNvSpPr txBox="1"/>
        </xdr:nvSpPr>
        <xdr:spPr>
          <a:xfrm>
            <a:off x="12565358" y="2597484"/>
            <a:ext cx="1635468" cy="361838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Freight Expense</a:t>
            </a:r>
            <a:endPara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C415F12D-DCAF-E238-DDAF-85265DFBD5D6}"/>
              </a:ext>
            </a:extLst>
          </xdr:cNvPr>
          <xdr:cNvGrpSpPr/>
        </xdr:nvGrpSpPr>
        <xdr:grpSpPr>
          <a:xfrm>
            <a:off x="12700826" y="2995109"/>
            <a:ext cx="2815456" cy="400324"/>
            <a:chOff x="12645569" y="3031066"/>
            <a:chExt cx="4693610" cy="361476"/>
          </a:xfrm>
        </xdr:grpSpPr>
        <xdr:sp macro="" textlink="Pivottables!AA5">
          <xdr:nvSpPr>
            <xdr:cNvPr id="96" name="TextBox 95">
              <a:extLst>
                <a:ext uri="{FF2B5EF4-FFF2-40B4-BE49-F238E27FC236}">
                  <a16:creationId xmlns:a16="http://schemas.microsoft.com/office/drawing/2014/main" id="{7782CBE0-B641-1874-D20F-226D19A3680F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18B86F8F-135E-3E4F-9B28-84391A52CEA6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Tolls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A6">
          <xdr:nvSpPr>
            <xdr:cNvPr id="97" name="TextBox 96">
              <a:extLst>
                <a:ext uri="{FF2B5EF4-FFF2-40B4-BE49-F238E27FC236}">
                  <a16:creationId xmlns:a16="http://schemas.microsoft.com/office/drawing/2014/main" id="{51D288CE-732F-55A9-FD3E-63AC7C295F4C}"/>
                </a:ext>
              </a:extLst>
            </xdr:cNvPr>
            <xdr:cNvSpPr txBox="1"/>
          </xdr:nvSpPr>
          <xdr:spPr>
            <a:xfrm>
              <a:off x="15693017" y="3036940"/>
              <a:ext cx="1646162" cy="355602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229F1C9-4BDB-DA4A-BEEE-05355C811C0C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$7,372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CEB3F271-5DE5-9619-93EB-8E98C16E4269}"/>
              </a:ext>
            </a:extLst>
          </xdr:cNvPr>
          <xdr:cNvGrpSpPr/>
        </xdr:nvGrpSpPr>
        <xdr:grpSpPr>
          <a:xfrm>
            <a:off x="12700825" y="3371965"/>
            <a:ext cx="2866256" cy="264574"/>
            <a:chOff x="12645569" y="3014133"/>
            <a:chExt cx="4778198" cy="355601"/>
          </a:xfrm>
        </xdr:grpSpPr>
        <xdr:sp macro="" textlink="Pivottables!AB5">
          <xdr:nvSpPr>
            <xdr:cNvPr id="94" name="TextBox 93">
              <a:extLst>
                <a:ext uri="{FF2B5EF4-FFF2-40B4-BE49-F238E27FC236}">
                  <a16:creationId xmlns:a16="http://schemas.microsoft.com/office/drawing/2014/main" id="{DFD33C54-085B-D25C-63D4-903D2F945C23}"/>
                </a:ext>
              </a:extLst>
            </xdr:cNvPr>
            <xdr:cNvSpPr txBox="1"/>
          </xdr:nvSpPr>
          <xdr:spPr>
            <a:xfrm>
              <a:off x="12645569" y="3031066"/>
              <a:ext cx="2855487" cy="24187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7B7C907B-85FA-8C47-B522-2B7C511354A3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Repairs &amp; Costs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B6">
          <xdr:nvSpPr>
            <xdr:cNvPr id="95" name="TextBox 94">
              <a:extLst>
                <a:ext uri="{FF2B5EF4-FFF2-40B4-BE49-F238E27FC236}">
                  <a16:creationId xmlns:a16="http://schemas.microsoft.com/office/drawing/2014/main" id="{B63B11FF-1324-7DF6-7913-CBCE1CB3ECBF}"/>
                </a:ext>
              </a:extLst>
            </xdr:cNvPr>
            <xdr:cNvSpPr txBox="1"/>
          </xdr:nvSpPr>
          <xdr:spPr>
            <a:xfrm>
              <a:off x="15777604" y="3014133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424A7FD-6B68-3142-B2DE-0EF3D0B80A18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$2,215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F30611BA-D63F-DCF2-DF1E-831575535523}"/>
              </a:ext>
            </a:extLst>
          </xdr:cNvPr>
          <xdr:cNvGrpSpPr/>
        </xdr:nvGrpSpPr>
        <xdr:grpSpPr>
          <a:xfrm>
            <a:off x="12700825" y="3611035"/>
            <a:ext cx="2866256" cy="416873"/>
            <a:chOff x="12645569" y="2976880"/>
            <a:chExt cx="4778198" cy="409787"/>
          </a:xfrm>
        </xdr:grpSpPr>
        <xdr:sp macro="" textlink="Pivottables!Z5">
          <xdr:nvSpPr>
            <xdr:cNvPr id="92" name="TextBox 91">
              <a:extLst>
                <a:ext uri="{FF2B5EF4-FFF2-40B4-BE49-F238E27FC236}">
                  <a16:creationId xmlns:a16="http://schemas.microsoft.com/office/drawing/2014/main" id="{5CDEE45A-E9EC-908A-B222-20B7BE8298D2}"/>
                </a:ext>
              </a:extLst>
            </xdr:cNvPr>
            <xdr:cNvSpPr txBox="1"/>
          </xdr:nvSpPr>
          <xdr:spPr>
            <a:xfrm>
              <a:off x="12645569" y="3031066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A6F981B2-C867-2F4A-9F61-4D2A582BF6E0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Fundings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Z6">
          <xdr:nvSpPr>
            <xdr:cNvPr id="93" name="TextBox 92">
              <a:extLst>
                <a:ext uri="{FF2B5EF4-FFF2-40B4-BE49-F238E27FC236}">
                  <a16:creationId xmlns:a16="http://schemas.microsoft.com/office/drawing/2014/main" id="{FF5481C9-BE2E-4D6E-3A59-52E7A924B78C}"/>
                </a:ext>
              </a:extLst>
            </xdr:cNvPr>
            <xdr:cNvSpPr txBox="1"/>
          </xdr:nvSpPr>
          <xdr:spPr>
            <a:xfrm>
              <a:off x="15777604" y="2976880"/>
              <a:ext cx="1646163" cy="355601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A7439E0-C529-2344-873A-C0F49C2F2045}" type="TxLink">
                <a:rPr lang="en-US" sz="1400" b="1" i="0" u="none" strike="noStrike" kern="1200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$1,196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5D17FC3E-5275-E270-5299-B27260E9555B}"/>
              </a:ext>
            </a:extLst>
          </xdr:cNvPr>
          <xdr:cNvGrpSpPr/>
        </xdr:nvGrpSpPr>
        <xdr:grpSpPr>
          <a:xfrm>
            <a:off x="12700824" y="3822823"/>
            <a:ext cx="2815456" cy="647354"/>
            <a:chOff x="12645569" y="2323664"/>
            <a:chExt cx="4693610" cy="2013578"/>
          </a:xfrm>
        </xdr:grpSpPr>
        <xdr:sp macro="" textlink="Pivottables!AC5">
          <xdr:nvSpPr>
            <xdr:cNvPr id="90" name="TextBox 89">
              <a:extLst>
                <a:ext uri="{FF2B5EF4-FFF2-40B4-BE49-F238E27FC236}">
                  <a16:creationId xmlns:a16="http://schemas.microsoft.com/office/drawing/2014/main" id="{B73021B1-382F-CC1F-50F0-2B36EBE2EDE3}"/>
                </a:ext>
              </a:extLst>
            </xdr:cNvPr>
            <xdr:cNvSpPr txBox="1"/>
          </xdr:nvSpPr>
          <xdr:spPr>
            <a:xfrm>
              <a:off x="12645569" y="2323664"/>
              <a:ext cx="3121691" cy="2013578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fld id="{339B3E3F-4A0D-8B4E-8EF8-72759E26617C}" type="TxLink">
                <a:rPr lang="en-US" sz="1400" b="0" i="0" u="none" strike="noStrike" kern="1200">
                  <a:solidFill>
                    <a:srgbClr val="808080"/>
                  </a:solidFill>
                  <a:latin typeface="Arial"/>
                  <a:cs typeface="Arial"/>
                </a:rPr>
                <a:pPr algn="l"/>
                <a:t>Warehouse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C6">
          <xdr:nvSpPr>
            <xdr:cNvPr id="91" name="TextBox 90">
              <a:extLst>
                <a:ext uri="{FF2B5EF4-FFF2-40B4-BE49-F238E27FC236}">
                  <a16:creationId xmlns:a16="http://schemas.microsoft.com/office/drawing/2014/main" id="{B32BDCFB-BB94-8590-B307-DB9683005638}"/>
                </a:ext>
              </a:extLst>
            </xdr:cNvPr>
            <xdr:cNvSpPr txBox="1"/>
          </xdr:nvSpPr>
          <xdr:spPr>
            <a:xfrm>
              <a:off x="15693016" y="2856933"/>
              <a:ext cx="1646163" cy="745069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92B3B99-B8EB-8F43-823B-2127FBE2F22B}" type="TxLink">
                <a:rPr lang="en-US" sz="1400" b="1" i="0" u="none" strike="noStrike" kern="1200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$7,785</a:t>
              </a:fld>
              <a:endParaRPr lang="en-US" sz="14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5EBFA2C8-91CB-84EC-1E1C-6EF4F7545ED5}"/>
              </a:ext>
            </a:extLst>
          </xdr:cNvPr>
          <xdr:cNvCxnSpPr/>
        </xdr:nvCxnSpPr>
        <xdr:spPr>
          <a:xfrm flipV="1">
            <a:off x="12746789" y="3308461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408B8FBB-10D5-2518-AF5B-BBCF0D50C9E1}"/>
              </a:ext>
            </a:extLst>
          </xdr:cNvPr>
          <xdr:cNvCxnSpPr/>
        </xdr:nvCxnSpPr>
        <xdr:spPr>
          <a:xfrm flipV="1">
            <a:off x="12751625" y="362373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C6816256-D6BC-4370-6222-EC3D1A235477}"/>
              </a:ext>
            </a:extLst>
          </xdr:cNvPr>
          <xdr:cNvCxnSpPr/>
        </xdr:nvCxnSpPr>
        <xdr:spPr>
          <a:xfrm flipV="1">
            <a:off x="12726224" y="3975223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86AF49F7-FD8B-3975-A7CD-EB8BBDBDE950}"/>
              </a:ext>
            </a:extLst>
          </xdr:cNvPr>
          <xdr:cNvCxnSpPr/>
        </xdr:nvCxnSpPr>
        <xdr:spPr>
          <a:xfrm flipV="1">
            <a:off x="12738924" y="4328595"/>
            <a:ext cx="284145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80431</xdr:colOff>
      <xdr:row>25</xdr:row>
      <xdr:rowOff>68099</xdr:rowOff>
    </xdr:from>
    <xdr:to>
      <xdr:col>7</xdr:col>
      <xdr:colOff>338666</xdr:colOff>
      <xdr:row>27</xdr:row>
      <xdr:rowOff>93133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9793C91-A3F2-004E-BCE0-964560130F5B}"/>
            </a:ext>
          </a:extLst>
        </xdr:cNvPr>
        <xdr:cNvSpPr txBox="1"/>
      </xdr:nvSpPr>
      <xdr:spPr>
        <a:xfrm>
          <a:off x="4229098" y="4724766"/>
          <a:ext cx="1917701" cy="3975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Income &amp; Expenses</a:t>
          </a:r>
        </a:p>
      </xdr:txBody>
    </xdr:sp>
    <xdr:clientData/>
  </xdr:twoCellAnchor>
  <xdr:twoCellAnchor>
    <xdr:from>
      <xdr:col>1</xdr:col>
      <xdr:colOff>122767</xdr:colOff>
      <xdr:row>22</xdr:row>
      <xdr:rowOff>116114</xdr:rowOff>
    </xdr:from>
    <xdr:to>
      <xdr:col>3</xdr:col>
      <xdr:colOff>803124</xdr:colOff>
      <xdr:row>22</xdr:row>
      <xdr:rowOff>116114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C40E7640-97A1-9742-A1FE-CDB74098CE07}"/>
            </a:ext>
          </a:extLst>
        </xdr:cNvPr>
        <xdr:cNvCxnSpPr/>
      </xdr:nvCxnSpPr>
      <xdr:spPr>
        <a:xfrm>
          <a:off x="952500" y="4213981"/>
          <a:ext cx="23398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313724</xdr:colOff>
      <xdr:row>23</xdr:row>
      <xdr:rowOff>65564</xdr:rowOff>
    </xdr:from>
    <xdr:to>
      <xdr:col>2</xdr:col>
      <xdr:colOff>664475</xdr:colOff>
      <xdr:row>26</xdr:row>
      <xdr:rowOff>61950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7326857-AEF8-1D44-980E-9AE5D588FB57}"/>
            </a:ext>
          </a:extLst>
        </xdr:cNvPr>
        <xdr:cNvSpPr txBox="1"/>
      </xdr:nvSpPr>
      <xdr:spPr>
        <a:xfrm>
          <a:off x="1134578" y="4340198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Driver</a:t>
          </a:r>
          <a:r>
            <a:rPr lang="en-US" sz="12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Payroll</a:t>
          </a:r>
        </a:p>
        <a:p>
          <a:pPr algn="ctr"/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811655</xdr:colOff>
      <xdr:row>23</xdr:row>
      <xdr:rowOff>121404</xdr:rowOff>
    </xdr:from>
    <xdr:to>
      <xdr:col>3</xdr:col>
      <xdr:colOff>812800</xdr:colOff>
      <xdr:row>25</xdr:row>
      <xdr:rowOff>123902</xdr:rowOff>
    </xdr:to>
    <xdr:sp macro="" textlink="Pivottables!AK6">
      <xdr:nvSpPr>
        <xdr:cNvPr id="108" name="Rounded Rectangle 107">
          <a:extLst>
            <a:ext uri="{FF2B5EF4-FFF2-40B4-BE49-F238E27FC236}">
              <a16:creationId xmlns:a16="http://schemas.microsoft.com/office/drawing/2014/main" id="{FDE05263-DBEB-C747-AF79-24106B7F9AD5}"/>
            </a:ext>
          </a:extLst>
        </xdr:cNvPr>
        <xdr:cNvSpPr/>
      </xdr:nvSpPr>
      <xdr:spPr>
        <a:xfrm>
          <a:off x="2453362" y="4396038"/>
          <a:ext cx="821999" cy="374205"/>
        </a:xfrm>
        <a:prstGeom prst="roundRect">
          <a:avLst/>
        </a:prstGeom>
        <a:solidFill>
          <a:schemeClr val="accent5">
            <a:alpha val="3781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1CDCA27E-076F-B04F-B9C1-B4B943615286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l"/>
            <a:t>$3,498</a:t>
          </a:fld>
          <a:endParaRPr lang="en-US" sz="12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244064</xdr:colOff>
      <xdr:row>21</xdr:row>
      <xdr:rowOff>144806</xdr:rowOff>
    </xdr:from>
    <xdr:to>
      <xdr:col>14</xdr:col>
      <xdr:colOff>389465</xdr:colOff>
      <xdr:row>32</xdr:row>
      <xdr:rowOff>152400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A97E3969-6595-5335-6B9E-514E9BF90A5A}"/>
            </a:ext>
          </a:extLst>
        </xdr:cNvPr>
        <xdr:cNvGrpSpPr/>
      </xdr:nvGrpSpPr>
      <xdr:grpSpPr>
        <a:xfrm>
          <a:off x="3575212" y="4079724"/>
          <a:ext cx="8473269" cy="2068742"/>
          <a:chOff x="3527479" y="4605294"/>
          <a:chExt cx="8353937" cy="2051984"/>
        </a:xfrm>
      </xdr:grpSpPr>
      <xdr:sp macro="" textlink="">
        <xdr:nvSpPr>
          <xdr:cNvPr id="102" name="Rounded Rectangle 101">
            <a:extLst>
              <a:ext uri="{FF2B5EF4-FFF2-40B4-BE49-F238E27FC236}">
                <a16:creationId xmlns:a16="http://schemas.microsoft.com/office/drawing/2014/main" id="{3BCA91BE-06C5-AD43-9365-6544B37D9706}"/>
              </a:ext>
            </a:extLst>
          </xdr:cNvPr>
          <xdr:cNvSpPr/>
        </xdr:nvSpPr>
        <xdr:spPr>
          <a:xfrm>
            <a:off x="3527479" y="4605294"/>
            <a:ext cx="8353937" cy="2051984"/>
          </a:xfrm>
          <a:prstGeom prst="roundRect">
            <a:avLst>
              <a:gd name="adj" fmla="val 35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>
              <a:solidFill>
                <a:schemeClr val="bg1"/>
              </a:solidFill>
            </a:endParaRPr>
          </a:p>
        </xdr:txBody>
      </xdr:sp>
      <xdr:graphicFrame macro="">
        <xdr:nvGraphicFramePr>
          <xdr:cNvPr id="110" name="Chart 109">
            <a:extLst>
              <a:ext uri="{FF2B5EF4-FFF2-40B4-BE49-F238E27FC236}">
                <a16:creationId xmlns:a16="http://schemas.microsoft.com/office/drawing/2014/main" id="{8CF4062F-E299-B948-96C8-BD1CF1C72438}"/>
              </a:ext>
            </a:extLst>
          </xdr:cNvPr>
          <xdr:cNvGraphicFramePr>
            <a:graphicFrameLocks/>
          </xdr:cNvGraphicFramePr>
        </xdr:nvGraphicFramePr>
        <xdr:xfrm>
          <a:off x="3639015" y="4714074"/>
          <a:ext cx="8106935" cy="1858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295758</xdr:colOff>
      <xdr:row>26</xdr:row>
      <xdr:rowOff>94063</xdr:rowOff>
    </xdr:from>
    <xdr:to>
      <xdr:col>2</xdr:col>
      <xdr:colOff>646509</xdr:colOff>
      <xdr:row>28</xdr:row>
      <xdr:rowOff>123904</xdr:rowOff>
    </xdr:to>
    <xdr:sp macro="" textlink="Pivottables!AF6">
      <xdr:nvSpPr>
        <xdr:cNvPr id="111" name="TextBox 110">
          <a:extLst>
            <a:ext uri="{FF2B5EF4-FFF2-40B4-BE49-F238E27FC236}">
              <a16:creationId xmlns:a16="http://schemas.microsoft.com/office/drawing/2014/main" id="{E0438DCC-5C01-8247-B7C4-37262B180C59}"/>
            </a:ext>
          </a:extLst>
        </xdr:cNvPr>
        <xdr:cNvSpPr txBox="1"/>
      </xdr:nvSpPr>
      <xdr:spPr>
        <a:xfrm>
          <a:off x="1116612" y="492625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57D50CD-78CB-4849-B6A3-48F0DFE12C3C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18170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277793</xdr:colOff>
      <xdr:row>29</xdr:row>
      <xdr:rowOff>184512</xdr:rowOff>
    </xdr:from>
    <xdr:to>
      <xdr:col>2</xdr:col>
      <xdr:colOff>628544</xdr:colOff>
      <xdr:row>32</xdr:row>
      <xdr:rowOff>28499</xdr:rowOff>
    </xdr:to>
    <xdr:sp macro="" textlink="Pivottables!AH6">
      <xdr:nvSpPr>
        <xdr:cNvPr id="112" name="TextBox 111">
          <a:extLst>
            <a:ext uri="{FF2B5EF4-FFF2-40B4-BE49-F238E27FC236}">
              <a16:creationId xmlns:a16="http://schemas.microsoft.com/office/drawing/2014/main" id="{90D08570-C5D2-8D49-932D-699896953267}"/>
            </a:ext>
          </a:extLst>
        </xdr:cNvPr>
        <xdr:cNvSpPr txBox="1"/>
      </xdr:nvSpPr>
      <xdr:spPr>
        <a:xfrm>
          <a:off x="1098647" y="557426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937766E-5D9F-0C4C-BCD8-3064CFF6CDBD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ctr"/>
            <a:t>$14,947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569584</xdr:colOff>
      <xdr:row>26</xdr:row>
      <xdr:rowOff>120083</xdr:rowOff>
    </xdr:from>
    <xdr:to>
      <xdr:col>4</xdr:col>
      <xdr:colOff>99480</xdr:colOff>
      <xdr:row>28</xdr:row>
      <xdr:rowOff>149924</xdr:rowOff>
    </xdr:to>
    <xdr:sp macro="" textlink="Pivottables!AG6">
      <xdr:nvSpPr>
        <xdr:cNvPr id="113" name="TextBox 112">
          <a:extLst>
            <a:ext uri="{FF2B5EF4-FFF2-40B4-BE49-F238E27FC236}">
              <a16:creationId xmlns:a16="http://schemas.microsoft.com/office/drawing/2014/main" id="{CEAD3F1E-A91F-A24B-80A1-6529887811BE}"/>
            </a:ext>
          </a:extLst>
        </xdr:cNvPr>
        <xdr:cNvSpPr txBox="1"/>
      </xdr:nvSpPr>
      <xdr:spPr>
        <a:xfrm>
          <a:off x="2211291" y="495227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8681818-D140-C040-B090-53226F918802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21353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536129</xdr:colOff>
      <xdr:row>33</xdr:row>
      <xdr:rowOff>71141</xdr:rowOff>
    </xdr:from>
    <xdr:to>
      <xdr:col>4</xdr:col>
      <xdr:colOff>66025</xdr:colOff>
      <xdr:row>35</xdr:row>
      <xdr:rowOff>100982</xdr:rowOff>
    </xdr:to>
    <xdr:sp macro="" textlink="Pivottables!AK20">
      <xdr:nvSpPr>
        <xdr:cNvPr id="114" name="TextBox 113">
          <a:extLst>
            <a:ext uri="{FF2B5EF4-FFF2-40B4-BE49-F238E27FC236}">
              <a16:creationId xmlns:a16="http://schemas.microsoft.com/office/drawing/2014/main" id="{DED7205C-EC09-7940-BF89-F333F98C71C2}"/>
            </a:ext>
          </a:extLst>
        </xdr:cNvPr>
        <xdr:cNvSpPr txBox="1"/>
      </xdr:nvSpPr>
      <xdr:spPr>
        <a:xfrm>
          <a:off x="2177836" y="6204312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D561293-BA8B-8D47-BB41-0B23BB59CA0D}" type="TxLink">
            <a:rPr lang="en-US" sz="1200" b="1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875</a:t>
          </a:fld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580115</xdr:colOff>
      <xdr:row>30</xdr:row>
      <xdr:rowOff>6711</xdr:rowOff>
    </xdr:from>
    <xdr:to>
      <xdr:col>4</xdr:col>
      <xdr:colOff>110011</xdr:colOff>
      <xdr:row>32</xdr:row>
      <xdr:rowOff>36552</xdr:rowOff>
    </xdr:to>
    <xdr:sp macro="" textlink="Pivottables!AI6">
      <xdr:nvSpPr>
        <xdr:cNvPr id="115" name="TextBox 114">
          <a:extLst>
            <a:ext uri="{FF2B5EF4-FFF2-40B4-BE49-F238E27FC236}">
              <a16:creationId xmlns:a16="http://schemas.microsoft.com/office/drawing/2014/main" id="{5C6C2CB1-9AEC-4545-B258-94E459ADB459}"/>
            </a:ext>
          </a:extLst>
        </xdr:cNvPr>
        <xdr:cNvSpPr txBox="1"/>
      </xdr:nvSpPr>
      <xdr:spPr>
        <a:xfrm>
          <a:off x="2221822" y="558232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64E8D13-FD76-C348-8C95-1BFA7D29F284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6100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283367</xdr:colOff>
      <xdr:row>33</xdr:row>
      <xdr:rowOff>81673</xdr:rowOff>
    </xdr:from>
    <xdr:to>
      <xdr:col>2</xdr:col>
      <xdr:colOff>634118</xdr:colOff>
      <xdr:row>35</xdr:row>
      <xdr:rowOff>111514</xdr:rowOff>
    </xdr:to>
    <xdr:sp macro="" textlink="Pivottables!AJ6">
      <xdr:nvSpPr>
        <xdr:cNvPr id="116" name="TextBox 115">
          <a:extLst>
            <a:ext uri="{FF2B5EF4-FFF2-40B4-BE49-F238E27FC236}">
              <a16:creationId xmlns:a16="http://schemas.microsoft.com/office/drawing/2014/main" id="{BBDF209E-7F1A-CE49-907C-F6C75E7401D7}"/>
            </a:ext>
          </a:extLst>
        </xdr:cNvPr>
        <xdr:cNvSpPr txBox="1"/>
      </xdr:nvSpPr>
      <xdr:spPr>
        <a:xfrm>
          <a:off x="1104221" y="6214844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84FE316-1EFC-A944-A716-2740A5F76D57}" type="TxLink">
            <a:rPr lang="en-US" sz="1200" b="1" i="0" u="none" strike="noStrike" kern="1200">
              <a:solidFill>
                <a:srgbClr val="000000"/>
              </a:solidFill>
              <a:latin typeface="Arial"/>
              <a:cs typeface="Arial"/>
            </a:rPr>
            <a:pPr algn="ctr"/>
            <a:t>$1,546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277792</xdr:colOff>
      <xdr:row>28</xdr:row>
      <xdr:rowOff>29635</xdr:rowOff>
    </xdr:from>
    <xdr:to>
      <xdr:col>2</xdr:col>
      <xdr:colOff>628543</xdr:colOff>
      <xdr:row>30</xdr:row>
      <xdr:rowOff>59475</xdr:rowOff>
    </xdr:to>
    <xdr:sp macro="" textlink="Pivottables!AF5">
      <xdr:nvSpPr>
        <xdr:cNvPr id="117" name="TextBox 116">
          <a:extLst>
            <a:ext uri="{FF2B5EF4-FFF2-40B4-BE49-F238E27FC236}">
              <a16:creationId xmlns:a16="http://schemas.microsoft.com/office/drawing/2014/main" id="{BC11CB83-B273-2345-B7CF-04DD592FCC99}"/>
            </a:ext>
          </a:extLst>
        </xdr:cNvPr>
        <xdr:cNvSpPr txBox="1"/>
      </xdr:nvSpPr>
      <xdr:spPr>
        <a:xfrm>
          <a:off x="1098646" y="5233537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B81FA5A-CA88-E34B-9EAA-24486BE9CC30}" type="TxLink">
            <a:rPr lang="en-US" sz="12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Odometer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275314</xdr:colOff>
      <xdr:row>31</xdr:row>
      <xdr:rowOff>89108</xdr:rowOff>
    </xdr:from>
    <xdr:to>
      <xdr:col>2</xdr:col>
      <xdr:colOff>626065</xdr:colOff>
      <xdr:row>33</xdr:row>
      <xdr:rowOff>118948</xdr:rowOff>
    </xdr:to>
    <xdr:sp macro="" textlink="Pivottables!AH5">
      <xdr:nvSpPr>
        <xdr:cNvPr id="118" name="TextBox 117">
          <a:extLst>
            <a:ext uri="{FF2B5EF4-FFF2-40B4-BE49-F238E27FC236}">
              <a16:creationId xmlns:a16="http://schemas.microsoft.com/office/drawing/2014/main" id="{BD8B10FC-9525-314F-B3A3-2A2A3924BD10}"/>
            </a:ext>
          </a:extLst>
        </xdr:cNvPr>
        <xdr:cNvSpPr txBox="1"/>
      </xdr:nvSpPr>
      <xdr:spPr>
        <a:xfrm>
          <a:off x="1096168" y="585057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9EF6004-0A7D-2244-BD8B-DA3006EAF335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Rate Per Miles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551617</xdr:colOff>
      <xdr:row>31</xdr:row>
      <xdr:rowOff>102118</xdr:rowOff>
    </xdr:from>
    <xdr:to>
      <xdr:col>4</xdr:col>
      <xdr:colOff>81513</xdr:colOff>
      <xdr:row>33</xdr:row>
      <xdr:rowOff>131958</xdr:rowOff>
    </xdr:to>
    <xdr:sp macro="" textlink="Pivottables!AI5">
      <xdr:nvSpPr>
        <xdr:cNvPr id="119" name="TextBox 118">
          <a:extLst>
            <a:ext uri="{FF2B5EF4-FFF2-40B4-BE49-F238E27FC236}">
              <a16:creationId xmlns:a16="http://schemas.microsoft.com/office/drawing/2014/main" id="{75BBBDD8-DE22-0E41-917C-B080A7C3A9C5}"/>
            </a:ext>
          </a:extLst>
        </xdr:cNvPr>
        <xdr:cNvSpPr txBox="1"/>
      </xdr:nvSpPr>
      <xdr:spPr>
        <a:xfrm>
          <a:off x="2193324" y="5863581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95CADD3-B291-4945-AD09-D7BF3C6780F5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Extra Stops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580114</xdr:colOff>
      <xdr:row>28</xdr:row>
      <xdr:rowOff>22201</xdr:rowOff>
    </xdr:from>
    <xdr:to>
      <xdr:col>4</xdr:col>
      <xdr:colOff>110010</xdr:colOff>
      <xdr:row>30</xdr:row>
      <xdr:rowOff>52041</xdr:rowOff>
    </xdr:to>
    <xdr:sp macro="" textlink="Pivottables!AG5">
      <xdr:nvSpPr>
        <xdr:cNvPr id="120" name="TextBox 119">
          <a:extLst>
            <a:ext uri="{FF2B5EF4-FFF2-40B4-BE49-F238E27FC236}">
              <a16:creationId xmlns:a16="http://schemas.microsoft.com/office/drawing/2014/main" id="{A7EBF53A-008E-8449-A962-4DC5C84B2778}"/>
            </a:ext>
          </a:extLst>
        </xdr:cNvPr>
        <xdr:cNvSpPr txBox="1"/>
      </xdr:nvSpPr>
      <xdr:spPr>
        <a:xfrm>
          <a:off x="2221821" y="5226103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B396789-133A-C24A-AA2C-771DDCACD054}" type="TxLink">
            <a:rPr lang="en-US" sz="12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Miles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249158</xdr:colOff>
      <xdr:row>34</xdr:row>
      <xdr:rowOff>174614</xdr:rowOff>
    </xdr:from>
    <xdr:to>
      <xdr:col>2</xdr:col>
      <xdr:colOff>599909</xdr:colOff>
      <xdr:row>37</xdr:row>
      <xdr:rowOff>18601</xdr:rowOff>
    </xdr:to>
    <xdr:sp macro="" textlink="Pivottables!AJ5">
      <xdr:nvSpPr>
        <xdr:cNvPr id="121" name="TextBox 120">
          <a:extLst>
            <a:ext uri="{FF2B5EF4-FFF2-40B4-BE49-F238E27FC236}">
              <a16:creationId xmlns:a16="http://schemas.microsoft.com/office/drawing/2014/main" id="{D3D37BF8-A93C-EF46-8410-9F811AB1CFEA}"/>
            </a:ext>
          </a:extLst>
        </xdr:cNvPr>
        <xdr:cNvSpPr txBox="1"/>
      </xdr:nvSpPr>
      <xdr:spPr>
        <a:xfrm>
          <a:off x="1070012" y="6493638"/>
          <a:ext cx="1171604" cy="40154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8FC540E-75F0-804C-8311-FEE4ACE3665F}" type="TxLink">
            <a:rPr lang="en-US" sz="1100" b="0" i="0" u="none" strike="noStrike" kern="1200">
              <a:solidFill>
                <a:srgbClr val="808080"/>
              </a:solidFill>
              <a:latin typeface="Arial"/>
              <a:cs typeface="Arial"/>
            </a:rPr>
            <a:pPr algn="ctr"/>
            <a:t>Extra Pay</a:t>
          </a:fld>
          <a:endParaRPr lang="en-US" sz="12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571925</xdr:colOff>
      <xdr:row>34</xdr:row>
      <xdr:rowOff>94695</xdr:rowOff>
    </xdr:from>
    <xdr:to>
      <xdr:col>4</xdr:col>
      <xdr:colOff>101821</xdr:colOff>
      <xdr:row>37</xdr:row>
      <xdr:rowOff>170365</xdr:rowOff>
    </xdr:to>
    <xdr:sp macro="" textlink="Pivottables!AJ19">
      <xdr:nvSpPr>
        <xdr:cNvPr id="122" name="TextBox 121">
          <a:extLst>
            <a:ext uri="{FF2B5EF4-FFF2-40B4-BE49-F238E27FC236}">
              <a16:creationId xmlns:a16="http://schemas.microsoft.com/office/drawing/2014/main" id="{CBD5A029-4573-4B48-9160-26AB707AA61A}"/>
            </a:ext>
          </a:extLst>
        </xdr:cNvPr>
        <xdr:cNvSpPr txBox="1"/>
      </xdr:nvSpPr>
      <xdr:spPr>
        <a:xfrm>
          <a:off x="2213632" y="6413719"/>
          <a:ext cx="1171604" cy="633231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2C7217C-E7B7-EE48-A811-9DDA4D858699}" type="TxLink">
            <a:rPr lang="en-US" sz="1100" b="0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pPr algn="ctr"/>
            <a:t>Average Paid to Driver</a:t>
          </a:fld>
          <a:endParaRPr lang="en-US" sz="11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357333</xdr:colOff>
      <xdr:row>37</xdr:row>
      <xdr:rowOff>165085</xdr:rowOff>
    </xdr:from>
    <xdr:to>
      <xdr:col>4</xdr:col>
      <xdr:colOff>123901</xdr:colOff>
      <xdr:row>49</xdr:row>
      <xdr:rowOff>123903</xdr:rowOff>
    </xdr:to>
    <xdr:sp macro="" textlink="">
      <xdr:nvSpPr>
        <xdr:cNvPr id="123" name="Rounded Rectangle 122">
          <a:extLst>
            <a:ext uri="{FF2B5EF4-FFF2-40B4-BE49-F238E27FC236}">
              <a16:creationId xmlns:a16="http://schemas.microsoft.com/office/drawing/2014/main" id="{6A8BB97D-0558-8141-AEED-873F99F36F48}"/>
            </a:ext>
          </a:extLst>
        </xdr:cNvPr>
        <xdr:cNvSpPr/>
      </xdr:nvSpPr>
      <xdr:spPr>
        <a:xfrm>
          <a:off x="1178187" y="7041670"/>
          <a:ext cx="2229129" cy="2189062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1490</xdr:colOff>
      <xdr:row>38</xdr:row>
      <xdr:rowOff>94062</xdr:rowOff>
    </xdr:from>
    <xdr:to>
      <xdr:col>3</xdr:col>
      <xdr:colOff>352240</xdr:colOff>
      <xdr:row>41</xdr:row>
      <xdr:rowOff>90448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8BEC1805-32B4-7942-B72E-B5C74A78E60C}"/>
            </a:ext>
          </a:extLst>
        </xdr:cNvPr>
        <xdr:cNvSpPr txBox="1"/>
      </xdr:nvSpPr>
      <xdr:spPr>
        <a:xfrm>
          <a:off x="1643197" y="7156501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Drivers</a:t>
          </a:r>
        </a:p>
      </xdr:txBody>
    </xdr:sp>
    <xdr:clientData/>
  </xdr:twoCellAnchor>
  <xdr:twoCellAnchor>
    <xdr:from>
      <xdr:col>1</xdr:col>
      <xdr:colOff>748051</xdr:colOff>
      <xdr:row>39</xdr:row>
      <xdr:rowOff>107072</xdr:rowOff>
    </xdr:from>
    <xdr:to>
      <xdr:col>3</xdr:col>
      <xdr:colOff>449145</xdr:colOff>
      <xdr:row>42</xdr:row>
      <xdr:rowOff>103458</xdr:rowOff>
    </xdr:to>
    <xdr:sp macro="" textlink="Pivottables!AE11">
      <xdr:nvSpPr>
        <xdr:cNvPr id="125" name="TextBox 124">
          <a:extLst>
            <a:ext uri="{FF2B5EF4-FFF2-40B4-BE49-F238E27FC236}">
              <a16:creationId xmlns:a16="http://schemas.microsoft.com/office/drawing/2014/main" id="{776E9DCD-9A0A-834A-9601-9EBD8D8D80CC}"/>
            </a:ext>
          </a:extLst>
        </xdr:cNvPr>
        <xdr:cNvSpPr txBox="1"/>
      </xdr:nvSpPr>
      <xdr:spPr>
        <a:xfrm>
          <a:off x="1568905" y="7355365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1C4383D-46AD-5349-9B0F-2CD953FB6043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Alessandro Smith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761061</xdr:colOff>
      <xdr:row>41</xdr:row>
      <xdr:rowOff>89106</xdr:rowOff>
    </xdr:from>
    <xdr:to>
      <xdr:col>3</xdr:col>
      <xdr:colOff>462155</xdr:colOff>
      <xdr:row>44</xdr:row>
      <xdr:rowOff>85492</xdr:rowOff>
    </xdr:to>
    <xdr:sp macro="" textlink="Pivottables!AE12">
      <xdr:nvSpPr>
        <xdr:cNvPr id="126" name="TextBox 125">
          <a:extLst>
            <a:ext uri="{FF2B5EF4-FFF2-40B4-BE49-F238E27FC236}">
              <a16:creationId xmlns:a16="http://schemas.microsoft.com/office/drawing/2014/main" id="{61B4DB73-FE53-5344-B0C0-E4110403D7F8}"/>
            </a:ext>
          </a:extLst>
        </xdr:cNvPr>
        <xdr:cNvSpPr txBox="1"/>
      </xdr:nvSpPr>
      <xdr:spPr>
        <a:xfrm>
          <a:off x="1581915" y="7709106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9AF253F-89D1-BB4D-85E5-198AF187A41A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Beauregard Mike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758582</xdr:colOff>
      <xdr:row>43</xdr:row>
      <xdr:rowOff>102116</xdr:rowOff>
    </xdr:from>
    <xdr:to>
      <xdr:col>3</xdr:col>
      <xdr:colOff>459676</xdr:colOff>
      <xdr:row>46</xdr:row>
      <xdr:rowOff>98502</xdr:rowOff>
    </xdr:to>
    <xdr:sp macro="" textlink="Pivottables!AE13">
      <xdr:nvSpPr>
        <xdr:cNvPr id="127" name="TextBox 126">
          <a:extLst>
            <a:ext uri="{FF2B5EF4-FFF2-40B4-BE49-F238E27FC236}">
              <a16:creationId xmlns:a16="http://schemas.microsoft.com/office/drawing/2014/main" id="{D02D0F4B-93AA-C645-A358-9D390D0E00A6}"/>
            </a:ext>
          </a:extLst>
        </xdr:cNvPr>
        <xdr:cNvSpPr txBox="1"/>
      </xdr:nvSpPr>
      <xdr:spPr>
        <a:xfrm>
          <a:off x="1579436" y="8093823"/>
          <a:ext cx="1342801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BA5B1F6-217A-E841-B768-55796C0CA479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Jaison Augustine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635000</xdr:colOff>
      <xdr:row>45</xdr:row>
      <xdr:rowOff>130614</xdr:rowOff>
    </xdr:from>
    <xdr:to>
      <xdr:col>3</xdr:col>
      <xdr:colOff>560608</xdr:colOff>
      <xdr:row>48</xdr:row>
      <xdr:rowOff>127000</xdr:rowOff>
    </xdr:to>
    <xdr:sp macro="" textlink="Pivottables!AE14">
      <xdr:nvSpPr>
        <xdr:cNvPr id="128" name="TextBox 127">
          <a:extLst>
            <a:ext uri="{FF2B5EF4-FFF2-40B4-BE49-F238E27FC236}">
              <a16:creationId xmlns:a16="http://schemas.microsoft.com/office/drawing/2014/main" id="{CD4794CD-1776-964D-AFBF-49B70FD7119B}"/>
            </a:ext>
          </a:extLst>
        </xdr:cNvPr>
        <xdr:cNvSpPr txBox="1"/>
      </xdr:nvSpPr>
      <xdr:spPr>
        <a:xfrm>
          <a:off x="1455854" y="8494029"/>
          <a:ext cx="1567315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6DBE36-FF90-3444-99C9-2851F6F0F2A2}" type="TxLink">
            <a:rPr lang="en-US" sz="1100" b="0" i="0" u="none" strike="noStrike" kern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Jean Bartholomew</a:t>
          </a:fld>
          <a:endParaRPr lang="en-US" sz="11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294267</xdr:colOff>
      <xdr:row>33</xdr:row>
      <xdr:rowOff>108414</xdr:rowOff>
    </xdr:from>
    <xdr:to>
      <xdr:col>8</xdr:col>
      <xdr:colOff>774390</xdr:colOff>
      <xdr:row>49</xdr:row>
      <xdr:rowOff>74961</xdr:rowOff>
    </xdr:to>
    <xdr:sp macro="" textlink="">
      <xdr:nvSpPr>
        <xdr:cNvPr id="129" name="Rounded Rectangle 128">
          <a:extLst>
            <a:ext uri="{FF2B5EF4-FFF2-40B4-BE49-F238E27FC236}">
              <a16:creationId xmlns:a16="http://schemas.microsoft.com/office/drawing/2014/main" id="{2E512F96-8913-3146-ACAE-A0CDBB26C040}"/>
            </a:ext>
          </a:extLst>
        </xdr:cNvPr>
        <xdr:cNvSpPr/>
      </xdr:nvSpPr>
      <xdr:spPr>
        <a:xfrm>
          <a:off x="3577682" y="6241585"/>
          <a:ext cx="3763537" cy="2940205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</xdr:col>
      <xdr:colOff>432670</xdr:colOff>
      <xdr:row>34</xdr:row>
      <xdr:rowOff>76096</xdr:rowOff>
    </xdr:from>
    <xdr:to>
      <xdr:col>5</xdr:col>
      <xdr:colOff>783421</xdr:colOff>
      <xdr:row>37</xdr:row>
      <xdr:rowOff>72482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180E3850-D141-CC42-BBA1-E66779B00066}"/>
            </a:ext>
          </a:extLst>
        </xdr:cNvPr>
        <xdr:cNvSpPr txBox="1"/>
      </xdr:nvSpPr>
      <xdr:spPr>
        <a:xfrm>
          <a:off x="3716085" y="6395120"/>
          <a:ext cx="1171604" cy="55394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Destination</a:t>
          </a:r>
        </a:p>
      </xdr:txBody>
    </xdr:sp>
    <xdr:clientData/>
  </xdr:twoCellAnchor>
  <xdr:twoCellAnchor>
    <xdr:from>
      <xdr:col>4</xdr:col>
      <xdr:colOff>542073</xdr:colOff>
      <xdr:row>36</xdr:row>
      <xdr:rowOff>67733</xdr:rowOff>
    </xdr:from>
    <xdr:to>
      <xdr:col>8</xdr:col>
      <xdr:colOff>758903</xdr:colOff>
      <xdr:row>48</xdr:row>
      <xdr:rowOff>63809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4" name="Chart 133">
              <a:extLst>
                <a:ext uri="{FF2B5EF4-FFF2-40B4-BE49-F238E27FC236}">
                  <a16:creationId xmlns:a16="http://schemas.microsoft.com/office/drawing/2014/main" id="{78D0BD40-F493-1444-8492-434318954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4073" y="6925733"/>
              <a:ext cx="3518830" cy="228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118533</xdr:colOff>
      <xdr:row>34</xdr:row>
      <xdr:rowOff>136874</xdr:rowOff>
    </xdr:from>
    <xdr:to>
      <xdr:col>19</xdr:col>
      <xdr:colOff>514774</xdr:colOff>
      <xdr:row>49</xdr:row>
      <xdr:rowOff>47037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1A97BBD6-77B3-AD4E-825F-2ECF276BDB71}"/>
            </a:ext>
          </a:extLst>
        </xdr:cNvPr>
        <xdr:cNvGrpSpPr/>
      </xdr:nvGrpSpPr>
      <xdr:grpSpPr>
        <a:xfrm>
          <a:off x="12610336" y="6507694"/>
          <a:ext cx="3727389" cy="2720818"/>
          <a:chOff x="12334443" y="3666891"/>
          <a:chExt cx="2636311" cy="1546999"/>
        </a:xfrm>
      </xdr:grpSpPr>
      <xdr:sp macro="" textlink="">
        <xdr:nvSpPr>
          <xdr:cNvPr id="136" name="Rectangle: Rounded Corners 418">
            <a:extLst>
              <a:ext uri="{FF2B5EF4-FFF2-40B4-BE49-F238E27FC236}">
                <a16:creationId xmlns:a16="http://schemas.microsoft.com/office/drawing/2014/main" id="{C3EB4E7A-1D68-C823-4933-534C9A19EBEF}"/>
              </a:ext>
            </a:extLst>
          </xdr:cNvPr>
          <xdr:cNvSpPr/>
        </xdr:nvSpPr>
        <xdr:spPr>
          <a:xfrm>
            <a:off x="12334443" y="3666891"/>
            <a:ext cx="2636311" cy="1546999"/>
          </a:xfrm>
          <a:prstGeom prst="roundRect">
            <a:avLst>
              <a:gd name="adj" fmla="val 45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7" name="Rectangle: Diagonal Corners Rounded 419">
            <a:extLst>
              <a:ext uri="{FF2B5EF4-FFF2-40B4-BE49-F238E27FC236}">
                <a16:creationId xmlns:a16="http://schemas.microsoft.com/office/drawing/2014/main" id="{ABD5BD36-D9DF-0DC2-03CA-74B3E49DE99B}"/>
              </a:ext>
            </a:extLst>
          </xdr:cNvPr>
          <xdr:cNvSpPr/>
        </xdr:nvSpPr>
        <xdr:spPr>
          <a:xfrm>
            <a:off x="12463249" y="3722435"/>
            <a:ext cx="712664" cy="272540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 b="1">
                <a:solidFill>
                  <a:schemeClr val="bg1">
                    <a:lumMod val="50000"/>
                  </a:schemeClr>
                </a:solidFill>
              </a:rPr>
              <a:t>Load</a:t>
            </a:r>
          </a:p>
        </xdr:txBody>
      </xdr:sp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A89BA1BB-081A-3627-542D-02FDEACA3DEB}"/>
              </a:ext>
            </a:extLst>
          </xdr:cNvPr>
          <xdr:cNvGrpSpPr/>
        </xdr:nvGrpSpPr>
        <xdr:grpSpPr>
          <a:xfrm>
            <a:off x="12590832" y="4103935"/>
            <a:ext cx="1975205" cy="840219"/>
            <a:chOff x="12715180" y="2797529"/>
            <a:chExt cx="1969007" cy="881914"/>
          </a:xfrm>
        </xdr:grpSpPr>
        <xdr:sp macro="" textlink="[1]PivotTable!BB5">
          <xdr:nvSpPr>
            <xdr:cNvPr id="139" name="Rectangle: Diagonal Corners Rounded 421">
              <a:extLst>
                <a:ext uri="{FF2B5EF4-FFF2-40B4-BE49-F238E27FC236}">
                  <a16:creationId xmlns:a16="http://schemas.microsoft.com/office/drawing/2014/main" id="{D622549A-6EC2-56D7-D7D8-F059D88305DD}"/>
                </a:ext>
              </a:extLst>
            </xdr:cNvPr>
            <xdr:cNvSpPr/>
          </xdr:nvSpPr>
          <xdr:spPr>
            <a:xfrm>
              <a:off x="12737517" y="2797529"/>
              <a:ext cx="543780" cy="252011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99F0C49B-BFFF-433B-A818-42829620EB4C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pPr marL="0" indent="0" algn="l"/>
                <a:t>Iron</a:t>
              </a:fld>
              <a:endPara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Pivottables!AS6">
          <xdr:nvSpPr>
            <xdr:cNvPr id="140" name="Rectangle: Diagonal Corners Rounded 422">
              <a:extLst>
                <a:ext uri="{FF2B5EF4-FFF2-40B4-BE49-F238E27FC236}">
                  <a16:creationId xmlns:a16="http://schemas.microsoft.com/office/drawing/2014/main" id="{702295D4-0784-11FC-B4E8-4E82F0BE50F4}"/>
                </a:ext>
              </a:extLst>
            </xdr:cNvPr>
            <xdr:cNvSpPr/>
          </xdr:nvSpPr>
          <xdr:spPr>
            <a:xfrm>
              <a:off x="14244501" y="2831787"/>
              <a:ext cx="410051" cy="224610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7120EDE-A5C9-5248-BF14-87F5E997F16F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13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[1]PivotTable!BD5">
          <xdr:nvSpPr>
            <xdr:cNvPr id="141" name="Rectangle: Diagonal Corners Rounded 423">
              <a:extLst>
                <a:ext uri="{FF2B5EF4-FFF2-40B4-BE49-F238E27FC236}">
                  <a16:creationId xmlns:a16="http://schemas.microsoft.com/office/drawing/2014/main" id="{0EA98ADF-10AC-DB22-7CE5-95C65DEAB2DB}"/>
                </a:ext>
              </a:extLst>
            </xdr:cNvPr>
            <xdr:cNvSpPr/>
          </xdr:nvSpPr>
          <xdr:spPr>
            <a:xfrm>
              <a:off x="12715180" y="3416866"/>
              <a:ext cx="727319" cy="262577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fld id="{355602AB-EDFF-4E6F-A3AB-EF17E1017204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pPr marL="0" indent="0" algn="l"/>
                <a:t>Wood</a:t>
              </a:fld>
              <a:endPara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</xdr:txBody>
        </xdr:sp>
        <xdr:sp macro="" textlink="[1]PivotTable!BC5">
          <xdr:nvSpPr>
            <xdr:cNvPr id="142" name="Rectangle: Diagonal Corners Rounded 424">
              <a:extLst>
                <a:ext uri="{FF2B5EF4-FFF2-40B4-BE49-F238E27FC236}">
                  <a16:creationId xmlns:a16="http://schemas.microsoft.com/office/drawing/2014/main" id="{3D3C1F20-DF4F-CEF8-38AA-B55DE774A32E}"/>
                </a:ext>
              </a:extLst>
            </xdr:cNvPr>
            <xdr:cNvSpPr/>
          </xdr:nvSpPr>
          <xdr:spPr>
            <a:xfrm>
              <a:off x="12715181" y="3080542"/>
              <a:ext cx="640948" cy="301924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C15890B2-50F2-4786-AB24-B11DF44CAD6B}" type="TxLink">
                <a:rPr lang="en-US" sz="1400" b="0" i="0" u="none" strike="noStrike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l"/>
                <a:t>Sand</a:t>
              </a:fld>
              <a:endParaRPr lang="en-US" sz="1400" b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U6">
          <xdr:nvSpPr>
            <xdr:cNvPr id="144" name="Rectangle: Diagonal Corners Rounded 427">
              <a:extLst>
                <a:ext uri="{FF2B5EF4-FFF2-40B4-BE49-F238E27FC236}">
                  <a16:creationId xmlns:a16="http://schemas.microsoft.com/office/drawing/2014/main" id="{54BC21D0-3B00-119A-D229-6F8EF940853A}"/>
                </a:ext>
              </a:extLst>
            </xdr:cNvPr>
            <xdr:cNvSpPr/>
          </xdr:nvSpPr>
          <xdr:spPr>
            <a:xfrm>
              <a:off x="14275930" y="3414810"/>
              <a:ext cx="393091" cy="199294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7BBF76-297E-AB49-8381-A8117936680F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31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S7">
          <xdr:nvSpPr>
            <xdr:cNvPr id="145" name="Rectangle: Diagonal Corners Rounded 441">
              <a:extLst>
                <a:ext uri="{FF2B5EF4-FFF2-40B4-BE49-F238E27FC236}">
                  <a16:creationId xmlns:a16="http://schemas.microsoft.com/office/drawing/2014/main" id="{2A55C88D-3539-5D0E-79FC-6FC415FA308A}"/>
                </a:ext>
              </a:extLst>
            </xdr:cNvPr>
            <xdr:cNvSpPr/>
          </xdr:nvSpPr>
          <xdr:spPr>
            <a:xfrm>
              <a:off x="13465143" y="2847756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E5CE8ED-0DFF-4647-A79A-52A087A30E80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235.8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T7">
          <xdr:nvSpPr>
            <xdr:cNvPr id="146" name="Rectangle: Diagonal Corners Rounded 442">
              <a:extLst>
                <a:ext uri="{FF2B5EF4-FFF2-40B4-BE49-F238E27FC236}">
                  <a16:creationId xmlns:a16="http://schemas.microsoft.com/office/drawing/2014/main" id="{47147A67-BFED-8753-36DE-F9B1E5C1D598}"/>
                </a:ext>
              </a:extLst>
            </xdr:cNvPr>
            <xdr:cNvSpPr/>
          </xdr:nvSpPr>
          <xdr:spPr>
            <a:xfrm>
              <a:off x="13482056" y="3121569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B298DB9-9AF6-E647-891F-C60A0D26A35B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283.9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T6">
          <xdr:nvSpPr>
            <xdr:cNvPr id="147" name="Rectangle: Diagonal Corners Rounded 443">
              <a:extLst>
                <a:ext uri="{FF2B5EF4-FFF2-40B4-BE49-F238E27FC236}">
                  <a16:creationId xmlns:a16="http://schemas.microsoft.com/office/drawing/2014/main" id="{98F003EE-78D6-F84E-6D4D-FCBBE98534D7}"/>
                </a:ext>
              </a:extLst>
            </xdr:cNvPr>
            <xdr:cNvSpPr/>
          </xdr:nvSpPr>
          <xdr:spPr>
            <a:xfrm>
              <a:off x="14231936" y="3120965"/>
              <a:ext cx="452251" cy="179966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CCCE1E8-3397-BF46-A7E4-30494D6E652D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17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Pivottables!AU7">
          <xdr:nvSpPr>
            <xdr:cNvPr id="148" name="Rectangle: Diagonal Corners Rounded 446">
              <a:extLst>
                <a:ext uri="{FF2B5EF4-FFF2-40B4-BE49-F238E27FC236}">
                  <a16:creationId xmlns:a16="http://schemas.microsoft.com/office/drawing/2014/main" id="{A80B438F-8317-8D12-3F24-2CBC3315BE7F}"/>
                </a:ext>
              </a:extLst>
            </xdr:cNvPr>
            <xdr:cNvSpPr/>
          </xdr:nvSpPr>
          <xdr:spPr>
            <a:xfrm>
              <a:off x="13480375" y="3433121"/>
              <a:ext cx="452251" cy="185288"/>
            </a:xfrm>
            <a:prstGeom prst="round2Diag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1B7FCE4-AFCA-9840-95ED-71743C011CCB}" type="TxLink">
                <a:rPr lang="en-US" sz="1400" b="1" i="0" u="none" strike="noStrike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528.1</a:t>
              </a:fld>
              <a:endPara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17</xdr:col>
      <xdr:colOff>251839</xdr:colOff>
      <xdr:row>39</xdr:row>
      <xdr:rowOff>96236</xdr:rowOff>
    </xdr:from>
    <xdr:to>
      <xdr:col>18</xdr:col>
      <xdr:colOff>108797</xdr:colOff>
      <xdr:row>40</xdr:row>
      <xdr:rowOff>171965</xdr:rowOff>
    </xdr:to>
    <xdr:sp macro="" textlink="Pivottables!AS7">
      <xdr:nvSpPr>
        <xdr:cNvPr id="154" name="Rectangle: Diagonal Corners Rounded 441">
          <a:extLst>
            <a:ext uri="{FF2B5EF4-FFF2-40B4-BE49-F238E27FC236}">
              <a16:creationId xmlns:a16="http://schemas.microsoft.com/office/drawing/2014/main" id="{5876FCB6-05F5-7D46-B7D4-FD424460896D}"/>
            </a:ext>
          </a:extLst>
        </xdr:cNvPr>
        <xdr:cNvSpPr/>
      </xdr:nvSpPr>
      <xdr:spPr>
        <a:xfrm>
          <a:off x="14242159" y="7624796"/>
          <a:ext cx="679918" cy="268769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261999</xdr:colOff>
      <xdr:row>41</xdr:row>
      <xdr:rowOff>147914</xdr:rowOff>
    </xdr:from>
    <xdr:to>
      <xdr:col>18</xdr:col>
      <xdr:colOff>118957</xdr:colOff>
      <xdr:row>43</xdr:row>
      <xdr:rowOff>35495</xdr:rowOff>
    </xdr:to>
    <xdr:sp macro="" textlink="Pivottables!AS7">
      <xdr:nvSpPr>
        <xdr:cNvPr id="155" name="Rectangle: Diagonal Corners Rounded 441">
          <a:extLst>
            <a:ext uri="{FF2B5EF4-FFF2-40B4-BE49-F238E27FC236}">
              <a16:creationId xmlns:a16="http://schemas.microsoft.com/office/drawing/2014/main" id="{F3AF8C28-DCDE-6246-AD07-50D0FCA21CEA}"/>
            </a:ext>
          </a:extLst>
        </xdr:cNvPr>
        <xdr:cNvSpPr/>
      </xdr:nvSpPr>
      <xdr:spPr>
        <a:xfrm>
          <a:off x="14388789" y="7861988"/>
          <a:ext cx="687946" cy="263877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251839</xdr:colOff>
      <xdr:row>44</xdr:row>
      <xdr:rowOff>99120</xdr:rowOff>
    </xdr:from>
    <xdr:to>
      <xdr:col>18</xdr:col>
      <xdr:colOff>108797</xdr:colOff>
      <xdr:row>45</xdr:row>
      <xdr:rowOff>169958</xdr:rowOff>
    </xdr:to>
    <xdr:sp macro="" textlink="Pivottables!AS7">
      <xdr:nvSpPr>
        <xdr:cNvPr id="156" name="Rectangle: Diagonal Corners Rounded 441">
          <a:extLst>
            <a:ext uri="{FF2B5EF4-FFF2-40B4-BE49-F238E27FC236}">
              <a16:creationId xmlns:a16="http://schemas.microsoft.com/office/drawing/2014/main" id="{F3F03E7B-65E0-6442-BAB7-F22AF4C9DF25}"/>
            </a:ext>
          </a:extLst>
        </xdr:cNvPr>
        <xdr:cNvSpPr/>
      </xdr:nvSpPr>
      <xdr:spPr>
        <a:xfrm>
          <a:off x="14378629" y="8377639"/>
          <a:ext cx="687946" cy="258986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Ton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475359</xdr:colOff>
      <xdr:row>41</xdr:row>
      <xdr:rowOff>163593</xdr:rowOff>
    </xdr:from>
    <xdr:to>
      <xdr:col>19</xdr:col>
      <xdr:colOff>332317</xdr:colOff>
      <xdr:row>43</xdr:row>
      <xdr:rowOff>51174</xdr:rowOff>
    </xdr:to>
    <xdr:sp macro="" textlink="Pivottables!AS7">
      <xdr:nvSpPr>
        <xdr:cNvPr id="157" name="Rectangle: Diagonal Corners Rounded 441">
          <a:extLst>
            <a:ext uri="{FF2B5EF4-FFF2-40B4-BE49-F238E27FC236}">
              <a16:creationId xmlns:a16="http://schemas.microsoft.com/office/drawing/2014/main" id="{DB9B84C7-027E-2C42-9E64-CC5C2507A42D}"/>
            </a:ext>
          </a:extLst>
        </xdr:cNvPr>
        <xdr:cNvSpPr/>
      </xdr:nvSpPr>
      <xdr:spPr>
        <a:xfrm>
          <a:off x="15433137" y="7877667"/>
          <a:ext cx="687945" cy="263877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505839</xdr:colOff>
      <xdr:row>44</xdr:row>
      <xdr:rowOff>78801</xdr:rowOff>
    </xdr:from>
    <xdr:to>
      <xdr:col>19</xdr:col>
      <xdr:colOff>362797</xdr:colOff>
      <xdr:row>45</xdr:row>
      <xdr:rowOff>149639</xdr:rowOff>
    </xdr:to>
    <xdr:sp macro="" textlink="Pivottables!AS7">
      <xdr:nvSpPr>
        <xdr:cNvPr id="158" name="Rectangle: Diagonal Corners Rounded 441">
          <a:extLst>
            <a:ext uri="{FF2B5EF4-FFF2-40B4-BE49-F238E27FC236}">
              <a16:creationId xmlns:a16="http://schemas.microsoft.com/office/drawing/2014/main" id="{CE406B2D-BF8E-B940-8897-A2DBC5B48493}"/>
            </a:ext>
          </a:extLst>
        </xdr:cNvPr>
        <xdr:cNvSpPr/>
      </xdr:nvSpPr>
      <xdr:spPr>
        <a:xfrm>
          <a:off x="15463617" y="8357320"/>
          <a:ext cx="687945" cy="258986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475359</xdr:colOff>
      <xdr:row>39</xdr:row>
      <xdr:rowOff>65756</xdr:rowOff>
    </xdr:from>
    <xdr:to>
      <xdr:col>19</xdr:col>
      <xdr:colOff>332317</xdr:colOff>
      <xdr:row>40</xdr:row>
      <xdr:rowOff>141485</xdr:rowOff>
    </xdr:to>
    <xdr:sp macro="" textlink="Pivottables!AS7">
      <xdr:nvSpPr>
        <xdr:cNvPr id="159" name="Rectangle: Diagonal Corners Rounded 441">
          <a:extLst>
            <a:ext uri="{FF2B5EF4-FFF2-40B4-BE49-F238E27FC236}">
              <a16:creationId xmlns:a16="http://schemas.microsoft.com/office/drawing/2014/main" id="{3018CD32-8CDD-C04D-8739-AAFC56C11445}"/>
            </a:ext>
          </a:extLst>
        </xdr:cNvPr>
        <xdr:cNvSpPr/>
      </xdr:nvSpPr>
      <xdr:spPr>
        <a:xfrm>
          <a:off x="15288639" y="7594316"/>
          <a:ext cx="679918" cy="268769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Frei.</a:t>
          </a:r>
          <a:endParaRPr lang="en-US" sz="14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541867</xdr:colOff>
      <xdr:row>41</xdr:row>
      <xdr:rowOff>30480</xdr:rowOff>
    </xdr:from>
    <xdr:to>
      <xdr:col>19</xdr:col>
      <xdr:colOff>203200</xdr:colOff>
      <xdr:row>41</xdr:row>
      <xdr:rowOff>33867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9D5BF35D-8C0C-A84C-B64B-0D7F3D2ED661}"/>
            </a:ext>
          </a:extLst>
        </xdr:cNvPr>
        <xdr:cNvCxnSpPr/>
      </xdr:nvCxnSpPr>
      <xdr:spPr>
        <a:xfrm flipV="1">
          <a:off x="12987867" y="7667413"/>
          <a:ext cx="2980266" cy="3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543121</xdr:colOff>
      <xdr:row>43</xdr:row>
      <xdr:rowOff>177863</xdr:rowOff>
    </xdr:from>
    <xdr:to>
      <xdr:col>19</xdr:col>
      <xdr:colOff>204454</xdr:colOff>
      <xdr:row>43</xdr:row>
      <xdr:rowOff>181250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07A6348-FDD3-FB4E-9DD5-1AD669E44E0F}"/>
            </a:ext>
          </a:extLst>
        </xdr:cNvPr>
        <xdr:cNvCxnSpPr/>
      </xdr:nvCxnSpPr>
      <xdr:spPr>
        <a:xfrm flipV="1">
          <a:off x="13007936" y="8268233"/>
          <a:ext cx="2985283" cy="3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574480</xdr:colOff>
      <xdr:row>46</xdr:row>
      <xdr:rowOff>88806</xdr:rowOff>
    </xdr:from>
    <xdr:to>
      <xdr:col>19</xdr:col>
      <xdr:colOff>235813</xdr:colOff>
      <xdr:row>46</xdr:row>
      <xdr:rowOff>94074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F5A444D7-9D3F-8041-B478-6FD907E849D1}"/>
            </a:ext>
          </a:extLst>
        </xdr:cNvPr>
        <xdr:cNvCxnSpPr/>
      </xdr:nvCxnSpPr>
      <xdr:spPr>
        <a:xfrm flipV="1">
          <a:off x="13039295" y="8743621"/>
          <a:ext cx="2985283" cy="52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685018</xdr:colOff>
      <xdr:row>34</xdr:row>
      <xdr:rowOff>78986</xdr:rowOff>
    </xdr:from>
    <xdr:to>
      <xdr:col>8</xdr:col>
      <xdr:colOff>457200</xdr:colOff>
      <xdr:row>37</xdr:row>
      <xdr:rowOff>75372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691B4E3F-C26D-244E-A231-7E32B6836732}"/>
            </a:ext>
          </a:extLst>
        </xdr:cNvPr>
        <xdr:cNvSpPr txBox="1"/>
      </xdr:nvSpPr>
      <xdr:spPr>
        <a:xfrm>
          <a:off x="4833685" y="6412053"/>
          <a:ext cx="2261382" cy="5551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 Places</a:t>
          </a:r>
          <a:r>
            <a:rPr lang="en-US" sz="12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61 Freights</a:t>
          </a:r>
          <a:endParaRPr lang="en-US" sz="12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463472</xdr:colOff>
      <xdr:row>36</xdr:row>
      <xdr:rowOff>168232</xdr:rowOff>
    </xdr:from>
    <xdr:to>
      <xdr:col>17</xdr:col>
      <xdr:colOff>266543</xdr:colOff>
      <xdr:row>39</xdr:row>
      <xdr:rowOff>85160</xdr:rowOff>
    </xdr:to>
    <xdr:sp macro="" textlink="">
      <xdr:nvSpPr>
        <xdr:cNvPr id="187" name="Rectangle: Diagonal Corners Rounded 419">
          <a:extLst>
            <a:ext uri="{FF2B5EF4-FFF2-40B4-BE49-F238E27FC236}">
              <a16:creationId xmlns:a16="http://schemas.microsoft.com/office/drawing/2014/main" id="{94F8A3F5-8BB5-AF4D-BFAB-975D2C1EA6C9}"/>
            </a:ext>
          </a:extLst>
        </xdr:cNvPr>
        <xdr:cNvSpPr/>
      </xdr:nvSpPr>
      <xdr:spPr>
        <a:xfrm>
          <a:off x="12928287" y="6941565"/>
          <a:ext cx="1465046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3 Commodities</a:t>
          </a:r>
        </a:p>
        <a:p>
          <a:pPr algn="ctr"/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333649</xdr:colOff>
      <xdr:row>46</xdr:row>
      <xdr:rowOff>69767</xdr:rowOff>
    </xdr:from>
    <xdr:to>
      <xdr:col>17</xdr:col>
      <xdr:colOff>768271</xdr:colOff>
      <xdr:row>48</xdr:row>
      <xdr:rowOff>174844</xdr:rowOff>
    </xdr:to>
    <xdr:sp macro="" textlink="">
      <xdr:nvSpPr>
        <xdr:cNvPr id="188" name="Rectangle: Diagonal Corners Rounded 419">
          <a:extLst>
            <a:ext uri="{FF2B5EF4-FFF2-40B4-BE49-F238E27FC236}">
              <a16:creationId xmlns:a16="http://schemas.microsoft.com/office/drawing/2014/main" id="{F481F5A2-ABB2-F249-B2CB-980259EF86EB}"/>
            </a:ext>
          </a:extLst>
        </xdr:cNvPr>
        <xdr:cNvSpPr/>
      </xdr:nvSpPr>
      <xdr:spPr>
        <a:xfrm>
          <a:off x="12798464" y="8724582"/>
          <a:ext cx="209659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Total Tons</a:t>
          </a:r>
          <a:r>
            <a:rPr lang="en-US" sz="1500" b="1" baseline="0">
              <a:solidFill>
                <a:schemeClr val="bg1">
                  <a:lumMod val="50000"/>
                </a:schemeClr>
              </a:solidFill>
            </a:rPr>
            <a:t> | Freights </a:t>
          </a:r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407655</xdr:colOff>
      <xdr:row>46</xdr:row>
      <xdr:rowOff>112414</xdr:rowOff>
    </xdr:from>
    <xdr:to>
      <xdr:col>18</xdr:col>
      <xdr:colOff>564444</xdr:colOff>
      <xdr:row>49</xdr:row>
      <xdr:rowOff>29343</xdr:rowOff>
    </xdr:to>
    <xdr:sp macro="" textlink="Pivottables!AW7">
      <xdr:nvSpPr>
        <xdr:cNvPr id="189" name="Rectangle: Diagonal Corners Rounded 419">
          <a:extLst>
            <a:ext uri="{FF2B5EF4-FFF2-40B4-BE49-F238E27FC236}">
              <a16:creationId xmlns:a16="http://schemas.microsoft.com/office/drawing/2014/main" id="{232A5800-0AFE-9E46-9B61-3E6816A8EECB}"/>
            </a:ext>
          </a:extLst>
        </xdr:cNvPr>
        <xdr:cNvSpPr/>
      </xdr:nvSpPr>
      <xdr:spPr>
        <a:xfrm>
          <a:off x="14534445" y="8767229"/>
          <a:ext cx="98777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DB25956-EF4F-1C49-BEDC-E752D43B0FA2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1047.8</a:t>
          </a:fld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168080</xdr:colOff>
      <xdr:row>46</xdr:row>
      <xdr:rowOff>76666</xdr:rowOff>
    </xdr:from>
    <xdr:to>
      <xdr:col>18</xdr:col>
      <xdr:colOff>736913</xdr:colOff>
      <xdr:row>48</xdr:row>
      <xdr:rowOff>181743</xdr:rowOff>
    </xdr:to>
    <xdr:sp macro="" textlink="Pivottables!AW7">
      <xdr:nvSpPr>
        <xdr:cNvPr id="190" name="Rectangle: Diagonal Corners Rounded 419">
          <a:extLst>
            <a:ext uri="{FF2B5EF4-FFF2-40B4-BE49-F238E27FC236}">
              <a16:creationId xmlns:a16="http://schemas.microsoft.com/office/drawing/2014/main" id="{B7B8CA14-B179-0A45-A58A-3F6FD7DED602}"/>
            </a:ext>
          </a:extLst>
        </xdr:cNvPr>
        <xdr:cNvSpPr/>
      </xdr:nvSpPr>
      <xdr:spPr>
        <a:xfrm>
          <a:off x="15125858" y="8731481"/>
          <a:ext cx="568833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>
              <a:solidFill>
                <a:schemeClr val="bg1">
                  <a:lumMod val="50000"/>
                </a:schemeClr>
              </a:solidFill>
            </a:rPr>
            <a:t>|</a:t>
          </a:r>
        </a:p>
      </xdr:txBody>
    </xdr:sp>
    <xdr:clientData/>
  </xdr:twoCellAnchor>
  <xdr:twoCellAnchor>
    <xdr:from>
      <xdr:col>18</xdr:col>
      <xdr:colOff>309191</xdr:colOff>
      <xdr:row>46</xdr:row>
      <xdr:rowOff>92345</xdr:rowOff>
    </xdr:from>
    <xdr:to>
      <xdr:col>19</xdr:col>
      <xdr:colOff>465981</xdr:colOff>
      <xdr:row>49</xdr:row>
      <xdr:rowOff>9274</xdr:rowOff>
    </xdr:to>
    <xdr:sp macro="" textlink="Pivottables!AV6">
      <xdr:nvSpPr>
        <xdr:cNvPr id="191" name="Rectangle: Diagonal Corners Rounded 419">
          <a:extLst>
            <a:ext uri="{FF2B5EF4-FFF2-40B4-BE49-F238E27FC236}">
              <a16:creationId xmlns:a16="http://schemas.microsoft.com/office/drawing/2014/main" id="{BE6C29F5-DA68-4343-B4A1-F4AE23228E7A}"/>
            </a:ext>
          </a:extLst>
        </xdr:cNvPr>
        <xdr:cNvSpPr/>
      </xdr:nvSpPr>
      <xdr:spPr>
        <a:xfrm>
          <a:off x="15266969" y="8747160"/>
          <a:ext cx="987777" cy="481373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3D5513-F86C-884A-BC71-C459EEFC80FF}" type="TxLink">
            <a:rPr lang="en-US" sz="12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61</a:t>
          </a:fld>
          <a:endParaRPr lang="en-US" sz="15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97882</xdr:colOff>
      <xdr:row>33</xdr:row>
      <xdr:rowOff>165100</xdr:rowOff>
    </xdr:from>
    <xdr:to>
      <xdr:col>15</xdr:col>
      <xdr:colOff>0</xdr:colOff>
      <xdr:row>49</xdr:row>
      <xdr:rowOff>74032</xdr:rowOff>
    </xdr:to>
    <xdr:sp macro="" textlink="">
      <xdr:nvSpPr>
        <xdr:cNvPr id="192" name="Rounded Rectangle 191">
          <a:extLst>
            <a:ext uri="{FF2B5EF4-FFF2-40B4-BE49-F238E27FC236}">
              <a16:creationId xmlns:a16="http://schemas.microsoft.com/office/drawing/2014/main" id="{B50EA7C5-E9C0-AE4C-B0C7-9D37AF3DC482}"/>
            </a:ext>
          </a:extLst>
        </xdr:cNvPr>
        <xdr:cNvSpPr/>
      </xdr:nvSpPr>
      <xdr:spPr>
        <a:xfrm>
          <a:off x="7527382" y="6451600"/>
          <a:ext cx="4855118" cy="2956932"/>
        </a:xfrm>
        <a:prstGeom prst="roundRect">
          <a:avLst>
            <a:gd name="adj" fmla="val 403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10</xdr:col>
      <xdr:colOff>76201</xdr:colOff>
      <xdr:row>34</xdr:row>
      <xdr:rowOff>57820</xdr:rowOff>
    </xdr:from>
    <xdr:to>
      <xdr:col>14</xdr:col>
      <xdr:colOff>206037</xdr:colOff>
      <xdr:row>36</xdr:row>
      <xdr:rowOff>12700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A82446F9-78A7-9848-9091-CEF4DDE24196}"/>
            </a:ext>
          </a:extLst>
        </xdr:cNvPr>
        <xdr:cNvSpPr txBox="1"/>
      </xdr:nvSpPr>
      <xdr:spPr>
        <a:xfrm>
          <a:off x="8331201" y="6534820"/>
          <a:ext cx="3431836" cy="33588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Shipment Cost Settlement</a:t>
          </a:r>
        </a:p>
      </xdr:txBody>
    </xdr:sp>
    <xdr:clientData/>
  </xdr:twoCellAnchor>
  <xdr:twoCellAnchor>
    <xdr:from>
      <xdr:col>11</xdr:col>
      <xdr:colOff>635001</xdr:colOff>
      <xdr:row>40</xdr:row>
      <xdr:rowOff>45120</xdr:rowOff>
    </xdr:from>
    <xdr:to>
      <xdr:col>12</xdr:col>
      <xdr:colOff>622300</xdr:colOff>
      <xdr:row>42</xdr:row>
      <xdr:rowOff>76200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F4C35E01-4DD3-3B4F-84EC-E357397CC601}"/>
            </a:ext>
          </a:extLst>
        </xdr:cNvPr>
        <xdr:cNvSpPr txBox="1"/>
      </xdr:nvSpPr>
      <xdr:spPr>
        <a:xfrm>
          <a:off x="9762068" y="7834453"/>
          <a:ext cx="817032" cy="420547"/>
        </a:xfrm>
        <a:prstGeom prst="rect">
          <a:avLst/>
        </a:prstGeom>
        <a:solidFill>
          <a:schemeClr val="lt1">
            <a:alpha val="0"/>
          </a:schemeClr>
        </a:solidFill>
        <a:ln w="9525" cap="flat" cmpd="sng">
          <a:solidFill>
            <a:schemeClr val="dk1">
              <a:alpha val="77132"/>
            </a:schemeClr>
          </a:solidFill>
          <a:round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587499"/>
                    <a:gd name="connsiteY0" fmla="*/ 0 h 272380"/>
                    <a:gd name="connsiteX1" fmla="*/ 560916 w 1587499"/>
                    <a:gd name="connsiteY1" fmla="*/ 0 h 272380"/>
                    <a:gd name="connsiteX2" fmla="*/ 1105958 w 1587499"/>
                    <a:gd name="connsiteY2" fmla="*/ 0 h 272380"/>
                    <a:gd name="connsiteX3" fmla="*/ 1587499 w 1587499"/>
                    <a:gd name="connsiteY3" fmla="*/ 0 h 272380"/>
                    <a:gd name="connsiteX4" fmla="*/ 1587499 w 1587499"/>
                    <a:gd name="connsiteY4" fmla="*/ 272380 h 272380"/>
                    <a:gd name="connsiteX5" fmla="*/ 1090083 w 1587499"/>
                    <a:gd name="connsiteY5" fmla="*/ 272380 h 272380"/>
                    <a:gd name="connsiteX6" fmla="*/ 560916 w 1587499"/>
                    <a:gd name="connsiteY6" fmla="*/ 272380 h 272380"/>
                    <a:gd name="connsiteX7" fmla="*/ 0 w 1587499"/>
                    <a:gd name="connsiteY7" fmla="*/ 272380 h 272380"/>
                    <a:gd name="connsiteX8" fmla="*/ 0 w 1587499"/>
                    <a:gd name="connsiteY8" fmla="*/ 0 h 2723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1587499" h="272380" fill="none" extrusionOk="0">
                      <a:moveTo>
                        <a:pt x="0" y="0"/>
                      </a:moveTo>
                      <a:cubicBezTo>
                        <a:pt x="254727" y="-40799"/>
                        <a:pt x="436629" y="11608"/>
                        <a:pt x="560916" y="0"/>
                      </a:cubicBezTo>
                      <a:cubicBezTo>
                        <a:pt x="685203" y="-11608"/>
                        <a:pt x="856540" y="46668"/>
                        <a:pt x="1105958" y="0"/>
                      </a:cubicBezTo>
                      <a:cubicBezTo>
                        <a:pt x="1355376" y="-46668"/>
                        <a:pt x="1397569" y="22577"/>
                        <a:pt x="1587499" y="0"/>
                      </a:cubicBezTo>
                      <a:cubicBezTo>
                        <a:pt x="1594494" y="131590"/>
                        <a:pt x="1580551" y="165439"/>
                        <a:pt x="1587499" y="272380"/>
                      </a:cubicBezTo>
                      <a:cubicBezTo>
                        <a:pt x="1395793" y="311583"/>
                        <a:pt x="1233919" y="225554"/>
                        <a:pt x="1090083" y="272380"/>
                      </a:cubicBezTo>
                      <a:cubicBezTo>
                        <a:pt x="946247" y="319206"/>
                        <a:pt x="795858" y="240642"/>
                        <a:pt x="560916" y="272380"/>
                      </a:cubicBezTo>
                      <a:cubicBezTo>
                        <a:pt x="325974" y="304118"/>
                        <a:pt x="232064" y="252429"/>
                        <a:pt x="0" y="272380"/>
                      </a:cubicBezTo>
                      <a:cubicBezTo>
                        <a:pt x="-8090" y="169455"/>
                        <a:pt x="258" y="77862"/>
                        <a:pt x="0" y="0"/>
                      </a:cubicBezTo>
                      <a:close/>
                    </a:path>
                    <a:path w="1587499" h="272380" stroke="0" extrusionOk="0">
                      <a:moveTo>
                        <a:pt x="0" y="0"/>
                      </a:moveTo>
                      <a:cubicBezTo>
                        <a:pt x="238097" y="-24842"/>
                        <a:pt x="339613" y="59851"/>
                        <a:pt x="513291" y="0"/>
                      </a:cubicBezTo>
                      <a:cubicBezTo>
                        <a:pt x="686969" y="-59851"/>
                        <a:pt x="882083" y="55387"/>
                        <a:pt x="994833" y="0"/>
                      </a:cubicBezTo>
                      <a:cubicBezTo>
                        <a:pt x="1107583" y="-55387"/>
                        <a:pt x="1319479" y="51040"/>
                        <a:pt x="1587499" y="0"/>
                      </a:cubicBezTo>
                      <a:cubicBezTo>
                        <a:pt x="1618563" y="86642"/>
                        <a:pt x="1569608" y="142025"/>
                        <a:pt x="1587499" y="272380"/>
                      </a:cubicBezTo>
                      <a:cubicBezTo>
                        <a:pt x="1378727" y="312775"/>
                        <a:pt x="1295344" y="238600"/>
                        <a:pt x="1090083" y="272380"/>
                      </a:cubicBezTo>
                      <a:cubicBezTo>
                        <a:pt x="884822" y="306160"/>
                        <a:pt x="662272" y="216186"/>
                        <a:pt x="529166" y="272380"/>
                      </a:cubicBezTo>
                      <a:cubicBezTo>
                        <a:pt x="396060" y="328574"/>
                        <a:pt x="134039" y="267611"/>
                        <a:pt x="0" y="272380"/>
                      </a:cubicBezTo>
                      <a:cubicBezTo>
                        <a:pt x="-7919" y="178316"/>
                        <a:pt x="8300" y="7551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Pricing</a:t>
          </a:r>
          <a:r>
            <a:rPr lang="en-US" sz="1000" b="1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Procedure</a:t>
          </a:r>
          <a:endParaRPr lang="en-US" sz="1000" b="1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330201</xdr:colOff>
      <xdr:row>45</xdr:row>
      <xdr:rowOff>149574</xdr:rowOff>
    </xdr:from>
    <xdr:to>
      <xdr:col>14</xdr:col>
      <xdr:colOff>609601</xdr:colOff>
      <xdr:row>48</xdr:row>
      <xdr:rowOff>7619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26E2C-AB3D-DBEC-AA78-749D87625212}"/>
            </a:ext>
          </a:extLst>
        </xdr:cNvPr>
        <xdr:cNvGrpSpPr/>
      </xdr:nvGrpSpPr>
      <xdr:grpSpPr>
        <a:xfrm>
          <a:off x="10323644" y="8581541"/>
          <a:ext cx="1944973" cy="420176"/>
          <a:chOff x="10248900" y="8772874"/>
          <a:chExt cx="2120900" cy="429545"/>
        </a:xfrm>
      </xdr:grpSpPr>
      <xdr:sp macro="" textlink="Pivottables!BC6">
        <xdr:nvSpPr>
          <xdr:cNvPr id="195" name="Rounded Rectangle 194">
            <a:extLst>
              <a:ext uri="{FF2B5EF4-FFF2-40B4-BE49-F238E27FC236}">
                <a16:creationId xmlns:a16="http://schemas.microsoft.com/office/drawing/2014/main" id="{66D8C89D-1A9A-5C48-AFEC-C60BC85CB475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E1B1E35-2010-BD4C-9F93-BA80A2C23BED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$12,229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C5">
        <xdr:nvSpPr>
          <xdr:cNvPr id="196" name="Rectangle: Diagonal Corners Rounded 421">
            <a:extLst>
              <a:ext uri="{FF2B5EF4-FFF2-40B4-BE49-F238E27FC236}">
                <a16:creationId xmlns:a16="http://schemas.microsoft.com/office/drawing/2014/main" id="{BB224568-8860-BE4F-B3F4-BBD06495A9BE}"/>
              </a:ext>
            </a:extLst>
          </xdr:cNvPr>
          <xdr:cNvSpPr/>
        </xdr:nvSpPr>
        <xdr:spPr>
          <a:xfrm>
            <a:off x="11129433" y="8772874"/>
            <a:ext cx="1240367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A2113A99-7018-4243-831C-D096DC2D738F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Basic Freight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381001</xdr:colOff>
      <xdr:row>45</xdr:row>
      <xdr:rowOff>149574</xdr:rowOff>
    </xdr:from>
    <xdr:to>
      <xdr:col>11</xdr:col>
      <xdr:colOff>622300</xdr:colOff>
      <xdr:row>48</xdr:row>
      <xdr:rowOff>7619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27A6F80C-602C-B843-8BAE-D72C17798EAA}"/>
            </a:ext>
          </a:extLst>
        </xdr:cNvPr>
        <xdr:cNvGrpSpPr/>
      </xdr:nvGrpSpPr>
      <xdr:grpSpPr>
        <a:xfrm>
          <a:off x="7876083" y="8581541"/>
          <a:ext cx="1906873" cy="420176"/>
          <a:chOff x="10248900" y="8772874"/>
          <a:chExt cx="2079039" cy="429545"/>
        </a:xfrm>
      </xdr:grpSpPr>
      <xdr:sp macro="" textlink="Pivottables!BD6">
        <xdr:nvSpPr>
          <xdr:cNvPr id="199" name="Rounded Rectangle 198">
            <a:extLst>
              <a:ext uri="{FF2B5EF4-FFF2-40B4-BE49-F238E27FC236}">
                <a16:creationId xmlns:a16="http://schemas.microsoft.com/office/drawing/2014/main" id="{B91087D0-9B81-2267-3A21-5AB18349672D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43FBD35-ADBB-624B-88A5-9208EFAC23BE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$8,315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D5">
        <xdr:nvSpPr>
          <xdr:cNvPr id="200" name="Rectangle: Diagonal Corners Rounded 421">
            <a:extLst>
              <a:ext uri="{FF2B5EF4-FFF2-40B4-BE49-F238E27FC236}">
                <a16:creationId xmlns:a16="http://schemas.microsoft.com/office/drawing/2014/main" id="{DC5DB60A-A395-30A6-413C-12F8003BFE1C}"/>
              </a:ext>
            </a:extLst>
          </xdr:cNvPr>
          <xdr:cNvSpPr/>
        </xdr:nvSpPr>
        <xdr:spPr>
          <a:xfrm>
            <a:off x="11129434" y="8772874"/>
            <a:ext cx="1072927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A6C843DD-F394-904B-A1B3-BE2CFB9CC41B}" type="TxLink">
              <a:rPr lang="en-US" sz="12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ERE Stage 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304801</xdr:colOff>
      <xdr:row>41</xdr:row>
      <xdr:rowOff>9874</xdr:rowOff>
    </xdr:from>
    <xdr:to>
      <xdr:col>11</xdr:col>
      <xdr:colOff>736600</xdr:colOff>
      <xdr:row>43</xdr:row>
      <xdr:rowOff>58419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3D4E4CCF-B877-4A4C-8540-C63E5437740F}"/>
            </a:ext>
          </a:extLst>
        </xdr:cNvPr>
        <xdr:cNvGrpSpPr/>
      </xdr:nvGrpSpPr>
      <xdr:grpSpPr>
        <a:xfrm>
          <a:off x="7799883" y="7692333"/>
          <a:ext cx="2097373" cy="423299"/>
          <a:chOff x="10248900" y="8772874"/>
          <a:chExt cx="2325135" cy="429545"/>
        </a:xfrm>
      </xdr:grpSpPr>
      <xdr:sp macro="" textlink="Pivottables!BE6">
        <xdr:nvSpPr>
          <xdr:cNvPr id="202" name="Rounded Rectangle 201">
            <a:extLst>
              <a:ext uri="{FF2B5EF4-FFF2-40B4-BE49-F238E27FC236}">
                <a16:creationId xmlns:a16="http://schemas.microsoft.com/office/drawing/2014/main" id="{DCB2415E-98FF-89A6-CD69-63BE008C7950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72D799A-DFEC-EB46-8C09-4F5A3068AEFA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$9,783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E5">
        <xdr:nvSpPr>
          <xdr:cNvPr id="203" name="Rectangle: Diagonal Corners Rounded 421">
            <a:extLst>
              <a:ext uri="{FF2B5EF4-FFF2-40B4-BE49-F238E27FC236}">
                <a16:creationId xmlns:a16="http://schemas.microsoft.com/office/drawing/2014/main" id="{13D928D8-97EA-2696-05BF-0F6C526AAB41}"/>
              </a:ext>
            </a:extLst>
          </xdr:cNvPr>
          <xdr:cNvSpPr/>
        </xdr:nvSpPr>
        <xdr:spPr>
          <a:xfrm>
            <a:off x="11129433" y="8772874"/>
            <a:ext cx="1444602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DF5854A5-32D5-A845-A107-10EC5AB6FC79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Shipment Cost sub-items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317502</xdr:colOff>
      <xdr:row>37</xdr:row>
      <xdr:rowOff>35274</xdr:rowOff>
    </xdr:from>
    <xdr:to>
      <xdr:col>11</xdr:col>
      <xdr:colOff>622302</xdr:colOff>
      <xdr:row>39</xdr:row>
      <xdr:rowOff>83819</xdr:rowOff>
    </xdr:to>
    <xdr:grpSp>
      <xdr:nvGrpSpPr>
        <xdr:cNvPr id="204" name="Group 203">
          <a:extLst>
            <a:ext uri="{FF2B5EF4-FFF2-40B4-BE49-F238E27FC236}">
              <a16:creationId xmlns:a16="http://schemas.microsoft.com/office/drawing/2014/main" id="{EB178D70-C8A4-8F44-96BC-68104818A9F4}"/>
            </a:ext>
          </a:extLst>
        </xdr:cNvPr>
        <xdr:cNvGrpSpPr/>
      </xdr:nvGrpSpPr>
      <xdr:grpSpPr>
        <a:xfrm>
          <a:off x="7812584" y="6968225"/>
          <a:ext cx="1970374" cy="423299"/>
          <a:chOff x="10440839" y="8772874"/>
          <a:chExt cx="2273737" cy="429545"/>
        </a:xfrm>
      </xdr:grpSpPr>
      <xdr:sp macro="" textlink="Pivottables!BF6">
        <xdr:nvSpPr>
          <xdr:cNvPr id="205" name="Rounded Rectangle 204">
            <a:extLst>
              <a:ext uri="{FF2B5EF4-FFF2-40B4-BE49-F238E27FC236}">
                <a16:creationId xmlns:a16="http://schemas.microsoft.com/office/drawing/2014/main" id="{9FA42DD9-4EFA-98C8-DA39-A5C94AA4877E}"/>
              </a:ext>
            </a:extLst>
          </xdr:cNvPr>
          <xdr:cNvSpPr/>
        </xdr:nvSpPr>
        <xdr:spPr>
          <a:xfrm>
            <a:off x="10440839" y="8812046"/>
            <a:ext cx="2155620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6E5B7E84-E822-DD41-9CA6-785C2D9DFE21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$6,359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F5">
        <xdr:nvSpPr>
          <xdr:cNvPr id="206" name="Rectangle: Diagonal Corners Rounded 421">
            <a:extLst>
              <a:ext uri="{FF2B5EF4-FFF2-40B4-BE49-F238E27FC236}">
                <a16:creationId xmlns:a16="http://schemas.microsoft.com/office/drawing/2014/main" id="{50652A34-AC60-39F1-4A6C-90C8C2AFA0AF}"/>
              </a:ext>
            </a:extLst>
          </xdr:cNvPr>
          <xdr:cNvSpPr/>
        </xdr:nvSpPr>
        <xdr:spPr>
          <a:xfrm>
            <a:off x="11129433" y="8772874"/>
            <a:ext cx="1585143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65D8C66B-6994-054F-BAE3-1119D88595E4}" type="TxLink">
              <a:rPr lang="en-US" sz="10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/>
              <a:t>First Condition type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232482</xdr:colOff>
      <xdr:row>33</xdr:row>
      <xdr:rowOff>189052</xdr:rowOff>
    </xdr:from>
    <xdr:to>
      <xdr:col>10</xdr:col>
      <xdr:colOff>600781</xdr:colOff>
      <xdr:row>36</xdr:row>
      <xdr:rowOff>44097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ABF94CD2-8F75-7243-AAC3-7A4060524947}"/>
            </a:ext>
          </a:extLst>
        </xdr:cNvPr>
        <xdr:cNvSpPr txBox="1"/>
      </xdr:nvSpPr>
      <xdr:spPr>
        <a:xfrm>
          <a:off x="7693732" y="6591969"/>
          <a:ext cx="1197327" cy="437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0" kern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ESS Shipment Request</a:t>
          </a:r>
        </a:p>
      </xdr:txBody>
    </xdr:sp>
    <xdr:clientData/>
  </xdr:twoCellAnchor>
  <xdr:twoCellAnchor>
    <xdr:from>
      <xdr:col>13</xdr:col>
      <xdr:colOff>317501</xdr:colOff>
      <xdr:row>40</xdr:row>
      <xdr:rowOff>32420</xdr:rowOff>
    </xdr:from>
    <xdr:to>
      <xdr:col>14</xdr:col>
      <xdr:colOff>685800</xdr:colOff>
      <xdr:row>42</xdr:row>
      <xdr:rowOff>38100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BDAB849A-2006-E94C-82D6-6C836ECE5F4A}"/>
            </a:ext>
          </a:extLst>
        </xdr:cNvPr>
        <xdr:cNvSpPr txBox="1"/>
      </xdr:nvSpPr>
      <xdr:spPr>
        <a:xfrm>
          <a:off x="11049001" y="7652420"/>
          <a:ext cx="1193799" cy="38668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000" b="0" kern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753533</xdr:colOff>
      <xdr:row>37</xdr:row>
      <xdr:rowOff>64908</xdr:rowOff>
    </xdr:from>
    <xdr:to>
      <xdr:col>14</xdr:col>
      <xdr:colOff>770466</xdr:colOff>
      <xdr:row>41</xdr:row>
      <xdr:rowOff>135466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E27F44BB-A1CF-C140-89DB-CC72E4A323EF}"/>
            </a:ext>
          </a:extLst>
        </xdr:cNvPr>
        <xdr:cNvGrpSpPr/>
      </xdr:nvGrpSpPr>
      <xdr:grpSpPr>
        <a:xfrm>
          <a:off x="10746976" y="6997859"/>
          <a:ext cx="1682506" cy="820066"/>
          <a:chOff x="10248900" y="8772874"/>
          <a:chExt cx="2120900" cy="429545"/>
        </a:xfrm>
      </xdr:grpSpPr>
      <xdr:sp macro="" textlink="Pivottables!BB6">
        <xdr:nvSpPr>
          <xdr:cNvPr id="210" name="Rounded Rectangle 209">
            <a:extLst>
              <a:ext uri="{FF2B5EF4-FFF2-40B4-BE49-F238E27FC236}">
                <a16:creationId xmlns:a16="http://schemas.microsoft.com/office/drawing/2014/main" id="{6E4D6253-F10C-EF48-D8E5-FC922DA9FC74}"/>
              </a:ext>
            </a:extLst>
          </xdr:cNvPr>
          <xdr:cNvSpPr/>
        </xdr:nvSpPr>
        <xdr:spPr>
          <a:xfrm>
            <a:off x="10248900" y="8812046"/>
            <a:ext cx="2079039" cy="371959"/>
          </a:xfrm>
          <a:prstGeom prst="roundRect">
            <a:avLst/>
          </a:prstGeom>
          <a:solidFill>
            <a:schemeClr val="bg1">
              <a:lumMod val="85000"/>
              <a:alpha val="44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DB63FF8-AB2C-FA42-AFD7-6A85C6995F1C}" type="TxLink">
              <a:rPr lang="en-US" sz="1400" b="1" i="0" u="none" strike="noStrike" kern="1200">
                <a:solidFill>
                  <a:srgbClr val="000000"/>
                </a:solidFill>
                <a:latin typeface="Arial"/>
                <a:cs typeface="Arial"/>
              </a:rPr>
              <a:pPr algn="l"/>
              <a:t>$14,674</a:t>
            </a:fld>
            <a:endParaRPr lang="en-US" sz="1200" b="1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Pivottables!BB5">
        <xdr:nvSpPr>
          <xdr:cNvPr id="211" name="Rectangle: Diagonal Corners Rounded 421">
            <a:extLst>
              <a:ext uri="{FF2B5EF4-FFF2-40B4-BE49-F238E27FC236}">
                <a16:creationId xmlns:a16="http://schemas.microsoft.com/office/drawing/2014/main" id="{3C359219-72BB-616A-A497-0BD39D66F3F4}"/>
              </a:ext>
            </a:extLst>
          </xdr:cNvPr>
          <xdr:cNvSpPr/>
        </xdr:nvSpPr>
        <xdr:spPr>
          <a:xfrm>
            <a:off x="11344531" y="8772874"/>
            <a:ext cx="1025269" cy="429545"/>
          </a:xfrm>
          <a:prstGeom prst="round2Diag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201F9ED-53AA-E84E-83F8-75CD9D101FF2}" type="TxLink">
              <a:rPr lang="en-US" sz="1200" b="0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Final Amount</a:t>
            </a:fld>
            <a:endParaRPr lang="en-US" sz="1000" b="0" i="0" u="none" strike="noStrike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8467</xdr:colOff>
      <xdr:row>39</xdr:row>
      <xdr:rowOff>84667</xdr:rowOff>
    </xdr:from>
    <xdr:to>
      <xdr:col>10</xdr:col>
      <xdr:colOff>12096</xdr:colOff>
      <xdr:row>41</xdr:row>
      <xdr:rowOff>41352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7D3F2D90-CBC9-73F8-0AD0-F28AC1893062}"/>
            </a:ext>
          </a:extLst>
        </xdr:cNvPr>
        <xdr:cNvCxnSpPr/>
      </xdr:nvCxnSpPr>
      <xdr:spPr>
        <a:xfrm>
          <a:off x="8305800" y="7679267"/>
          <a:ext cx="3629" cy="346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2118</xdr:colOff>
      <xdr:row>36</xdr:row>
      <xdr:rowOff>70555</xdr:rowOff>
    </xdr:from>
    <xdr:to>
      <xdr:col>10</xdr:col>
      <xdr:colOff>8115</xdr:colOff>
      <xdr:row>37</xdr:row>
      <xdr:rowOff>84666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0FDC8C3C-A2B2-514D-A2B6-1916D232BA51}"/>
            </a:ext>
          </a:extLst>
        </xdr:cNvPr>
        <xdr:cNvCxnSpPr/>
      </xdr:nvCxnSpPr>
      <xdr:spPr>
        <a:xfrm>
          <a:off x="8292396" y="7055555"/>
          <a:ext cx="5997" cy="208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33867</xdr:colOff>
      <xdr:row>43</xdr:row>
      <xdr:rowOff>76201</xdr:rowOff>
    </xdr:from>
    <xdr:to>
      <xdr:col>10</xdr:col>
      <xdr:colOff>42334</xdr:colOff>
      <xdr:row>46</xdr:row>
      <xdr:rowOff>0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8CE5ED9D-4139-D84A-B834-1C49C24393E7}"/>
            </a:ext>
          </a:extLst>
        </xdr:cNvPr>
        <xdr:cNvCxnSpPr/>
      </xdr:nvCxnSpPr>
      <xdr:spPr>
        <a:xfrm>
          <a:off x="8331200" y="8449734"/>
          <a:ext cx="8467" cy="507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622300</xdr:colOff>
      <xdr:row>46</xdr:row>
      <xdr:rowOff>186649</xdr:rowOff>
    </xdr:from>
    <xdr:to>
      <xdr:col>12</xdr:col>
      <xdr:colOff>330201</xdr:colOff>
      <xdr:row>46</xdr:row>
      <xdr:rowOff>186649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E9DFD454-DB00-A144-8D8A-E3817A98E73D}"/>
            </a:ext>
          </a:extLst>
        </xdr:cNvPr>
        <xdr:cNvCxnSpPr>
          <a:stCxn id="199" idx="3"/>
          <a:endCxn id="195" idx="1"/>
        </xdr:cNvCxnSpPr>
      </xdr:nvCxnSpPr>
      <xdr:spPr>
        <a:xfrm>
          <a:off x="9749367" y="9144382"/>
          <a:ext cx="5376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41</xdr:row>
      <xdr:rowOff>110066</xdr:rowOff>
    </xdr:from>
    <xdr:to>
      <xdr:col>14</xdr:col>
      <xdr:colOff>50800</xdr:colOff>
      <xdr:row>45</xdr:row>
      <xdr:rowOff>177800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BCA3E244-32E5-EE4E-801D-32B40DCF9D25}"/>
            </a:ext>
          </a:extLst>
        </xdr:cNvPr>
        <xdr:cNvCxnSpPr/>
      </xdr:nvCxnSpPr>
      <xdr:spPr>
        <a:xfrm flipV="1">
          <a:off x="11667067" y="8094133"/>
          <a:ext cx="0" cy="846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kondur/Downloads/Supply%20Chain%20and%20Freight%20Dashboard.xlsx" TargetMode="External"/><Relationship Id="rId1" Type="http://schemas.openxmlformats.org/officeDocument/2006/relationships/externalLinkPath" Target="/Users/pramodkondur/Downloads/Supply%20Chain%20and%20Freigh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table"/>
      <sheetName val="Analyse"/>
      <sheetName val="PivotTable"/>
      <sheetName val="D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1.519422337966" createdVersion="8" refreshedVersion="8" minRefreshableVersion="3" recordCount="61" xr:uid="{00AD28D1-C296-0F49-8AA8-3135211228D3}">
  <cacheSource type="worksheet">
    <worksheetSource ref="A1:AC62" sheet="Datatable"/>
  </cacheSource>
  <cacheFields count="30">
    <cacheField name="Month" numFmtId="16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" numFmtId="1">
      <sharedItems containsSemiMixedTypes="0" containsString="0" containsNumber="1" containsInteger="1" minValue="1" maxValue="29"/>
    </cacheField>
    <cacheField name="Load" numFmtId="0">
      <sharedItems count="3">
        <s v="Wood"/>
        <s v="Sand"/>
        <s v="Iron"/>
      </sharedItems>
    </cacheField>
    <cacheField name="Tonnage" numFmtId="165">
      <sharedItems containsSemiMixedTypes="0" containsString="0" containsNumber="1" minValue="11" maxValue="23"/>
    </cacheField>
    <cacheField name="Customer Type" numFmtId="0">
      <sharedItems count="2">
        <s v="Retaining Customer"/>
        <s v="New Customer"/>
      </sharedItems>
    </cacheField>
    <cacheField name="Destination" numFmtId="0">
      <sharedItems count="8">
        <s v="Nunavut."/>
        <s v="British Columbia"/>
        <s v="Manitoba"/>
        <s v="New Brunswick"/>
        <s v="Nunavut"/>
        <s v="Alberta"/>
        <s v="Yukon"/>
        <s v="Nova Scotia"/>
      </sharedItems>
    </cacheField>
    <cacheField name="Rate" numFmtId="166">
      <sharedItems containsSemiMixedTypes="0" containsString="0" containsNumber="1" containsInteger="1" minValue="3456" maxValue="8765" count="12">
        <n v="5556"/>
        <n v="4567"/>
        <n v="3458"/>
        <n v="6433"/>
        <n v="8765"/>
        <n v="5432"/>
        <n v="6778"/>
        <n v="6543"/>
        <n v="8633"/>
        <n v="3456"/>
        <n v="4782"/>
        <n v="5287"/>
      </sharedItems>
    </cacheField>
    <cacheField name="Truck" numFmtId="0">
      <sharedItems count="4">
        <s v="Freightliner Sprinter"/>
        <s v="Chevrolet Express"/>
        <s v="RAM ProMaster"/>
        <s v="Nissan NV2500"/>
      </sharedItems>
    </cacheField>
    <cacheField name="Insurance" numFmtId="166">
      <sharedItems containsSemiMixedTypes="0" containsString="0" containsNumber="1" containsInteger="1" minValue="132" maxValue="132"/>
    </cacheField>
    <cacheField name="Fuel" numFmtId="166">
      <sharedItems containsSemiMixedTypes="0" containsString="0" containsNumber="1" containsInteger="1" minValue="245" maxValue="453"/>
    </cacheField>
    <cacheField name="Diesel Exhaust Fluid" numFmtId="166">
      <sharedItems containsSemiMixedTypes="0" containsString="0" containsNumber="1" containsInteger="1" minValue="50" maxValue="74"/>
    </cacheField>
    <cacheField name="Advance" numFmtId="166">
      <sharedItems containsSemiMixedTypes="0" containsString="0" containsNumber="1" containsInteger="1" minValue="250" maxValue="250"/>
    </cacheField>
    <cacheField name="Warehouse" numFmtId="166">
      <sharedItems containsSemiMixedTypes="0" containsString="0" containsNumber="1" containsInteger="1" minValue="120" maxValue="134"/>
    </cacheField>
    <cacheField name="Repairs" numFmtId="166">
      <sharedItems containsString="0" containsBlank="1" containsNumber="1" containsInteger="1" minValue="32" maxValue="65"/>
    </cacheField>
    <cacheField name="Tolls" numFmtId="166">
      <sharedItems containsSemiMixedTypes="0" containsString="0" containsNumber="1" containsInteger="1" minValue="51" maxValue="134"/>
    </cacheField>
    <cacheField name="Fundings" numFmtId="166">
      <sharedItems containsSemiMixedTypes="0" containsString="0" containsNumber="1" containsInteger="1" minValue="6" maxValue="66"/>
    </cacheField>
    <cacheField name="Driver Name" numFmtId="167">
      <sharedItems containsNonDate="0" count="4">
        <s v="Alessandro Smith"/>
        <s v="Beauregard Mike"/>
        <s v="Jean Bartholomew"/>
        <s v="Jaison Augustine"/>
      </sharedItems>
    </cacheField>
    <cacheField name="Odometer" numFmtId="1">
      <sharedItems containsSemiMixedTypes="0" containsString="0" containsNumber="1" minValue="295.41000000000003" maxValue="333"/>
    </cacheField>
    <cacheField name="Miles" numFmtId="0">
      <sharedItems containsSemiMixedTypes="0" containsString="0" containsNumber="1" containsInteger="1" minValue="234" maxValue="399"/>
    </cacheField>
    <cacheField name="Rate Per Miles" numFmtId="166">
      <sharedItems containsSemiMixedTypes="0" containsString="0" containsNumber="1" minValue="163.79999999999998" maxValue="279.29999999999995"/>
    </cacheField>
    <cacheField name="Extra Stops" numFmtId="166">
      <sharedItems containsSemiMixedTypes="0" containsString="0" containsNumber="1" containsInteger="1" minValue="100" maxValue="100"/>
    </cacheField>
    <cacheField name="Extra Pay" numFmtId="166">
      <sharedItems containsSemiMixedTypes="0" containsString="0" containsNumber="1" containsInteger="1" minValue="22" maxValue="29"/>
    </cacheField>
    <cacheField name="Costs Driver Paid" numFmtId="166">
      <sharedItems containsSemiMixedTypes="0" containsString="0" containsNumber="1" containsInteger="1" minValue="54" maxValue="61"/>
    </cacheField>
    <cacheField name="Total Expenses" numFmtId="166">
      <sharedItems containsSemiMixedTypes="0" containsString="0" containsNumber="1" minValue="1409.1" maxValue="1622.9"/>
    </cacheField>
    <cacheField name="First condition type" numFmtId="166">
      <sharedItems containsSemiMixedTypes="0" containsString="0" containsNumber="1" minValue="449.28000000000003" maxValue="1139.45"/>
    </cacheField>
    <cacheField name="Shipment cost sub-items" numFmtId="166">
      <sharedItems containsSemiMixedTypes="0" containsString="0" containsNumber="1" minValue="691.2" maxValue="1753"/>
    </cacheField>
    <cacheField name="ERE Stage" numFmtId="166">
      <sharedItems containsSemiMixedTypes="0" containsString="0" containsNumber="1" minValue="587.5200000000001" maxValue="1490.0500000000002"/>
    </cacheField>
    <cacheField name="Basic freight" numFmtId="166">
      <sharedItems containsSemiMixedTypes="0" containsString="0" containsNumber="1" minValue="864" maxValue="2191.25"/>
    </cacheField>
    <cacheField name="Final Amount" numFmtId="166">
      <sharedItems containsSemiMixedTypes="0" containsString="0" containsNumber="1" minValue="1036.8" maxValue="2629.5"/>
    </cacheField>
    <cacheField name="Balance" numFmtId="0" formula="Rate-'Total Expen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91.729780671296" createdVersion="8" refreshedVersion="8" minRefreshableVersion="3" recordCount="61" xr:uid="{8CAEBC6E-C415-404B-969C-AE9EB5235F57}">
  <cacheSource type="worksheet">
    <worksheetSource ref="F1:F62" sheet="Datatable"/>
  </cacheSource>
  <cacheFields count="1">
    <cacheField name="Destination" numFmtId="0">
      <sharedItems count="7">
        <s v="Nunavut"/>
        <s v="British Columbia"/>
        <s v="Manitoba"/>
        <s v="New Brunswick"/>
        <s v="Alberta"/>
        <s v="Yukon"/>
        <s v="Nova Scot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1"/>
    <x v="0"/>
    <n v="11"/>
    <x v="0"/>
    <x v="0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3"/>
    <x v="0"/>
    <n v="21.3"/>
    <x v="0"/>
    <x v="1"/>
    <x v="0"/>
    <x v="0"/>
    <n v="132"/>
    <n v="400"/>
    <n v="50"/>
    <n v="250"/>
    <n v="120"/>
    <n v="65"/>
    <n v="134"/>
    <n v="6"/>
    <x v="1"/>
    <n v="295.41000000000003"/>
    <n v="343"/>
    <n v="240.1"/>
    <n v="100"/>
    <n v="22"/>
    <n v="54"/>
    <n v="1573.1"/>
    <n v="722.28"/>
    <n v="1111.2"/>
    <n v="944.5200000000001"/>
    <n v="1389"/>
    <n v="1666.8"/>
  </r>
  <r>
    <x v="0"/>
    <n v="13"/>
    <x v="0"/>
    <n v="22"/>
    <x v="0"/>
    <x v="2"/>
    <x v="0"/>
    <x v="0"/>
    <n v="132"/>
    <n v="400"/>
    <n v="50"/>
    <n v="250"/>
    <n v="120"/>
    <n v="65"/>
    <n v="134"/>
    <n v="6"/>
    <x v="2"/>
    <n v="295.41000000000003"/>
    <n v="343"/>
    <n v="240.1"/>
    <n v="100"/>
    <n v="22"/>
    <n v="54"/>
    <n v="1573.1"/>
    <n v="722.28"/>
    <n v="1111.2"/>
    <n v="944.5200000000001"/>
    <n v="1389"/>
    <n v="1666.8"/>
  </r>
  <r>
    <x v="1"/>
    <n v="4"/>
    <x v="1"/>
    <n v="14.5"/>
    <x v="0"/>
    <x v="1"/>
    <x v="1"/>
    <x v="0"/>
    <n v="132"/>
    <n v="333"/>
    <n v="51"/>
    <n v="250"/>
    <n v="134"/>
    <n v="65"/>
    <n v="134"/>
    <n v="6"/>
    <x v="0"/>
    <n v="295.41000000000003"/>
    <n v="354"/>
    <n v="247.79999999999998"/>
    <n v="100"/>
    <n v="23"/>
    <n v="55"/>
    <n v="1530.8"/>
    <n v="593.71"/>
    <n v="913.40000000000009"/>
    <n v="776.3900000000001"/>
    <n v="1141.75"/>
    <n v="1370.1"/>
  </r>
  <r>
    <x v="1"/>
    <n v="5"/>
    <x v="1"/>
    <n v="18"/>
    <x v="0"/>
    <x v="2"/>
    <x v="1"/>
    <x v="0"/>
    <n v="132"/>
    <n v="333"/>
    <n v="52"/>
    <n v="250"/>
    <n v="134"/>
    <n v="65"/>
    <n v="134"/>
    <n v="6"/>
    <x v="1"/>
    <n v="295.41000000000003"/>
    <n v="354"/>
    <n v="247.79999999999998"/>
    <n v="100"/>
    <n v="23"/>
    <n v="55"/>
    <n v="1531.8"/>
    <n v="593.71"/>
    <n v="913.40000000000009"/>
    <n v="776.3900000000001"/>
    <n v="1141.75"/>
    <n v="1370.1"/>
  </r>
  <r>
    <x v="1"/>
    <n v="6"/>
    <x v="1"/>
    <n v="19"/>
    <x v="0"/>
    <x v="3"/>
    <x v="1"/>
    <x v="0"/>
    <n v="132"/>
    <n v="333"/>
    <n v="53"/>
    <n v="250"/>
    <n v="134"/>
    <n v="65"/>
    <n v="134"/>
    <n v="6"/>
    <x v="2"/>
    <n v="295.41000000000003"/>
    <n v="354"/>
    <n v="247.79999999999998"/>
    <n v="100"/>
    <n v="23"/>
    <n v="55"/>
    <n v="1532.8"/>
    <n v="593.71"/>
    <n v="913.40000000000009"/>
    <n v="776.3900000000001"/>
    <n v="1141.75"/>
    <n v="1370.1"/>
  </r>
  <r>
    <x v="1"/>
    <n v="14"/>
    <x v="1"/>
    <n v="20"/>
    <x v="0"/>
    <x v="4"/>
    <x v="1"/>
    <x v="0"/>
    <n v="132"/>
    <n v="333"/>
    <n v="54"/>
    <n v="250"/>
    <n v="134"/>
    <n v="65"/>
    <n v="134"/>
    <n v="6"/>
    <x v="3"/>
    <n v="295.41000000000003"/>
    <n v="354"/>
    <n v="247.79999999999998"/>
    <n v="100"/>
    <n v="23"/>
    <n v="55"/>
    <n v="1533.8"/>
    <n v="593.71"/>
    <n v="913.40000000000009"/>
    <n v="776.3900000000001"/>
    <n v="1141.75"/>
    <n v="1370.1"/>
  </r>
  <r>
    <x v="2"/>
    <n v="2"/>
    <x v="2"/>
    <n v="21"/>
    <x v="0"/>
    <x v="2"/>
    <x v="2"/>
    <x v="0"/>
    <n v="132"/>
    <n v="453"/>
    <n v="55"/>
    <n v="250"/>
    <n v="121"/>
    <n v="32"/>
    <n v="56"/>
    <n v="56"/>
    <x v="0"/>
    <n v="295.41000000000003"/>
    <n v="333"/>
    <n v="233.1"/>
    <n v="100"/>
    <n v="24"/>
    <n v="56"/>
    <n v="1568.1"/>
    <n v="449.54"/>
    <n v="691.6"/>
    <n v="587.86"/>
    <n v="864.5"/>
    <n v="1037.3999999999999"/>
  </r>
  <r>
    <x v="2"/>
    <n v="3"/>
    <x v="2"/>
    <n v="22"/>
    <x v="1"/>
    <x v="1"/>
    <x v="2"/>
    <x v="0"/>
    <n v="132"/>
    <n v="453"/>
    <n v="56"/>
    <n v="250"/>
    <n v="121"/>
    <n v="32"/>
    <n v="56"/>
    <n v="56"/>
    <x v="1"/>
    <n v="295.41000000000003"/>
    <n v="333"/>
    <n v="233.1"/>
    <n v="100"/>
    <n v="24"/>
    <n v="56"/>
    <n v="1569.1"/>
    <n v="449.54"/>
    <n v="691.6"/>
    <n v="587.86"/>
    <n v="864.5"/>
    <n v="1037.3999999999999"/>
  </r>
  <r>
    <x v="2"/>
    <n v="7"/>
    <x v="1"/>
    <n v="22.7"/>
    <x v="1"/>
    <x v="2"/>
    <x v="2"/>
    <x v="0"/>
    <n v="132"/>
    <n v="453"/>
    <n v="57"/>
    <n v="250"/>
    <n v="121"/>
    <n v="32"/>
    <n v="56"/>
    <n v="56"/>
    <x v="3"/>
    <n v="295.41000000000003"/>
    <n v="333"/>
    <n v="233.1"/>
    <n v="100"/>
    <n v="24"/>
    <n v="56"/>
    <n v="1570.1"/>
    <n v="449.54"/>
    <n v="691.6"/>
    <n v="587.86"/>
    <n v="864.5"/>
    <n v="1037.3999999999999"/>
  </r>
  <r>
    <x v="2"/>
    <n v="8"/>
    <x v="2"/>
    <n v="12"/>
    <x v="0"/>
    <x v="3"/>
    <x v="2"/>
    <x v="0"/>
    <n v="132"/>
    <n v="453"/>
    <n v="58"/>
    <n v="250"/>
    <n v="121"/>
    <n v="32"/>
    <n v="56"/>
    <n v="56"/>
    <x v="3"/>
    <n v="295.41000000000003"/>
    <n v="333"/>
    <n v="233.1"/>
    <n v="100"/>
    <n v="24"/>
    <n v="56"/>
    <n v="1571.1"/>
    <n v="449.54"/>
    <n v="691.6"/>
    <n v="587.86"/>
    <n v="864.5"/>
    <n v="1037.3999999999999"/>
  </r>
  <r>
    <x v="2"/>
    <n v="9"/>
    <x v="0"/>
    <n v="13"/>
    <x v="1"/>
    <x v="5"/>
    <x v="2"/>
    <x v="0"/>
    <n v="132"/>
    <n v="453"/>
    <n v="59"/>
    <n v="250"/>
    <n v="121"/>
    <m/>
    <n v="56"/>
    <n v="56"/>
    <x v="0"/>
    <n v="295.41000000000003"/>
    <n v="333"/>
    <n v="233.1"/>
    <n v="100"/>
    <n v="24"/>
    <n v="56"/>
    <n v="1540.1"/>
    <n v="449.54"/>
    <n v="691.6"/>
    <n v="587.86"/>
    <n v="864.5"/>
    <n v="1037.3999999999999"/>
  </r>
  <r>
    <x v="3"/>
    <n v="12"/>
    <x v="0"/>
    <n v="16"/>
    <x v="0"/>
    <x v="6"/>
    <x v="3"/>
    <x v="1"/>
    <n v="132"/>
    <n v="399"/>
    <n v="72"/>
    <n v="250"/>
    <n v="134"/>
    <m/>
    <n v="134"/>
    <n v="6"/>
    <x v="1"/>
    <n v="295.41000000000003"/>
    <n v="343"/>
    <n v="240.1"/>
    <n v="100"/>
    <n v="25"/>
    <n v="57"/>
    <n v="1549.1"/>
    <n v="836.29000000000008"/>
    <n v="1286.6000000000001"/>
    <n v="1093.6100000000001"/>
    <n v="1608.25"/>
    <n v="1929.8999999999999"/>
  </r>
  <r>
    <x v="3"/>
    <n v="16"/>
    <x v="1"/>
    <n v="17"/>
    <x v="1"/>
    <x v="7"/>
    <x v="3"/>
    <x v="1"/>
    <n v="132"/>
    <n v="399"/>
    <n v="73"/>
    <n v="250"/>
    <n v="134"/>
    <n v="65"/>
    <n v="134"/>
    <n v="6"/>
    <x v="2"/>
    <n v="295.41000000000003"/>
    <n v="343"/>
    <n v="240.1"/>
    <n v="100"/>
    <n v="25"/>
    <n v="57"/>
    <n v="1615.1"/>
    <n v="836.29000000000008"/>
    <n v="1286.6000000000001"/>
    <n v="1093.6100000000001"/>
    <n v="1608.25"/>
    <n v="1929.8999999999999"/>
  </r>
  <r>
    <x v="3"/>
    <n v="22"/>
    <x v="0"/>
    <n v="18"/>
    <x v="1"/>
    <x v="2"/>
    <x v="3"/>
    <x v="1"/>
    <n v="132"/>
    <n v="399"/>
    <n v="74"/>
    <n v="250"/>
    <n v="134"/>
    <n v="65"/>
    <n v="134"/>
    <n v="6"/>
    <x v="3"/>
    <n v="295.41000000000003"/>
    <n v="343"/>
    <n v="240.1"/>
    <n v="100"/>
    <n v="25"/>
    <n v="57"/>
    <n v="1616.1"/>
    <n v="836.29000000000008"/>
    <n v="1286.6000000000001"/>
    <n v="1093.6100000000001"/>
    <n v="1608.25"/>
    <n v="1929.8999999999999"/>
  </r>
  <r>
    <x v="4"/>
    <n v="5"/>
    <x v="1"/>
    <n v="11"/>
    <x v="0"/>
    <x v="4"/>
    <x v="4"/>
    <x v="1"/>
    <n v="132"/>
    <n v="387"/>
    <n v="50"/>
    <n v="250"/>
    <n v="128"/>
    <n v="34"/>
    <n v="128"/>
    <n v="46"/>
    <x v="0"/>
    <n v="333"/>
    <n v="343"/>
    <n v="240.1"/>
    <n v="100"/>
    <n v="26"/>
    <n v="58"/>
    <n v="1579.1"/>
    <n v="1139.45"/>
    <n v="1753"/>
    <n v="1490.0500000000002"/>
    <n v="2191.25"/>
    <n v="2629.5"/>
  </r>
  <r>
    <x v="4"/>
    <n v="13"/>
    <x v="1"/>
    <n v="21"/>
    <x v="0"/>
    <x v="7"/>
    <x v="4"/>
    <x v="1"/>
    <n v="132"/>
    <n v="387"/>
    <n v="50"/>
    <n v="250"/>
    <n v="128"/>
    <n v="34"/>
    <n v="128"/>
    <n v="46"/>
    <x v="1"/>
    <n v="333"/>
    <n v="343"/>
    <n v="240.1"/>
    <n v="100"/>
    <n v="26"/>
    <n v="58"/>
    <n v="1579.1"/>
    <n v="1139.45"/>
    <n v="1753"/>
    <n v="1490.0500000000002"/>
    <n v="2191.25"/>
    <n v="2629.5"/>
  </r>
  <r>
    <x v="4"/>
    <n v="14"/>
    <x v="1"/>
    <n v="22"/>
    <x v="0"/>
    <x v="3"/>
    <x v="4"/>
    <x v="1"/>
    <n v="132"/>
    <n v="387"/>
    <n v="50"/>
    <n v="250"/>
    <n v="128"/>
    <n v="34"/>
    <n v="128"/>
    <n v="46"/>
    <x v="2"/>
    <n v="333"/>
    <n v="343"/>
    <n v="240.1"/>
    <n v="100"/>
    <n v="26"/>
    <n v="58"/>
    <n v="1579.1"/>
    <n v="1139.45"/>
    <n v="1753"/>
    <n v="1490.0500000000002"/>
    <n v="2191.25"/>
    <n v="2629.5"/>
  </r>
  <r>
    <x v="4"/>
    <n v="15"/>
    <x v="2"/>
    <n v="23"/>
    <x v="1"/>
    <x v="4"/>
    <x v="4"/>
    <x v="1"/>
    <n v="132"/>
    <n v="387"/>
    <n v="50"/>
    <n v="250"/>
    <n v="128"/>
    <n v="34"/>
    <n v="128"/>
    <n v="46"/>
    <x v="3"/>
    <n v="333"/>
    <n v="343"/>
    <n v="240.1"/>
    <n v="100"/>
    <n v="26"/>
    <n v="58"/>
    <n v="1579.1"/>
    <n v="1139.45"/>
    <n v="1753"/>
    <n v="1490.0500000000002"/>
    <n v="2191.25"/>
    <n v="2629.5"/>
  </r>
  <r>
    <x v="5"/>
    <n v="17"/>
    <x v="2"/>
    <n v="12.9"/>
    <x v="0"/>
    <x v="2"/>
    <x v="5"/>
    <x v="1"/>
    <n v="132"/>
    <n v="245"/>
    <n v="50"/>
    <n v="250"/>
    <n v="120"/>
    <m/>
    <n v="120"/>
    <n v="66"/>
    <x v="0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12.9"/>
    <x v="0"/>
    <x v="3"/>
    <x v="5"/>
    <x v="1"/>
    <n v="132"/>
    <n v="245"/>
    <n v="50"/>
    <n v="250"/>
    <n v="120"/>
    <m/>
    <n v="120"/>
    <n v="66"/>
    <x v="1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18"/>
    <x v="2"/>
    <n v="21"/>
    <x v="0"/>
    <x v="7"/>
    <x v="5"/>
    <x v="1"/>
    <n v="132"/>
    <n v="245"/>
    <n v="50"/>
    <n v="250"/>
    <n v="120"/>
    <m/>
    <n v="120"/>
    <n v="66"/>
    <x v="2"/>
    <n v="295.41000000000003"/>
    <n v="343"/>
    <n v="240.1"/>
    <n v="100"/>
    <n v="27"/>
    <n v="59"/>
    <n v="1409.1"/>
    <n v="706.16"/>
    <n v="1086.4000000000001"/>
    <n v="923.44"/>
    <n v="1358"/>
    <n v="1629.6"/>
  </r>
  <r>
    <x v="5"/>
    <n v="24"/>
    <x v="2"/>
    <n v="22"/>
    <x v="1"/>
    <x v="7"/>
    <x v="5"/>
    <x v="1"/>
    <n v="132"/>
    <n v="245"/>
    <n v="50"/>
    <n v="250"/>
    <n v="120"/>
    <m/>
    <n v="120"/>
    <n v="66"/>
    <x v="3"/>
    <n v="295.41000000000003"/>
    <n v="343"/>
    <n v="240.1"/>
    <n v="100"/>
    <n v="27"/>
    <n v="59"/>
    <n v="1409.1"/>
    <n v="706.16"/>
    <n v="1086.4000000000001"/>
    <n v="923.44"/>
    <n v="1358"/>
    <n v="1629.6"/>
  </r>
  <r>
    <x v="6"/>
    <n v="7"/>
    <x v="0"/>
    <n v="23"/>
    <x v="1"/>
    <x v="1"/>
    <x v="6"/>
    <x v="2"/>
    <n v="132"/>
    <n v="400"/>
    <n v="50"/>
    <n v="250"/>
    <n v="134"/>
    <m/>
    <n v="134"/>
    <n v="6"/>
    <x v="0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x v="2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x v="3"/>
    <x v="6"/>
    <x v="2"/>
    <n v="132"/>
    <n v="400"/>
    <n v="50"/>
    <n v="250"/>
    <n v="134"/>
    <n v="65"/>
    <n v="134"/>
    <n v="6"/>
    <x v="2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x v="4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x v="5"/>
    <x v="6"/>
    <x v="2"/>
    <n v="132"/>
    <n v="400"/>
    <n v="50"/>
    <n v="250"/>
    <n v="134"/>
    <n v="65"/>
    <n v="134"/>
    <n v="6"/>
    <x v="0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x v="4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7"/>
    <x v="0"/>
    <n v="23"/>
    <x v="1"/>
    <x v="1"/>
    <x v="6"/>
    <x v="2"/>
    <n v="132"/>
    <n v="400"/>
    <n v="50"/>
    <n v="250"/>
    <n v="134"/>
    <m/>
    <n v="134"/>
    <n v="6"/>
    <x v="2"/>
    <n v="295.41000000000003"/>
    <n v="377"/>
    <n v="263.89999999999998"/>
    <n v="100"/>
    <n v="28"/>
    <n v="60"/>
    <n v="1557.9"/>
    <n v="881.14"/>
    <n v="1355.6000000000001"/>
    <n v="1152.26"/>
    <n v="1694.5"/>
    <n v="2033.3999999999999"/>
  </r>
  <r>
    <x v="6"/>
    <n v="19"/>
    <x v="0"/>
    <n v="12"/>
    <x v="1"/>
    <x v="2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19"/>
    <x v="0"/>
    <n v="13"/>
    <x v="0"/>
    <x v="3"/>
    <x v="6"/>
    <x v="2"/>
    <n v="132"/>
    <n v="400"/>
    <n v="50"/>
    <n v="250"/>
    <n v="134"/>
    <n v="65"/>
    <n v="134"/>
    <n v="6"/>
    <x v="0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0"/>
    <x v="0"/>
    <n v="14"/>
    <x v="0"/>
    <x v="4"/>
    <x v="6"/>
    <x v="2"/>
    <n v="132"/>
    <n v="400"/>
    <n v="50"/>
    <n v="250"/>
    <n v="134"/>
    <n v="65"/>
    <n v="134"/>
    <n v="6"/>
    <x v="1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1"/>
    <x v="0"/>
    <n v="15"/>
    <x v="0"/>
    <x v="5"/>
    <x v="6"/>
    <x v="2"/>
    <n v="132"/>
    <n v="400"/>
    <n v="50"/>
    <n v="250"/>
    <n v="134"/>
    <n v="65"/>
    <n v="134"/>
    <n v="6"/>
    <x v="2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6"/>
    <n v="25"/>
    <x v="0"/>
    <n v="16"/>
    <x v="0"/>
    <x v="4"/>
    <x v="6"/>
    <x v="2"/>
    <n v="132"/>
    <n v="400"/>
    <n v="50"/>
    <n v="250"/>
    <n v="134"/>
    <n v="65"/>
    <n v="134"/>
    <n v="6"/>
    <x v="3"/>
    <n v="295.41000000000003"/>
    <n v="377"/>
    <n v="263.89999999999998"/>
    <n v="100"/>
    <n v="28"/>
    <n v="60"/>
    <n v="1622.9"/>
    <n v="881.14"/>
    <n v="1355.6000000000001"/>
    <n v="1152.26"/>
    <n v="1694.5"/>
    <n v="2033.3999999999999"/>
  </r>
  <r>
    <x v="7"/>
    <n v="8"/>
    <x v="1"/>
    <n v="17"/>
    <x v="0"/>
    <x v="7"/>
    <x v="7"/>
    <x v="2"/>
    <n v="132"/>
    <n v="400"/>
    <n v="50"/>
    <n v="250"/>
    <n v="121"/>
    <m/>
    <n v="51"/>
    <n v="51"/>
    <x v="0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0"/>
    <x v="1"/>
    <n v="18"/>
    <x v="0"/>
    <x v="5"/>
    <x v="7"/>
    <x v="2"/>
    <n v="132"/>
    <n v="400"/>
    <n v="50"/>
    <n v="250"/>
    <n v="121"/>
    <m/>
    <n v="51"/>
    <n v="51"/>
    <x v="1"/>
    <n v="295.41000000000003"/>
    <n v="389"/>
    <n v="272.29999999999995"/>
    <n v="100"/>
    <n v="29"/>
    <n v="61"/>
    <n v="1517.3"/>
    <n v="850.59"/>
    <n v="1308.6000000000001"/>
    <n v="1112.3100000000002"/>
    <n v="1635.75"/>
    <n v="1962.8999999999999"/>
  </r>
  <r>
    <x v="7"/>
    <n v="22"/>
    <x v="1"/>
    <n v="12.9"/>
    <x v="0"/>
    <x v="1"/>
    <x v="7"/>
    <x v="2"/>
    <n v="132"/>
    <n v="400"/>
    <n v="50"/>
    <n v="250"/>
    <n v="121"/>
    <n v="33"/>
    <n v="51"/>
    <n v="51"/>
    <x v="2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7"/>
    <n v="23"/>
    <x v="1"/>
    <n v="12.9"/>
    <x v="0"/>
    <x v="2"/>
    <x v="7"/>
    <x v="2"/>
    <n v="132"/>
    <n v="400"/>
    <n v="50"/>
    <n v="250"/>
    <n v="121"/>
    <n v="33"/>
    <n v="51"/>
    <n v="51"/>
    <x v="3"/>
    <n v="295.41000000000003"/>
    <n v="389"/>
    <n v="272.29999999999995"/>
    <n v="100"/>
    <n v="29"/>
    <n v="61"/>
    <n v="1550.3"/>
    <n v="850.59"/>
    <n v="1308.6000000000001"/>
    <n v="1112.3100000000002"/>
    <n v="1635.75"/>
    <n v="1962.8999999999999"/>
  </r>
  <r>
    <x v="8"/>
    <n v="25"/>
    <x v="0"/>
    <n v="12.9"/>
    <x v="0"/>
    <x v="2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6"/>
    <x v="0"/>
    <n v="18"/>
    <x v="0"/>
    <x v="3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19"/>
    <x v="0"/>
    <x v="4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8"/>
    <n v="27"/>
    <x v="0"/>
    <n v="20"/>
    <x v="0"/>
    <x v="4"/>
    <x v="8"/>
    <x v="2"/>
    <n v="132"/>
    <n v="400"/>
    <n v="50"/>
    <n v="250"/>
    <n v="134"/>
    <m/>
    <n v="134"/>
    <n v="6"/>
    <x v="2"/>
    <n v="295.41000000000003"/>
    <n v="234"/>
    <n v="163.79999999999998"/>
    <n v="100"/>
    <n v="23"/>
    <n v="55"/>
    <n v="1447.8"/>
    <n v="1122.29"/>
    <n v="1726.6000000000001"/>
    <n v="1467.6100000000001"/>
    <n v="2158.25"/>
    <n v="2589.9"/>
  </r>
  <r>
    <x v="9"/>
    <n v="1"/>
    <x v="0"/>
    <n v="21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10"/>
    <x v="0"/>
    <n v="23"/>
    <x v="0"/>
    <x v="4"/>
    <x v="3"/>
    <x v="1"/>
    <n v="132"/>
    <n v="399"/>
    <n v="50"/>
    <n v="250"/>
    <n v="134"/>
    <m/>
    <n v="134"/>
    <n v="6"/>
    <x v="1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10"/>
    <x v="1"/>
    <n v="12.9"/>
    <x v="0"/>
    <x v="4"/>
    <x v="9"/>
    <x v="3"/>
    <n v="132"/>
    <n v="400"/>
    <n v="50"/>
    <n v="250"/>
    <n v="128"/>
    <n v="65"/>
    <n v="134"/>
    <n v="6"/>
    <x v="3"/>
    <n v="295.41000000000003"/>
    <n v="343"/>
    <n v="240.1"/>
    <n v="100"/>
    <n v="24"/>
    <n v="56"/>
    <n v="1585.1"/>
    <n v="449.28000000000003"/>
    <n v="691.2"/>
    <n v="587.5200000000001"/>
    <n v="864"/>
    <n v="1036.8"/>
  </r>
  <r>
    <x v="9"/>
    <n v="11"/>
    <x v="0"/>
    <n v="13"/>
    <x v="0"/>
    <x v="4"/>
    <x v="3"/>
    <x v="1"/>
    <n v="132"/>
    <n v="399"/>
    <n v="50"/>
    <n v="250"/>
    <n v="134"/>
    <m/>
    <n v="134"/>
    <n v="6"/>
    <x v="1"/>
    <n v="295.41000000000003"/>
    <n v="343"/>
    <n v="240.1"/>
    <n v="100"/>
    <n v="25"/>
    <n v="57"/>
    <n v="1527.1"/>
    <n v="836.29000000000008"/>
    <n v="1286.6000000000001"/>
    <n v="1093.6100000000001"/>
    <n v="1608.25"/>
    <n v="1929.8999999999999"/>
  </r>
  <r>
    <x v="9"/>
    <n v="28"/>
    <x v="1"/>
    <n v="14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8"/>
    <x v="1"/>
    <n v="15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29"/>
    <x v="1"/>
    <n v="16"/>
    <x v="0"/>
    <x v="4"/>
    <x v="9"/>
    <x v="3"/>
    <n v="132"/>
    <n v="400"/>
    <n v="50"/>
    <n v="250"/>
    <n v="128"/>
    <m/>
    <n v="134"/>
    <n v="6"/>
    <x v="3"/>
    <n v="295.41000000000003"/>
    <n v="343"/>
    <n v="240.1"/>
    <n v="100"/>
    <n v="24"/>
    <n v="56"/>
    <n v="1520.1"/>
    <n v="449.28000000000003"/>
    <n v="691.2"/>
    <n v="587.5200000000001"/>
    <n v="864"/>
    <n v="1036.8"/>
  </r>
  <r>
    <x v="9"/>
    <n v="1"/>
    <x v="0"/>
    <n v="21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9"/>
    <n v="2"/>
    <x v="0"/>
    <n v="22"/>
    <x v="0"/>
    <x v="4"/>
    <x v="0"/>
    <x v="0"/>
    <n v="132"/>
    <n v="400"/>
    <n v="50"/>
    <n v="250"/>
    <n v="120"/>
    <n v="65"/>
    <n v="134"/>
    <n v="6"/>
    <x v="0"/>
    <n v="295.41000000000003"/>
    <n v="343"/>
    <n v="240.1"/>
    <n v="100"/>
    <n v="22"/>
    <n v="54"/>
    <n v="1573.1"/>
    <n v="722.28"/>
    <n v="1111.2"/>
    <n v="944.5200000000001"/>
    <n v="1389"/>
    <n v="1666.8"/>
  </r>
  <r>
    <x v="10"/>
    <n v="29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11"/>
    <x v="2"/>
    <n v="17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3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0"/>
    <n v="29"/>
    <x v="2"/>
    <n v="18"/>
    <x v="0"/>
    <x v="4"/>
    <x v="10"/>
    <x v="3"/>
    <n v="132"/>
    <n v="400"/>
    <n v="50"/>
    <n v="250"/>
    <n v="120"/>
    <n v="65"/>
    <n v="134"/>
    <n v="6"/>
    <x v="3"/>
    <n v="295.41000000000003"/>
    <n v="399"/>
    <n v="279.29999999999995"/>
    <n v="100"/>
    <n v="25"/>
    <n v="57"/>
    <n v="1618.3"/>
    <n v="621.66"/>
    <n v="956.40000000000009"/>
    <n v="812.94"/>
    <n v="1195.5"/>
    <n v="1434.6"/>
  </r>
  <r>
    <x v="11"/>
    <n v="12"/>
    <x v="0"/>
    <n v="12.9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4"/>
    <x v="0"/>
    <n v="18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  <r>
    <x v="11"/>
    <n v="25"/>
    <x v="0"/>
    <n v="18"/>
    <x v="0"/>
    <x v="4"/>
    <x v="11"/>
    <x v="3"/>
    <n v="132"/>
    <n v="400"/>
    <n v="50"/>
    <n v="250"/>
    <n v="134"/>
    <m/>
    <n v="134"/>
    <n v="6"/>
    <x v="3"/>
    <n v="295.41000000000003"/>
    <n v="343"/>
    <n v="240.1"/>
    <n v="100"/>
    <n v="26"/>
    <n v="58"/>
    <n v="1530.1"/>
    <n v="687.31000000000006"/>
    <n v="1057.4000000000001"/>
    <n v="898.79000000000008"/>
    <n v="1321.75"/>
    <n v="1586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2"/>
  </r>
  <r>
    <x v="1"/>
  </r>
  <r>
    <x v="2"/>
  </r>
  <r>
    <x v="3"/>
  </r>
  <r>
    <x v="0"/>
  </r>
  <r>
    <x v="2"/>
  </r>
  <r>
    <x v="1"/>
  </r>
  <r>
    <x v="2"/>
  </r>
  <r>
    <x v="3"/>
  </r>
  <r>
    <x v="4"/>
  </r>
  <r>
    <x v="5"/>
  </r>
  <r>
    <x v="6"/>
  </r>
  <r>
    <x v="2"/>
  </r>
  <r>
    <x v="0"/>
  </r>
  <r>
    <x v="6"/>
  </r>
  <r>
    <x v="3"/>
  </r>
  <r>
    <x v="0"/>
  </r>
  <r>
    <x v="2"/>
  </r>
  <r>
    <x v="3"/>
  </r>
  <r>
    <x v="6"/>
  </r>
  <r>
    <x v="6"/>
  </r>
  <r>
    <x v="1"/>
  </r>
  <r>
    <x v="2"/>
  </r>
  <r>
    <x v="3"/>
  </r>
  <r>
    <x v="0"/>
  </r>
  <r>
    <x v="4"/>
  </r>
  <r>
    <x v="0"/>
  </r>
  <r>
    <x v="1"/>
  </r>
  <r>
    <x v="2"/>
  </r>
  <r>
    <x v="3"/>
  </r>
  <r>
    <x v="0"/>
  </r>
  <r>
    <x v="4"/>
  </r>
  <r>
    <x v="0"/>
  </r>
  <r>
    <x v="6"/>
  </r>
  <r>
    <x v="4"/>
  </r>
  <r>
    <x v="1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45BBA-CD65-8843-9E82-8C4C9986C373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10:X11" firstHeaderRow="0" firstDataRow="1" firstDataCol="0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dvance" fld="11" baseField="0" baseItem="0"/>
    <dataField name="Sum of Insurance" fld="8" baseField="0" baseItem="0"/>
    <dataField name="Sum of Fuel" fld="9" baseField="0" baseItem="0"/>
    <dataField name="Sum of Diesel Exhaust Fluid" fld="10" baseField="0" baseItem="0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420C6-D746-1A4D-A985-1D819AEAE37A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Z10:AC11" firstHeaderRow="0" firstDataRow="1" firstDataCol="0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showAll="0"/>
    <pivotField dataField="1" numFmtId="166" showAll="0"/>
    <pivotField dataField="1"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undings" fld="15" baseField="0" baseItem="0"/>
    <dataField name="Sum of Tolls" fld="14" baseField="0" baseItem="0"/>
    <dataField name="Sum of Repairs" fld="13" baseField="0" baseItem="0"/>
    <dataField name="Sum of Warehouse" fld="12" baseField="0" baseItem="0"/>
  </dataFields>
  <formats count="5"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20450-4FD4-7B41-9EF9-D5CF96EC5ABE}" name="PivotTable1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N10:AO18" firstHeaderRow="1" firstDataRow="1" firstDataCol="1"/>
  <pivotFields count="1">
    <pivotField axis="axisRow" dataField="1" showAll="0">
      <items count="8">
        <item x="4"/>
        <item x="1"/>
        <item x="2"/>
        <item x="3"/>
        <item x="6"/>
        <item x="0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tination" fld="0" subtotal="count" baseField="0" baseItem="0"/>
  </dataFields>
  <formats count="2"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3B257-92AE-B840-AA99-14DCAB2924AF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10:P13" firstHeaderRow="1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axis="axisRow" dataField="1"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ustomer Type" fld="4" subtotal="count" baseField="0" baseItem="0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F2EFE-FFD2-A144-95E4-A4F246588314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37:E50" firstHeaderRow="0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te" fld="6" baseField="0" baseItem="0"/>
    <dataField name="Sum of Total Expenses" fld="23" baseField="0" baseItem="0"/>
  </dataFields>
  <formats count="3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BFFF3-3FB0-6547-8A4E-46D53F400ED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0:J23" firstHeaderRow="1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29" baseField="0" baseItem="0" numFmtId="166"/>
  </dataFields>
  <formats count="5"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7BAB4-2954-5844-9C8A-1449980B5BB5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E10:AK15" firstHeaderRow="0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axis="axisRow" showAll="0">
      <items count="5">
        <item x="0"/>
        <item x="1"/>
        <item x="3"/>
        <item x="2"/>
        <item t="default"/>
      </items>
    </pivotField>
    <pivotField dataField="1" numFmtId="1" showAll="0"/>
    <pivotField dataField="1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dometer" fld="17" baseField="0" baseItem="0"/>
    <dataField name="Sum of Miles" fld="18" baseField="0" baseItem="0"/>
    <dataField name="Sum of Rate Per Miles" fld="19" baseField="0" baseItem="0"/>
    <dataField name="Sum of Extra Stops" fld="20" baseField="0" baseItem="0"/>
    <dataField name="Sum of Extra Pay" fld="21" baseField="0" baseItem="0"/>
    <dataField name="Sum of Costs Driver Paid" fld="22" baseField="0" baseItem="0"/>
  </dataFields>
  <formats count="5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715E8-B377-8549-BF16-2EA0E0A47F4B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E11" firstHeaderRow="0" firstDataRow="1" firstDataCol="0"/>
  <pivotFields count="30">
    <pivotField showAll="0"/>
    <pivotField numFmtId="1" showAll="0"/>
    <pivotField showAll="0"/>
    <pivotField numFmtId="165" showAll="0"/>
    <pivotField showAll="0"/>
    <pivotField showAll="0"/>
    <pivotField dataField="1" numFmtId="166" showAll="0">
      <items count="13">
        <item x="9"/>
        <item x="2"/>
        <item x="1"/>
        <item x="10"/>
        <item x="11"/>
        <item x="5"/>
        <item x="0"/>
        <item x="3"/>
        <item x="7"/>
        <item x="6"/>
        <item x="8"/>
        <item x="4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ate" fld="6" baseField="0" baseItem="0"/>
    <dataField name="Sum of Total Expenses" fld="23" baseField="0" baseItem="0"/>
    <dataField name="Sum of Balance" fld="29" baseField="0" baseItem="0" numFmtId="166"/>
  </dataFields>
  <formats count="6">
    <format dxfId="2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45094-C7BB-2144-8792-872DF6C406EE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5:D28" firstHeaderRow="1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/>
    <pivotField numFmtId="165" showAll="0"/>
    <pivotField showAll="0"/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lance" fld="29" baseField="0" baseItem="0" numFmtId="166"/>
  </dataFields>
  <formats count="3"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684B9-6934-6549-9027-DDA89DC8F1D2}" name="PivotTable1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A10:BF23" firstHeaderRow="0" firstDataRow="1" firstDataCol="1"/>
  <pivotFields count="3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showAll="0">
      <items count="4">
        <item x="2"/>
        <item x="1"/>
        <item x="0"/>
        <item t="default"/>
      </items>
    </pivotField>
    <pivotField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inal Amount" fld="28" baseField="0" baseItem="0"/>
    <dataField name="Sum of Basic freight" fld="27" baseField="0" baseItem="0"/>
    <dataField name="Sum of ERE Stage" fld="26" baseField="0" baseItem="0"/>
    <dataField name="Sum of Shipment cost sub-items" fld="25" baseField="0" baseItem="0"/>
    <dataField name="Sum of First condition type" fld="24" baseField="0" baseItem="0"/>
  </dataFields>
  <formats count="3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0A645-3E08-454E-BE05-946694827401}" name="PivotTable1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S10:AU14" firstHeaderRow="0" firstDataRow="1" firstDataCol="1"/>
  <pivotFields count="3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showAll="0"/>
    <pivotField axis="axisRow" dataField="1" showAll="0">
      <items count="4">
        <item x="2"/>
        <item x="1"/>
        <item x="0"/>
        <item t="default"/>
      </items>
    </pivotField>
    <pivotField dataField="1" numFmtId="165" showAll="0"/>
    <pivotField showAll="0">
      <items count="3">
        <item x="1"/>
        <item x="0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numFmtId="166" showAll="0"/>
    <pivotField numFmtId="166" showAll="0"/>
    <pivotField showAll="0"/>
    <pivotField numFmtId="1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nnage" fld="3" baseField="0" baseItem="0"/>
    <dataField name="Count of Load" fld="2" subtotal="count" baseField="0" baseItem="0"/>
  </dataFields>
  <formats count="3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BBC0"/>
  </sheetPr>
  <dimension ref="A1:AC1000"/>
  <sheetViews>
    <sheetView showGridLines="0" tabSelected="1" workbookViewId="0">
      <selection sqref="A1:AC62"/>
    </sheetView>
  </sheetViews>
  <sheetFormatPr baseColWidth="10" defaultColWidth="14.5" defaultRowHeight="15" customHeight="1" x14ac:dyDescent="0.2"/>
  <cols>
    <col min="1" max="1" width="6.83203125" customWidth="1"/>
    <col min="2" max="2" width="4.5" customWidth="1"/>
    <col min="3" max="3" width="9.5" customWidth="1"/>
    <col min="4" max="4" width="9" customWidth="1"/>
    <col min="5" max="5" width="20" customWidth="1"/>
    <col min="6" max="6" width="16.33203125" customWidth="1"/>
    <col min="7" max="7" width="7.5" customWidth="1"/>
    <col min="8" max="9" width="10.1640625" customWidth="1"/>
    <col min="10" max="10" width="10.83203125" customWidth="1"/>
    <col min="11" max="11" width="9.5" customWidth="1"/>
    <col min="12" max="12" width="9.6640625" customWidth="1"/>
    <col min="13" max="13" width="13.5" customWidth="1"/>
    <col min="14" max="14" width="17.83203125" customWidth="1"/>
    <col min="15" max="15" width="9.6640625" customWidth="1"/>
    <col min="16" max="16" width="10" customWidth="1"/>
    <col min="17" max="18" width="9.6640625" customWidth="1"/>
    <col min="19" max="19" width="8" customWidth="1"/>
    <col min="20" max="21" width="9.6640625" customWidth="1"/>
    <col min="22" max="22" width="10.33203125" customWidth="1"/>
    <col min="23" max="23" width="9.1640625" customWidth="1"/>
    <col min="24" max="24" width="9.83203125" customWidth="1"/>
    <col min="25" max="26" width="12.33203125" customWidth="1"/>
    <col min="27" max="29" width="8.6640625" customWidth="1"/>
  </cols>
  <sheetData>
    <row r="1" spans="1:29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5.75" customHeight="1" x14ac:dyDescent="0.2">
      <c r="A2" s="2" t="s">
        <v>29</v>
      </c>
      <c r="B2" s="3">
        <v>1</v>
      </c>
      <c r="C2" s="4" t="s">
        <v>30</v>
      </c>
      <c r="D2" s="5">
        <v>11</v>
      </c>
      <c r="E2" s="4" t="s">
        <v>31</v>
      </c>
      <c r="F2" s="48" t="s">
        <v>41</v>
      </c>
      <c r="G2" s="6">
        <v>5556</v>
      </c>
      <c r="H2" s="7" t="s">
        <v>32</v>
      </c>
      <c r="I2" s="8">
        <v>132</v>
      </c>
      <c r="J2" s="8">
        <v>400</v>
      </c>
      <c r="K2" s="8">
        <v>50</v>
      </c>
      <c r="L2" s="8">
        <v>250</v>
      </c>
      <c r="M2" s="9">
        <v>120</v>
      </c>
      <c r="N2" s="8">
        <v>65</v>
      </c>
      <c r="O2" s="8">
        <v>134</v>
      </c>
      <c r="P2" s="8">
        <v>6</v>
      </c>
      <c r="Q2" s="10" t="s">
        <v>33</v>
      </c>
      <c r="R2" s="3">
        <v>295.41000000000003</v>
      </c>
      <c r="S2" s="4">
        <v>343</v>
      </c>
      <c r="T2" s="8">
        <v>240.1</v>
      </c>
      <c r="U2" s="8">
        <v>100</v>
      </c>
      <c r="V2" s="8">
        <v>22</v>
      </c>
      <c r="W2" s="8">
        <v>54</v>
      </c>
      <c r="X2" s="11">
        <v>1573.1</v>
      </c>
      <c r="Y2" s="8">
        <v>722.28</v>
      </c>
      <c r="Z2" s="8">
        <v>1111.2</v>
      </c>
      <c r="AA2" s="8">
        <v>944.5200000000001</v>
      </c>
      <c r="AB2" s="8">
        <v>1389</v>
      </c>
      <c r="AC2" s="8">
        <v>1666.8</v>
      </c>
    </row>
    <row r="3" spans="1:29" ht="15.75" customHeight="1" x14ac:dyDescent="0.2">
      <c r="A3" s="2" t="s">
        <v>29</v>
      </c>
      <c r="B3" s="3">
        <v>3</v>
      </c>
      <c r="C3" s="12" t="s">
        <v>30</v>
      </c>
      <c r="D3" s="5">
        <v>21.3</v>
      </c>
      <c r="E3" s="4" t="s">
        <v>31</v>
      </c>
      <c r="F3" s="4" t="s">
        <v>34</v>
      </c>
      <c r="G3" s="6">
        <v>5556</v>
      </c>
      <c r="H3" s="7" t="s">
        <v>32</v>
      </c>
      <c r="I3" s="8">
        <v>132</v>
      </c>
      <c r="J3" s="8">
        <v>400</v>
      </c>
      <c r="K3" s="8">
        <v>50</v>
      </c>
      <c r="L3" s="8">
        <v>250</v>
      </c>
      <c r="M3" s="9">
        <v>120</v>
      </c>
      <c r="N3" s="8">
        <v>65</v>
      </c>
      <c r="O3" s="8">
        <v>134</v>
      </c>
      <c r="P3" s="8">
        <v>6</v>
      </c>
      <c r="Q3" s="10" t="s">
        <v>35</v>
      </c>
      <c r="R3" s="3">
        <v>295.41000000000003</v>
      </c>
      <c r="S3" s="4">
        <v>343</v>
      </c>
      <c r="T3" s="8">
        <v>240.1</v>
      </c>
      <c r="U3" s="8">
        <v>100</v>
      </c>
      <c r="V3" s="8">
        <v>22</v>
      </c>
      <c r="W3" s="8">
        <v>54</v>
      </c>
      <c r="X3" s="11">
        <v>1573.1</v>
      </c>
      <c r="Y3" s="8">
        <v>722.28</v>
      </c>
      <c r="Z3" s="8">
        <v>1111.2</v>
      </c>
      <c r="AA3" s="8">
        <v>944.5200000000001</v>
      </c>
      <c r="AB3" s="8">
        <v>1389</v>
      </c>
      <c r="AC3" s="8">
        <v>1666.8</v>
      </c>
    </row>
    <row r="4" spans="1:29" ht="15.75" customHeight="1" x14ac:dyDescent="0.2">
      <c r="A4" s="2" t="s">
        <v>29</v>
      </c>
      <c r="B4" s="3">
        <v>13</v>
      </c>
      <c r="C4" s="12" t="s">
        <v>30</v>
      </c>
      <c r="D4" s="5">
        <v>22</v>
      </c>
      <c r="E4" s="4" t="s">
        <v>31</v>
      </c>
      <c r="F4" s="4" t="s">
        <v>36</v>
      </c>
      <c r="G4" s="6">
        <v>5556</v>
      </c>
      <c r="H4" s="7" t="s">
        <v>32</v>
      </c>
      <c r="I4" s="8">
        <v>132</v>
      </c>
      <c r="J4" s="8">
        <v>400</v>
      </c>
      <c r="K4" s="8">
        <v>50</v>
      </c>
      <c r="L4" s="8">
        <v>250</v>
      </c>
      <c r="M4" s="9">
        <v>120</v>
      </c>
      <c r="N4" s="8">
        <v>65</v>
      </c>
      <c r="O4" s="8">
        <v>134</v>
      </c>
      <c r="P4" s="8">
        <v>6</v>
      </c>
      <c r="Q4" s="10" t="s">
        <v>37</v>
      </c>
      <c r="R4" s="3">
        <v>295.41000000000003</v>
      </c>
      <c r="S4" s="4">
        <v>343</v>
      </c>
      <c r="T4" s="8">
        <v>240.1</v>
      </c>
      <c r="U4" s="8">
        <v>100</v>
      </c>
      <c r="V4" s="8">
        <v>22</v>
      </c>
      <c r="W4" s="8">
        <v>54</v>
      </c>
      <c r="X4" s="11">
        <v>1573.1</v>
      </c>
      <c r="Y4" s="8">
        <v>722.28</v>
      </c>
      <c r="Z4" s="8">
        <v>1111.2</v>
      </c>
      <c r="AA4" s="8">
        <v>944.5200000000001</v>
      </c>
      <c r="AB4" s="8">
        <v>1389</v>
      </c>
      <c r="AC4" s="8">
        <v>1666.8</v>
      </c>
    </row>
    <row r="5" spans="1:29" ht="15.75" customHeight="1" x14ac:dyDescent="0.2">
      <c r="A5" s="2" t="s">
        <v>38</v>
      </c>
      <c r="B5" s="3">
        <v>4</v>
      </c>
      <c r="C5" s="12" t="s">
        <v>39</v>
      </c>
      <c r="D5" s="5">
        <v>14.5</v>
      </c>
      <c r="E5" s="4" t="s">
        <v>31</v>
      </c>
      <c r="F5" s="4" t="s">
        <v>34</v>
      </c>
      <c r="G5" s="6">
        <v>4567</v>
      </c>
      <c r="H5" s="7" t="s">
        <v>32</v>
      </c>
      <c r="I5" s="8">
        <v>132</v>
      </c>
      <c r="J5" s="8">
        <v>333</v>
      </c>
      <c r="K5" s="8">
        <v>51</v>
      </c>
      <c r="L5" s="8">
        <v>250</v>
      </c>
      <c r="M5" s="9">
        <v>134</v>
      </c>
      <c r="N5" s="8">
        <v>65</v>
      </c>
      <c r="O5" s="8">
        <v>134</v>
      </c>
      <c r="P5" s="8">
        <v>6</v>
      </c>
      <c r="Q5" s="10" t="s">
        <v>33</v>
      </c>
      <c r="R5" s="3">
        <v>295.41000000000003</v>
      </c>
      <c r="S5" s="4">
        <v>354</v>
      </c>
      <c r="T5" s="8">
        <v>247.79999999999998</v>
      </c>
      <c r="U5" s="8">
        <v>100</v>
      </c>
      <c r="V5" s="8">
        <v>23</v>
      </c>
      <c r="W5" s="8">
        <v>55</v>
      </c>
      <c r="X5" s="11">
        <v>1530.8</v>
      </c>
      <c r="Y5" s="8">
        <v>593.71</v>
      </c>
      <c r="Z5" s="8">
        <v>913.40000000000009</v>
      </c>
      <c r="AA5" s="8">
        <v>776.3900000000001</v>
      </c>
      <c r="AB5" s="8">
        <v>1141.75</v>
      </c>
      <c r="AC5" s="8">
        <v>1370.1</v>
      </c>
    </row>
    <row r="6" spans="1:29" ht="15.75" customHeight="1" x14ac:dyDescent="0.2">
      <c r="A6" s="2" t="s">
        <v>38</v>
      </c>
      <c r="B6" s="3">
        <v>5</v>
      </c>
      <c r="C6" s="12" t="s">
        <v>39</v>
      </c>
      <c r="D6" s="5">
        <v>18</v>
      </c>
      <c r="E6" s="4" t="s">
        <v>31</v>
      </c>
      <c r="F6" s="4" t="s">
        <v>36</v>
      </c>
      <c r="G6" s="6">
        <v>4567</v>
      </c>
      <c r="H6" s="7" t="s">
        <v>32</v>
      </c>
      <c r="I6" s="8">
        <v>132</v>
      </c>
      <c r="J6" s="8">
        <v>333</v>
      </c>
      <c r="K6" s="8">
        <v>52</v>
      </c>
      <c r="L6" s="8">
        <v>250</v>
      </c>
      <c r="M6" s="9">
        <v>134</v>
      </c>
      <c r="N6" s="8">
        <v>65</v>
      </c>
      <c r="O6" s="8">
        <v>134</v>
      </c>
      <c r="P6" s="8">
        <v>6</v>
      </c>
      <c r="Q6" s="10" t="s">
        <v>35</v>
      </c>
      <c r="R6" s="3">
        <v>295.41000000000003</v>
      </c>
      <c r="S6" s="4">
        <v>354</v>
      </c>
      <c r="T6" s="8">
        <v>247.79999999999998</v>
      </c>
      <c r="U6" s="8">
        <v>100</v>
      </c>
      <c r="V6" s="8">
        <v>23</v>
      </c>
      <c r="W6" s="8">
        <v>55</v>
      </c>
      <c r="X6" s="11">
        <v>1531.8</v>
      </c>
      <c r="Y6" s="8">
        <v>593.71</v>
      </c>
      <c r="Z6" s="8">
        <v>913.40000000000009</v>
      </c>
      <c r="AA6" s="8">
        <v>776.3900000000001</v>
      </c>
      <c r="AB6" s="8">
        <v>1141.75</v>
      </c>
      <c r="AC6" s="8">
        <v>1370.1</v>
      </c>
    </row>
    <row r="7" spans="1:29" ht="15.75" customHeight="1" x14ac:dyDescent="0.2">
      <c r="A7" s="2" t="s">
        <v>38</v>
      </c>
      <c r="B7" s="3">
        <v>6</v>
      </c>
      <c r="C7" s="12" t="s">
        <v>39</v>
      </c>
      <c r="D7" s="5">
        <v>19</v>
      </c>
      <c r="E7" s="4" t="s">
        <v>31</v>
      </c>
      <c r="F7" s="4" t="s">
        <v>40</v>
      </c>
      <c r="G7" s="6">
        <v>4567</v>
      </c>
      <c r="H7" s="7" t="s">
        <v>32</v>
      </c>
      <c r="I7" s="8">
        <v>132</v>
      </c>
      <c r="J7" s="8">
        <v>333</v>
      </c>
      <c r="K7" s="8">
        <v>53</v>
      </c>
      <c r="L7" s="8">
        <v>250</v>
      </c>
      <c r="M7" s="9">
        <v>134</v>
      </c>
      <c r="N7" s="8">
        <v>65</v>
      </c>
      <c r="O7" s="8">
        <v>134</v>
      </c>
      <c r="P7" s="8">
        <v>6</v>
      </c>
      <c r="Q7" s="10" t="s">
        <v>37</v>
      </c>
      <c r="R7" s="3">
        <v>295.41000000000003</v>
      </c>
      <c r="S7" s="4">
        <v>354</v>
      </c>
      <c r="T7" s="8">
        <v>247.79999999999998</v>
      </c>
      <c r="U7" s="8">
        <v>100</v>
      </c>
      <c r="V7" s="8">
        <v>23</v>
      </c>
      <c r="W7" s="8">
        <v>55</v>
      </c>
      <c r="X7" s="11">
        <v>1532.8</v>
      </c>
      <c r="Y7" s="8">
        <v>593.71</v>
      </c>
      <c r="Z7" s="8">
        <v>913.40000000000009</v>
      </c>
      <c r="AA7" s="8">
        <v>776.3900000000001</v>
      </c>
      <c r="AB7" s="8">
        <v>1141.75</v>
      </c>
      <c r="AC7" s="8">
        <v>1370.1</v>
      </c>
    </row>
    <row r="8" spans="1:29" ht="15.75" customHeight="1" x14ac:dyDescent="0.2">
      <c r="A8" s="2" t="s">
        <v>38</v>
      </c>
      <c r="B8" s="3">
        <v>14</v>
      </c>
      <c r="C8" s="12" t="s">
        <v>39</v>
      </c>
      <c r="D8" s="5">
        <v>20</v>
      </c>
      <c r="E8" s="4" t="s">
        <v>31</v>
      </c>
      <c r="F8" s="4" t="s">
        <v>41</v>
      </c>
      <c r="G8" s="6">
        <v>4567</v>
      </c>
      <c r="H8" s="7" t="s">
        <v>32</v>
      </c>
      <c r="I8" s="8">
        <v>132</v>
      </c>
      <c r="J8" s="8">
        <v>333</v>
      </c>
      <c r="K8" s="8">
        <v>54</v>
      </c>
      <c r="L8" s="8">
        <v>250</v>
      </c>
      <c r="M8" s="9">
        <v>134</v>
      </c>
      <c r="N8" s="8">
        <v>65</v>
      </c>
      <c r="O8" s="8">
        <v>134</v>
      </c>
      <c r="P8" s="8">
        <v>6</v>
      </c>
      <c r="Q8" s="10" t="s">
        <v>42</v>
      </c>
      <c r="R8" s="3">
        <v>295.41000000000003</v>
      </c>
      <c r="S8" s="4">
        <v>354</v>
      </c>
      <c r="T8" s="8">
        <v>247.79999999999998</v>
      </c>
      <c r="U8" s="8">
        <v>100</v>
      </c>
      <c r="V8" s="8">
        <v>23</v>
      </c>
      <c r="W8" s="8">
        <v>55</v>
      </c>
      <c r="X8" s="11">
        <v>1533.8</v>
      </c>
      <c r="Y8" s="8">
        <v>593.71</v>
      </c>
      <c r="Z8" s="8">
        <v>913.40000000000009</v>
      </c>
      <c r="AA8" s="8">
        <v>776.3900000000001</v>
      </c>
      <c r="AB8" s="8">
        <v>1141.75</v>
      </c>
      <c r="AC8" s="8">
        <v>1370.1</v>
      </c>
    </row>
    <row r="9" spans="1:29" ht="15.75" customHeight="1" x14ac:dyDescent="0.2">
      <c r="A9" s="2" t="s">
        <v>43</v>
      </c>
      <c r="B9" s="3">
        <v>2</v>
      </c>
      <c r="C9" s="12" t="s">
        <v>44</v>
      </c>
      <c r="D9" s="5">
        <v>21</v>
      </c>
      <c r="E9" s="4" t="s">
        <v>31</v>
      </c>
      <c r="F9" s="4" t="s">
        <v>36</v>
      </c>
      <c r="G9" s="6">
        <v>3458</v>
      </c>
      <c r="H9" s="7" t="s">
        <v>32</v>
      </c>
      <c r="I9" s="8">
        <v>132</v>
      </c>
      <c r="J9" s="8">
        <v>453</v>
      </c>
      <c r="K9" s="8">
        <v>55</v>
      </c>
      <c r="L9" s="8">
        <v>250</v>
      </c>
      <c r="M9" s="9">
        <v>121</v>
      </c>
      <c r="N9" s="8">
        <v>32</v>
      </c>
      <c r="O9" s="8">
        <v>56</v>
      </c>
      <c r="P9" s="8">
        <v>56</v>
      </c>
      <c r="Q9" s="10" t="s">
        <v>33</v>
      </c>
      <c r="R9" s="3">
        <v>295.41000000000003</v>
      </c>
      <c r="S9" s="4">
        <v>333</v>
      </c>
      <c r="T9" s="8">
        <v>233.1</v>
      </c>
      <c r="U9" s="8">
        <v>100</v>
      </c>
      <c r="V9" s="8">
        <v>24</v>
      </c>
      <c r="W9" s="8">
        <v>56</v>
      </c>
      <c r="X9" s="11">
        <v>1568.1</v>
      </c>
      <c r="Y9" s="8">
        <v>449.54</v>
      </c>
      <c r="Z9" s="8">
        <v>691.6</v>
      </c>
      <c r="AA9" s="8">
        <v>587.86</v>
      </c>
      <c r="AB9" s="8">
        <v>864.5</v>
      </c>
      <c r="AC9" s="8">
        <v>1037.3999999999999</v>
      </c>
    </row>
    <row r="10" spans="1:29" ht="15.75" customHeight="1" x14ac:dyDescent="0.2">
      <c r="A10" s="2" t="s">
        <v>43</v>
      </c>
      <c r="B10" s="3">
        <v>3</v>
      </c>
      <c r="C10" s="4" t="s">
        <v>44</v>
      </c>
      <c r="D10" s="5">
        <v>22</v>
      </c>
      <c r="E10" s="4" t="s">
        <v>45</v>
      </c>
      <c r="F10" s="4" t="s">
        <v>34</v>
      </c>
      <c r="G10" s="6">
        <v>3458</v>
      </c>
      <c r="H10" s="7" t="s">
        <v>32</v>
      </c>
      <c r="I10" s="8">
        <v>132</v>
      </c>
      <c r="J10" s="8">
        <v>453</v>
      </c>
      <c r="K10" s="8">
        <v>56</v>
      </c>
      <c r="L10" s="8">
        <v>250</v>
      </c>
      <c r="M10" s="9">
        <v>121</v>
      </c>
      <c r="N10" s="8">
        <v>32</v>
      </c>
      <c r="O10" s="8">
        <v>56</v>
      </c>
      <c r="P10" s="8">
        <v>56</v>
      </c>
      <c r="Q10" s="10" t="s">
        <v>35</v>
      </c>
      <c r="R10" s="3">
        <v>295.41000000000003</v>
      </c>
      <c r="S10" s="4">
        <v>333</v>
      </c>
      <c r="T10" s="8">
        <v>233.1</v>
      </c>
      <c r="U10" s="8">
        <v>100</v>
      </c>
      <c r="V10" s="8">
        <v>24</v>
      </c>
      <c r="W10" s="8">
        <v>56</v>
      </c>
      <c r="X10" s="11">
        <v>1569.1</v>
      </c>
      <c r="Y10" s="8">
        <v>449.54</v>
      </c>
      <c r="Z10" s="8">
        <v>691.6</v>
      </c>
      <c r="AA10" s="8">
        <v>587.86</v>
      </c>
      <c r="AB10" s="8">
        <v>864.5</v>
      </c>
      <c r="AC10" s="8">
        <v>1037.3999999999999</v>
      </c>
    </row>
    <row r="11" spans="1:29" ht="15.75" customHeight="1" x14ac:dyDescent="0.2">
      <c r="A11" s="2" t="s">
        <v>43</v>
      </c>
      <c r="B11" s="3">
        <v>7</v>
      </c>
      <c r="C11" s="12" t="s">
        <v>39</v>
      </c>
      <c r="D11" s="5">
        <v>22.7</v>
      </c>
      <c r="E11" s="4" t="s">
        <v>45</v>
      </c>
      <c r="F11" s="4" t="s">
        <v>36</v>
      </c>
      <c r="G11" s="6">
        <v>3458</v>
      </c>
      <c r="H11" s="7" t="s">
        <v>32</v>
      </c>
      <c r="I11" s="8">
        <v>132</v>
      </c>
      <c r="J11" s="8">
        <v>453</v>
      </c>
      <c r="K11" s="8">
        <v>57</v>
      </c>
      <c r="L11" s="8">
        <v>250</v>
      </c>
      <c r="M11" s="9">
        <v>121</v>
      </c>
      <c r="N11" s="8">
        <v>32</v>
      </c>
      <c r="O11" s="8">
        <v>56</v>
      </c>
      <c r="P11" s="8">
        <v>56</v>
      </c>
      <c r="Q11" s="10" t="s">
        <v>42</v>
      </c>
      <c r="R11" s="3">
        <v>295.41000000000003</v>
      </c>
      <c r="S11" s="4">
        <v>333</v>
      </c>
      <c r="T11" s="8">
        <v>233.1</v>
      </c>
      <c r="U11" s="8">
        <v>100</v>
      </c>
      <c r="V11" s="8">
        <v>24</v>
      </c>
      <c r="W11" s="8">
        <v>56</v>
      </c>
      <c r="X11" s="11">
        <v>1570.1</v>
      </c>
      <c r="Y11" s="8">
        <v>449.54</v>
      </c>
      <c r="Z11" s="8">
        <v>691.6</v>
      </c>
      <c r="AA11" s="8">
        <v>587.86</v>
      </c>
      <c r="AB11" s="8">
        <v>864.5</v>
      </c>
      <c r="AC11" s="8">
        <v>1037.3999999999999</v>
      </c>
    </row>
    <row r="12" spans="1:29" ht="15.75" customHeight="1" x14ac:dyDescent="0.2">
      <c r="A12" s="2" t="s">
        <v>43</v>
      </c>
      <c r="B12" s="3">
        <v>8</v>
      </c>
      <c r="C12" s="12" t="s">
        <v>44</v>
      </c>
      <c r="D12" s="5">
        <v>12</v>
      </c>
      <c r="E12" s="4" t="s">
        <v>31</v>
      </c>
      <c r="F12" s="4" t="s">
        <v>40</v>
      </c>
      <c r="G12" s="6">
        <v>3458</v>
      </c>
      <c r="H12" s="7" t="s">
        <v>32</v>
      </c>
      <c r="I12" s="8">
        <v>132</v>
      </c>
      <c r="J12" s="8">
        <v>453</v>
      </c>
      <c r="K12" s="8">
        <v>58</v>
      </c>
      <c r="L12" s="8">
        <v>250</v>
      </c>
      <c r="M12" s="9">
        <v>121</v>
      </c>
      <c r="N12" s="8">
        <v>32</v>
      </c>
      <c r="O12" s="8">
        <v>56</v>
      </c>
      <c r="P12" s="8">
        <v>56</v>
      </c>
      <c r="Q12" s="10" t="s">
        <v>42</v>
      </c>
      <c r="R12" s="3">
        <v>295.41000000000003</v>
      </c>
      <c r="S12" s="4">
        <v>333</v>
      </c>
      <c r="T12" s="8">
        <v>233.1</v>
      </c>
      <c r="U12" s="8">
        <v>100</v>
      </c>
      <c r="V12" s="8">
        <v>24</v>
      </c>
      <c r="W12" s="8">
        <v>56</v>
      </c>
      <c r="X12" s="11">
        <v>1571.1</v>
      </c>
      <c r="Y12" s="8">
        <v>449.54</v>
      </c>
      <c r="Z12" s="8">
        <v>691.6</v>
      </c>
      <c r="AA12" s="8">
        <v>587.86</v>
      </c>
      <c r="AB12" s="8">
        <v>864.5</v>
      </c>
      <c r="AC12" s="8">
        <v>1037.3999999999999</v>
      </c>
    </row>
    <row r="13" spans="1:29" ht="15.75" customHeight="1" x14ac:dyDescent="0.2">
      <c r="A13" s="2" t="s">
        <v>43</v>
      </c>
      <c r="B13" s="3">
        <v>9</v>
      </c>
      <c r="C13" s="4" t="s">
        <v>30</v>
      </c>
      <c r="D13" s="5">
        <v>13</v>
      </c>
      <c r="E13" s="4" t="s">
        <v>45</v>
      </c>
      <c r="F13" s="4" t="s">
        <v>46</v>
      </c>
      <c r="G13" s="6">
        <v>3458</v>
      </c>
      <c r="H13" s="7" t="s">
        <v>32</v>
      </c>
      <c r="I13" s="8">
        <v>132</v>
      </c>
      <c r="J13" s="8">
        <v>453</v>
      </c>
      <c r="K13" s="8">
        <v>59</v>
      </c>
      <c r="L13" s="8">
        <v>250</v>
      </c>
      <c r="M13" s="9">
        <v>121</v>
      </c>
      <c r="N13" s="8"/>
      <c r="O13" s="8">
        <v>56</v>
      </c>
      <c r="P13" s="8">
        <v>56</v>
      </c>
      <c r="Q13" s="10" t="s">
        <v>33</v>
      </c>
      <c r="R13" s="3">
        <v>295.41000000000003</v>
      </c>
      <c r="S13" s="4">
        <v>333</v>
      </c>
      <c r="T13" s="8">
        <v>233.1</v>
      </c>
      <c r="U13" s="8">
        <v>100</v>
      </c>
      <c r="V13" s="8">
        <v>24</v>
      </c>
      <c r="W13" s="8">
        <v>56</v>
      </c>
      <c r="X13" s="11">
        <v>1540.1</v>
      </c>
      <c r="Y13" s="8">
        <v>449.54</v>
      </c>
      <c r="Z13" s="8">
        <v>691.6</v>
      </c>
      <c r="AA13" s="8">
        <v>587.86</v>
      </c>
      <c r="AB13" s="8">
        <v>864.5</v>
      </c>
      <c r="AC13" s="8">
        <v>1037.3999999999999</v>
      </c>
    </row>
    <row r="14" spans="1:29" ht="15.75" customHeight="1" x14ac:dyDescent="0.2">
      <c r="A14" s="2" t="s">
        <v>47</v>
      </c>
      <c r="B14" s="3">
        <v>12</v>
      </c>
      <c r="C14" s="12" t="s">
        <v>30</v>
      </c>
      <c r="D14" s="5">
        <v>16</v>
      </c>
      <c r="E14" s="4" t="s">
        <v>31</v>
      </c>
      <c r="F14" s="4" t="s">
        <v>48</v>
      </c>
      <c r="G14" s="6">
        <v>6433</v>
      </c>
      <c r="H14" s="7" t="s">
        <v>49</v>
      </c>
      <c r="I14" s="8">
        <v>132</v>
      </c>
      <c r="J14" s="8">
        <v>399</v>
      </c>
      <c r="K14" s="8">
        <v>72</v>
      </c>
      <c r="L14" s="8">
        <v>250</v>
      </c>
      <c r="M14" s="9">
        <v>134</v>
      </c>
      <c r="N14" s="8"/>
      <c r="O14" s="8">
        <v>134</v>
      </c>
      <c r="P14" s="8">
        <v>6</v>
      </c>
      <c r="Q14" s="10" t="s">
        <v>35</v>
      </c>
      <c r="R14" s="3">
        <v>295.41000000000003</v>
      </c>
      <c r="S14" s="4">
        <v>343</v>
      </c>
      <c r="T14" s="8">
        <v>240.1</v>
      </c>
      <c r="U14" s="8">
        <v>100</v>
      </c>
      <c r="V14" s="8">
        <v>25</v>
      </c>
      <c r="W14" s="8">
        <v>57</v>
      </c>
      <c r="X14" s="11">
        <v>1549.1</v>
      </c>
      <c r="Y14" s="8">
        <v>836.29000000000008</v>
      </c>
      <c r="Z14" s="8">
        <v>1286.6000000000001</v>
      </c>
      <c r="AA14" s="8">
        <v>1093.6100000000001</v>
      </c>
      <c r="AB14" s="8">
        <v>1608.25</v>
      </c>
      <c r="AC14" s="8">
        <v>1929.8999999999999</v>
      </c>
    </row>
    <row r="15" spans="1:29" ht="15.75" customHeight="1" x14ac:dyDescent="0.2">
      <c r="A15" s="2" t="s">
        <v>47</v>
      </c>
      <c r="B15" s="3">
        <v>16</v>
      </c>
      <c r="C15" s="12" t="s">
        <v>39</v>
      </c>
      <c r="D15" s="5">
        <v>17</v>
      </c>
      <c r="E15" s="4" t="s">
        <v>45</v>
      </c>
      <c r="F15" s="4" t="s">
        <v>50</v>
      </c>
      <c r="G15" s="6">
        <v>6433</v>
      </c>
      <c r="H15" s="7" t="s">
        <v>49</v>
      </c>
      <c r="I15" s="8">
        <v>132</v>
      </c>
      <c r="J15" s="8">
        <v>399</v>
      </c>
      <c r="K15" s="8">
        <v>73</v>
      </c>
      <c r="L15" s="8">
        <v>250</v>
      </c>
      <c r="M15" s="9">
        <v>134</v>
      </c>
      <c r="N15" s="8">
        <v>65</v>
      </c>
      <c r="O15" s="8">
        <v>134</v>
      </c>
      <c r="P15" s="8">
        <v>6</v>
      </c>
      <c r="Q15" s="10" t="s">
        <v>37</v>
      </c>
      <c r="R15" s="3">
        <v>295.41000000000003</v>
      </c>
      <c r="S15" s="4">
        <v>343</v>
      </c>
      <c r="T15" s="8">
        <v>240.1</v>
      </c>
      <c r="U15" s="8">
        <v>100</v>
      </c>
      <c r="V15" s="8">
        <v>25</v>
      </c>
      <c r="W15" s="8">
        <v>57</v>
      </c>
      <c r="X15" s="11">
        <v>1615.1</v>
      </c>
      <c r="Y15" s="8">
        <v>836.29000000000008</v>
      </c>
      <c r="Z15" s="8">
        <v>1286.6000000000001</v>
      </c>
      <c r="AA15" s="8">
        <v>1093.6100000000001</v>
      </c>
      <c r="AB15" s="8">
        <v>1608.25</v>
      </c>
      <c r="AC15" s="8">
        <v>1929.8999999999999</v>
      </c>
    </row>
    <row r="16" spans="1:29" ht="15.75" customHeight="1" x14ac:dyDescent="0.2">
      <c r="A16" s="2" t="s">
        <v>47</v>
      </c>
      <c r="B16" s="3">
        <v>22</v>
      </c>
      <c r="C16" s="12" t="s">
        <v>30</v>
      </c>
      <c r="D16" s="5">
        <v>18</v>
      </c>
      <c r="E16" s="4" t="s">
        <v>45</v>
      </c>
      <c r="F16" s="4" t="s">
        <v>36</v>
      </c>
      <c r="G16" s="6">
        <v>6433</v>
      </c>
      <c r="H16" s="7" t="s">
        <v>49</v>
      </c>
      <c r="I16" s="8">
        <v>132</v>
      </c>
      <c r="J16" s="8">
        <v>399</v>
      </c>
      <c r="K16" s="8">
        <v>74</v>
      </c>
      <c r="L16" s="8">
        <v>250</v>
      </c>
      <c r="M16" s="9">
        <v>134</v>
      </c>
      <c r="N16" s="8">
        <v>65</v>
      </c>
      <c r="O16" s="8">
        <v>134</v>
      </c>
      <c r="P16" s="8">
        <v>6</v>
      </c>
      <c r="Q16" s="10" t="s">
        <v>42</v>
      </c>
      <c r="R16" s="3">
        <v>295.41000000000003</v>
      </c>
      <c r="S16" s="4">
        <v>343</v>
      </c>
      <c r="T16" s="8">
        <v>240.1</v>
      </c>
      <c r="U16" s="8">
        <v>100</v>
      </c>
      <c r="V16" s="8">
        <v>25</v>
      </c>
      <c r="W16" s="8">
        <v>57</v>
      </c>
      <c r="X16" s="11">
        <v>1616.1</v>
      </c>
      <c r="Y16" s="8">
        <v>836.29000000000008</v>
      </c>
      <c r="Z16" s="8">
        <v>1286.6000000000001</v>
      </c>
      <c r="AA16" s="8">
        <v>1093.6100000000001</v>
      </c>
      <c r="AB16" s="8">
        <v>1608.25</v>
      </c>
      <c r="AC16" s="8">
        <v>1929.8999999999999</v>
      </c>
    </row>
    <row r="17" spans="1:29" ht="15.75" customHeight="1" x14ac:dyDescent="0.2">
      <c r="A17" s="2" t="s">
        <v>51</v>
      </c>
      <c r="B17" s="3">
        <v>5</v>
      </c>
      <c r="C17" s="4" t="s">
        <v>39</v>
      </c>
      <c r="D17" s="5">
        <v>11</v>
      </c>
      <c r="E17" s="4" t="s">
        <v>31</v>
      </c>
      <c r="F17" s="4" t="s">
        <v>41</v>
      </c>
      <c r="G17" s="6">
        <v>8765</v>
      </c>
      <c r="H17" s="7" t="s">
        <v>49</v>
      </c>
      <c r="I17" s="8">
        <v>132</v>
      </c>
      <c r="J17" s="8">
        <v>387</v>
      </c>
      <c r="K17" s="8">
        <v>50</v>
      </c>
      <c r="L17" s="8">
        <v>250</v>
      </c>
      <c r="M17" s="9">
        <v>128</v>
      </c>
      <c r="N17" s="8">
        <v>34</v>
      </c>
      <c r="O17" s="8">
        <v>128</v>
      </c>
      <c r="P17" s="8">
        <v>46</v>
      </c>
      <c r="Q17" s="10" t="s">
        <v>33</v>
      </c>
      <c r="R17" s="3">
        <v>333</v>
      </c>
      <c r="S17" s="4">
        <v>343</v>
      </c>
      <c r="T17" s="8">
        <v>240.1</v>
      </c>
      <c r="U17" s="8">
        <v>100</v>
      </c>
      <c r="V17" s="8">
        <v>26</v>
      </c>
      <c r="W17" s="8">
        <v>58</v>
      </c>
      <c r="X17" s="11">
        <v>1579.1</v>
      </c>
      <c r="Y17" s="8">
        <v>1139.45</v>
      </c>
      <c r="Z17" s="8">
        <v>1753</v>
      </c>
      <c r="AA17" s="8">
        <v>1490.0500000000002</v>
      </c>
      <c r="AB17" s="8">
        <v>2191.25</v>
      </c>
      <c r="AC17" s="8">
        <v>2629.5</v>
      </c>
    </row>
    <row r="18" spans="1:29" ht="15.75" customHeight="1" x14ac:dyDescent="0.2">
      <c r="A18" s="2" t="s">
        <v>51</v>
      </c>
      <c r="B18" s="3">
        <v>13</v>
      </c>
      <c r="C18" s="12" t="s">
        <v>39</v>
      </c>
      <c r="D18" s="5">
        <v>21</v>
      </c>
      <c r="E18" s="4" t="s">
        <v>31</v>
      </c>
      <c r="F18" s="4" t="s">
        <v>50</v>
      </c>
      <c r="G18" s="6">
        <v>8765</v>
      </c>
      <c r="H18" s="7" t="s">
        <v>49</v>
      </c>
      <c r="I18" s="8">
        <v>132</v>
      </c>
      <c r="J18" s="8">
        <v>387</v>
      </c>
      <c r="K18" s="8">
        <v>50</v>
      </c>
      <c r="L18" s="8">
        <v>250</v>
      </c>
      <c r="M18" s="9">
        <v>128</v>
      </c>
      <c r="N18" s="8">
        <v>34</v>
      </c>
      <c r="O18" s="8">
        <v>128</v>
      </c>
      <c r="P18" s="8">
        <v>46</v>
      </c>
      <c r="Q18" s="10" t="s">
        <v>35</v>
      </c>
      <c r="R18" s="3">
        <v>333</v>
      </c>
      <c r="S18" s="4">
        <v>343</v>
      </c>
      <c r="T18" s="8">
        <v>240.1</v>
      </c>
      <c r="U18" s="8">
        <v>100</v>
      </c>
      <c r="V18" s="8">
        <v>26</v>
      </c>
      <c r="W18" s="8">
        <v>58</v>
      </c>
      <c r="X18" s="11">
        <v>1579.1</v>
      </c>
      <c r="Y18" s="8">
        <v>1139.45</v>
      </c>
      <c r="Z18" s="8">
        <v>1753</v>
      </c>
      <c r="AA18" s="8">
        <v>1490.0500000000002</v>
      </c>
      <c r="AB18" s="8">
        <v>2191.25</v>
      </c>
      <c r="AC18" s="8">
        <v>2629.5</v>
      </c>
    </row>
    <row r="19" spans="1:29" ht="15.75" customHeight="1" x14ac:dyDescent="0.2">
      <c r="A19" s="2" t="s">
        <v>51</v>
      </c>
      <c r="B19" s="3">
        <v>14</v>
      </c>
      <c r="C19" s="12" t="s">
        <v>39</v>
      </c>
      <c r="D19" s="5">
        <v>22</v>
      </c>
      <c r="E19" s="4" t="s">
        <v>31</v>
      </c>
      <c r="F19" s="4" t="s">
        <v>40</v>
      </c>
      <c r="G19" s="6">
        <v>8765</v>
      </c>
      <c r="H19" s="7" t="s">
        <v>49</v>
      </c>
      <c r="I19" s="8">
        <v>132</v>
      </c>
      <c r="J19" s="8">
        <v>387</v>
      </c>
      <c r="K19" s="8">
        <v>50</v>
      </c>
      <c r="L19" s="8">
        <v>250</v>
      </c>
      <c r="M19" s="9">
        <v>128</v>
      </c>
      <c r="N19" s="8">
        <v>34</v>
      </c>
      <c r="O19" s="8">
        <v>128</v>
      </c>
      <c r="P19" s="8">
        <v>46</v>
      </c>
      <c r="Q19" s="10" t="s">
        <v>37</v>
      </c>
      <c r="R19" s="3">
        <v>333</v>
      </c>
      <c r="S19" s="4">
        <v>343</v>
      </c>
      <c r="T19" s="8">
        <v>240.1</v>
      </c>
      <c r="U19" s="8">
        <v>100</v>
      </c>
      <c r="V19" s="8">
        <v>26</v>
      </c>
      <c r="W19" s="8">
        <v>58</v>
      </c>
      <c r="X19" s="11">
        <v>1579.1</v>
      </c>
      <c r="Y19" s="8">
        <v>1139.45</v>
      </c>
      <c r="Z19" s="8">
        <v>1753</v>
      </c>
      <c r="AA19" s="8">
        <v>1490.0500000000002</v>
      </c>
      <c r="AB19" s="8">
        <v>2191.25</v>
      </c>
      <c r="AC19" s="8">
        <v>2629.5</v>
      </c>
    </row>
    <row r="20" spans="1:29" ht="15.75" customHeight="1" x14ac:dyDescent="0.2">
      <c r="A20" s="2" t="s">
        <v>51</v>
      </c>
      <c r="B20" s="3">
        <v>15</v>
      </c>
      <c r="C20" s="12" t="s">
        <v>44</v>
      </c>
      <c r="D20" s="5">
        <v>23</v>
      </c>
      <c r="E20" s="4" t="s">
        <v>45</v>
      </c>
      <c r="F20" s="4" t="s">
        <v>41</v>
      </c>
      <c r="G20" s="6">
        <v>8765</v>
      </c>
      <c r="H20" s="7" t="s">
        <v>49</v>
      </c>
      <c r="I20" s="8">
        <v>132</v>
      </c>
      <c r="J20" s="8">
        <v>387</v>
      </c>
      <c r="K20" s="8">
        <v>50</v>
      </c>
      <c r="L20" s="8">
        <v>250</v>
      </c>
      <c r="M20" s="9">
        <v>128</v>
      </c>
      <c r="N20" s="8">
        <v>34</v>
      </c>
      <c r="O20" s="8">
        <v>128</v>
      </c>
      <c r="P20" s="8">
        <v>46</v>
      </c>
      <c r="Q20" s="10" t="s">
        <v>42</v>
      </c>
      <c r="R20" s="3">
        <v>333</v>
      </c>
      <c r="S20" s="4">
        <v>343</v>
      </c>
      <c r="T20" s="8">
        <v>240.1</v>
      </c>
      <c r="U20" s="8">
        <v>100</v>
      </c>
      <c r="V20" s="8">
        <v>26</v>
      </c>
      <c r="W20" s="8">
        <v>58</v>
      </c>
      <c r="X20" s="11">
        <v>1579.1</v>
      </c>
      <c r="Y20" s="8">
        <v>1139.45</v>
      </c>
      <c r="Z20" s="8">
        <v>1753</v>
      </c>
      <c r="AA20" s="8">
        <v>1490.0500000000002</v>
      </c>
      <c r="AB20" s="8">
        <v>2191.25</v>
      </c>
      <c r="AC20" s="8">
        <v>2629.5</v>
      </c>
    </row>
    <row r="21" spans="1:29" ht="15.75" customHeight="1" x14ac:dyDescent="0.2">
      <c r="A21" s="2" t="s">
        <v>52</v>
      </c>
      <c r="B21" s="3">
        <v>17</v>
      </c>
      <c r="C21" s="12" t="s">
        <v>44</v>
      </c>
      <c r="D21" s="5">
        <v>12.9</v>
      </c>
      <c r="E21" s="4" t="s">
        <v>31</v>
      </c>
      <c r="F21" s="4" t="s">
        <v>36</v>
      </c>
      <c r="G21" s="6">
        <v>5432</v>
      </c>
      <c r="H21" s="7" t="s">
        <v>49</v>
      </c>
      <c r="I21" s="8">
        <v>132</v>
      </c>
      <c r="J21" s="8">
        <v>245</v>
      </c>
      <c r="K21" s="8">
        <v>50</v>
      </c>
      <c r="L21" s="8">
        <v>250</v>
      </c>
      <c r="M21" s="9">
        <v>120</v>
      </c>
      <c r="N21" s="8"/>
      <c r="O21" s="8">
        <v>120</v>
      </c>
      <c r="P21" s="8">
        <v>66</v>
      </c>
      <c r="Q21" s="10" t="s">
        <v>33</v>
      </c>
      <c r="R21" s="3">
        <v>295.41000000000003</v>
      </c>
      <c r="S21" s="4">
        <v>343</v>
      </c>
      <c r="T21" s="8">
        <v>240.1</v>
      </c>
      <c r="U21" s="8">
        <v>100</v>
      </c>
      <c r="V21" s="8">
        <v>27</v>
      </c>
      <c r="W21" s="8">
        <v>59</v>
      </c>
      <c r="X21" s="11">
        <v>1409.1</v>
      </c>
      <c r="Y21" s="8">
        <v>706.16</v>
      </c>
      <c r="Z21" s="8">
        <v>1086.4000000000001</v>
      </c>
      <c r="AA21" s="8">
        <v>923.44</v>
      </c>
      <c r="AB21" s="8">
        <v>1358</v>
      </c>
      <c r="AC21" s="8">
        <v>1629.6</v>
      </c>
    </row>
    <row r="22" spans="1:29" ht="15.75" customHeight="1" x14ac:dyDescent="0.2">
      <c r="A22" s="2" t="s">
        <v>52</v>
      </c>
      <c r="B22" s="3">
        <v>18</v>
      </c>
      <c r="C22" s="12" t="s">
        <v>44</v>
      </c>
      <c r="D22" s="5">
        <v>12.9</v>
      </c>
      <c r="E22" s="4" t="s">
        <v>31</v>
      </c>
      <c r="F22" s="4" t="s">
        <v>40</v>
      </c>
      <c r="G22" s="6">
        <v>5432</v>
      </c>
      <c r="H22" s="7" t="s">
        <v>49</v>
      </c>
      <c r="I22" s="8">
        <v>132</v>
      </c>
      <c r="J22" s="8">
        <v>245</v>
      </c>
      <c r="K22" s="8">
        <v>50</v>
      </c>
      <c r="L22" s="8">
        <v>250</v>
      </c>
      <c r="M22" s="9">
        <v>120</v>
      </c>
      <c r="N22" s="8"/>
      <c r="O22" s="8">
        <v>120</v>
      </c>
      <c r="P22" s="8">
        <v>66</v>
      </c>
      <c r="Q22" s="10" t="s">
        <v>35</v>
      </c>
      <c r="R22" s="3">
        <v>295.41000000000003</v>
      </c>
      <c r="S22" s="4">
        <v>343</v>
      </c>
      <c r="T22" s="8">
        <v>240.1</v>
      </c>
      <c r="U22" s="8">
        <v>100</v>
      </c>
      <c r="V22" s="8">
        <v>27</v>
      </c>
      <c r="W22" s="8">
        <v>59</v>
      </c>
      <c r="X22" s="11">
        <v>1409.1</v>
      </c>
      <c r="Y22" s="8">
        <v>706.16</v>
      </c>
      <c r="Z22" s="8">
        <v>1086.4000000000001</v>
      </c>
      <c r="AA22" s="8">
        <v>923.44</v>
      </c>
      <c r="AB22" s="8">
        <v>1358</v>
      </c>
      <c r="AC22" s="8">
        <v>1629.6</v>
      </c>
    </row>
    <row r="23" spans="1:29" ht="15.75" customHeight="1" x14ac:dyDescent="0.2">
      <c r="A23" s="2" t="s">
        <v>52</v>
      </c>
      <c r="B23" s="3">
        <v>18</v>
      </c>
      <c r="C23" s="12" t="s">
        <v>44</v>
      </c>
      <c r="D23" s="5">
        <v>21</v>
      </c>
      <c r="E23" s="4" t="s">
        <v>31</v>
      </c>
      <c r="F23" s="4" t="s">
        <v>50</v>
      </c>
      <c r="G23" s="6">
        <v>5432</v>
      </c>
      <c r="H23" s="7" t="s">
        <v>49</v>
      </c>
      <c r="I23" s="8">
        <v>132</v>
      </c>
      <c r="J23" s="8">
        <v>245</v>
      </c>
      <c r="K23" s="8">
        <v>50</v>
      </c>
      <c r="L23" s="8">
        <v>250</v>
      </c>
      <c r="M23" s="9">
        <v>120</v>
      </c>
      <c r="N23" s="8"/>
      <c r="O23" s="8">
        <v>120</v>
      </c>
      <c r="P23" s="8">
        <v>66</v>
      </c>
      <c r="Q23" s="10" t="s">
        <v>37</v>
      </c>
      <c r="R23" s="3">
        <v>295.41000000000003</v>
      </c>
      <c r="S23" s="4">
        <v>343</v>
      </c>
      <c r="T23" s="8">
        <v>240.1</v>
      </c>
      <c r="U23" s="8">
        <v>100</v>
      </c>
      <c r="V23" s="8">
        <v>27</v>
      </c>
      <c r="W23" s="8">
        <v>59</v>
      </c>
      <c r="X23" s="11">
        <v>1409.1</v>
      </c>
      <c r="Y23" s="8">
        <v>706.16</v>
      </c>
      <c r="Z23" s="8">
        <v>1086.4000000000001</v>
      </c>
      <c r="AA23" s="8">
        <v>923.44</v>
      </c>
      <c r="AB23" s="8">
        <v>1358</v>
      </c>
      <c r="AC23" s="8">
        <v>1629.6</v>
      </c>
    </row>
    <row r="24" spans="1:29" ht="15.75" customHeight="1" x14ac:dyDescent="0.2">
      <c r="A24" s="2" t="s">
        <v>52</v>
      </c>
      <c r="B24" s="3">
        <v>24</v>
      </c>
      <c r="C24" s="12" t="s">
        <v>44</v>
      </c>
      <c r="D24" s="5">
        <v>22</v>
      </c>
      <c r="E24" s="4" t="s">
        <v>45</v>
      </c>
      <c r="F24" s="4" t="s">
        <v>50</v>
      </c>
      <c r="G24" s="6">
        <v>5432</v>
      </c>
      <c r="H24" s="7" t="s">
        <v>49</v>
      </c>
      <c r="I24" s="8">
        <v>132</v>
      </c>
      <c r="J24" s="8">
        <v>245</v>
      </c>
      <c r="K24" s="8">
        <v>50</v>
      </c>
      <c r="L24" s="8">
        <v>250</v>
      </c>
      <c r="M24" s="9">
        <v>120</v>
      </c>
      <c r="N24" s="8"/>
      <c r="O24" s="8">
        <v>120</v>
      </c>
      <c r="P24" s="8">
        <v>66</v>
      </c>
      <c r="Q24" s="10" t="s">
        <v>42</v>
      </c>
      <c r="R24" s="3">
        <v>295.41000000000003</v>
      </c>
      <c r="S24" s="4">
        <v>343</v>
      </c>
      <c r="T24" s="8">
        <v>240.1</v>
      </c>
      <c r="U24" s="8">
        <v>100</v>
      </c>
      <c r="V24" s="8">
        <v>27</v>
      </c>
      <c r="W24" s="8">
        <v>59</v>
      </c>
      <c r="X24" s="11">
        <v>1409.1</v>
      </c>
      <c r="Y24" s="8">
        <v>706.16</v>
      </c>
      <c r="Z24" s="8">
        <v>1086.4000000000001</v>
      </c>
      <c r="AA24" s="8">
        <v>923.44</v>
      </c>
      <c r="AB24" s="8">
        <v>1358</v>
      </c>
      <c r="AC24" s="8">
        <v>1629.6</v>
      </c>
    </row>
    <row r="25" spans="1:29" ht="15.75" customHeight="1" x14ac:dyDescent="0.2">
      <c r="A25" s="2" t="s">
        <v>53</v>
      </c>
      <c r="B25" s="3">
        <v>7</v>
      </c>
      <c r="C25" s="4" t="s">
        <v>30</v>
      </c>
      <c r="D25" s="5">
        <v>23</v>
      </c>
      <c r="E25" s="4" t="s">
        <v>45</v>
      </c>
      <c r="F25" s="4" t="s">
        <v>34</v>
      </c>
      <c r="G25" s="6">
        <v>6778</v>
      </c>
      <c r="H25" s="7" t="s">
        <v>54</v>
      </c>
      <c r="I25" s="8">
        <v>132</v>
      </c>
      <c r="J25" s="8">
        <v>400</v>
      </c>
      <c r="K25" s="8">
        <v>50</v>
      </c>
      <c r="L25" s="8">
        <v>250</v>
      </c>
      <c r="M25" s="9">
        <v>134</v>
      </c>
      <c r="N25" s="8"/>
      <c r="O25" s="8">
        <v>134</v>
      </c>
      <c r="P25" s="8">
        <v>6</v>
      </c>
      <c r="Q25" s="10" t="s">
        <v>33</v>
      </c>
      <c r="R25" s="3">
        <v>295.41000000000003</v>
      </c>
      <c r="S25" s="4">
        <v>377</v>
      </c>
      <c r="T25" s="8">
        <v>263.89999999999998</v>
      </c>
      <c r="U25" s="8">
        <v>100</v>
      </c>
      <c r="V25" s="8">
        <v>28</v>
      </c>
      <c r="W25" s="8">
        <v>60</v>
      </c>
      <c r="X25" s="11">
        <v>1557.9</v>
      </c>
      <c r="Y25" s="8">
        <v>881.14</v>
      </c>
      <c r="Z25" s="8">
        <v>1355.6000000000001</v>
      </c>
      <c r="AA25" s="8">
        <v>1152.26</v>
      </c>
      <c r="AB25" s="8">
        <v>1694.5</v>
      </c>
      <c r="AC25" s="8">
        <v>2033.3999999999999</v>
      </c>
    </row>
    <row r="26" spans="1:29" ht="15.75" customHeight="1" x14ac:dyDescent="0.2">
      <c r="A26" s="2" t="s">
        <v>53</v>
      </c>
      <c r="B26" s="3">
        <v>19</v>
      </c>
      <c r="C26" s="12" t="s">
        <v>30</v>
      </c>
      <c r="D26" s="5">
        <v>12</v>
      </c>
      <c r="E26" s="4" t="s">
        <v>45</v>
      </c>
      <c r="F26" s="4" t="s">
        <v>36</v>
      </c>
      <c r="G26" s="6">
        <v>6778</v>
      </c>
      <c r="H26" s="7" t="s">
        <v>54</v>
      </c>
      <c r="I26" s="8">
        <v>132</v>
      </c>
      <c r="J26" s="8">
        <v>400</v>
      </c>
      <c r="K26" s="8">
        <v>50</v>
      </c>
      <c r="L26" s="8">
        <v>250</v>
      </c>
      <c r="M26" s="9">
        <v>134</v>
      </c>
      <c r="N26" s="8">
        <v>65</v>
      </c>
      <c r="O26" s="8">
        <v>134</v>
      </c>
      <c r="P26" s="8">
        <v>6</v>
      </c>
      <c r="Q26" s="10" t="s">
        <v>35</v>
      </c>
      <c r="R26" s="3">
        <v>295.41000000000003</v>
      </c>
      <c r="S26" s="4">
        <v>377</v>
      </c>
      <c r="T26" s="8">
        <v>263.89999999999998</v>
      </c>
      <c r="U26" s="8">
        <v>100</v>
      </c>
      <c r="V26" s="8">
        <v>28</v>
      </c>
      <c r="W26" s="8">
        <v>60</v>
      </c>
      <c r="X26" s="11">
        <v>1622.9</v>
      </c>
      <c r="Y26" s="8">
        <v>881.14</v>
      </c>
      <c r="Z26" s="8">
        <v>1355.6000000000001</v>
      </c>
      <c r="AA26" s="8">
        <v>1152.26</v>
      </c>
      <c r="AB26" s="8">
        <v>1694.5</v>
      </c>
      <c r="AC26" s="8">
        <v>2033.3999999999999</v>
      </c>
    </row>
    <row r="27" spans="1:29" ht="15.75" customHeight="1" x14ac:dyDescent="0.2">
      <c r="A27" s="2" t="s">
        <v>53</v>
      </c>
      <c r="B27" s="3">
        <v>19</v>
      </c>
      <c r="C27" s="12" t="s">
        <v>30</v>
      </c>
      <c r="D27" s="5">
        <v>13</v>
      </c>
      <c r="E27" s="4" t="s">
        <v>31</v>
      </c>
      <c r="F27" s="4" t="s">
        <v>40</v>
      </c>
      <c r="G27" s="6">
        <v>6778</v>
      </c>
      <c r="H27" s="7" t="s">
        <v>54</v>
      </c>
      <c r="I27" s="8">
        <v>132</v>
      </c>
      <c r="J27" s="8">
        <v>400</v>
      </c>
      <c r="K27" s="8">
        <v>50</v>
      </c>
      <c r="L27" s="8">
        <v>250</v>
      </c>
      <c r="M27" s="9">
        <v>134</v>
      </c>
      <c r="N27" s="8">
        <v>65</v>
      </c>
      <c r="O27" s="8">
        <v>134</v>
      </c>
      <c r="P27" s="8">
        <v>6</v>
      </c>
      <c r="Q27" s="10" t="s">
        <v>37</v>
      </c>
      <c r="R27" s="3">
        <v>295.41000000000003</v>
      </c>
      <c r="S27" s="4">
        <v>377</v>
      </c>
      <c r="T27" s="8">
        <v>263.89999999999998</v>
      </c>
      <c r="U27" s="8">
        <v>100</v>
      </c>
      <c r="V27" s="8">
        <v>28</v>
      </c>
      <c r="W27" s="8">
        <v>60</v>
      </c>
      <c r="X27" s="11">
        <v>1622.9</v>
      </c>
      <c r="Y27" s="8">
        <v>881.14</v>
      </c>
      <c r="Z27" s="8">
        <v>1355.6000000000001</v>
      </c>
      <c r="AA27" s="8">
        <v>1152.26</v>
      </c>
      <c r="AB27" s="8">
        <v>1694.5</v>
      </c>
      <c r="AC27" s="8">
        <v>2033.3999999999999</v>
      </c>
    </row>
    <row r="28" spans="1:29" ht="15.75" customHeight="1" x14ac:dyDescent="0.2">
      <c r="A28" s="2" t="s">
        <v>53</v>
      </c>
      <c r="B28" s="3">
        <v>20</v>
      </c>
      <c r="C28" s="12" t="s">
        <v>30</v>
      </c>
      <c r="D28" s="5">
        <v>14</v>
      </c>
      <c r="E28" s="4" t="s">
        <v>31</v>
      </c>
      <c r="F28" s="4" t="s">
        <v>41</v>
      </c>
      <c r="G28" s="6">
        <v>6778</v>
      </c>
      <c r="H28" s="7" t="s">
        <v>54</v>
      </c>
      <c r="I28" s="8">
        <v>132</v>
      </c>
      <c r="J28" s="8">
        <v>400</v>
      </c>
      <c r="K28" s="8">
        <v>50</v>
      </c>
      <c r="L28" s="8">
        <v>250</v>
      </c>
      <c r="M28" s="9">
        <v>134</v>
      </c>
      <c r="N28" s="8">
        <v>65</v>
      </c>
      <c r="O28" s="8">
        <v>134</v>
      </c>
      <c r="P28" s="8">
        <v>6</v>
      </c>
      <c r="Q28" s="10" t="s">
        <v>42</v>
      </c>
      <c r="R28" s="3">
        <v>295.41000000000003</v>
      </c>
      <c r="S28" s="4">
        <v>377</v>
      </c>
      <c r="T28" s="8">
        <v>263.89999999999998</v>
      </c>
      <c r="U28" s="8">
        <v>100</v>
      </c>
      <c r="V28" s="8">
        <v>28</v>
      </c>
      <c r="W28" s="8">
        <v>60</v>
      </c>
      <c r="X28" s="11">
        <v>1622.9</v>
      </c>
      <c r="Y28" s="8">
        <v>881.14</v>
      </c>
      <c r="Z28" s="8">
        <v>1355.6000000000001</v>
      </c>
      <c r="AA28" s="8">
        <v>1152.26</v>
      </c>
      <c r="AB28" s="8">
        <v>1694.5</v>
      </c>
      <c r="AC28" s="8">
        <v>2033.3999999999999</v>
      </c>
    </row>
    <row r="29" spans="1:29" ht="15.75" customHeight="1" x14ac:dyDescent="0.2">
      <c r="A29" s="2" t="s">
        <v>53</v>
      </c>
      <c r="B29" s="3">
        <v>21</v>
      </c>
      <c r="C29" s="12" t="s">
        <v>30</v>
      </c>
      <c r="D29" s="5">
        <v>15</v>
      </c>
      <c r="E29" s="4" t="s">
        <v>31</v>
      </c>
      <c r="F29" s="4" t="s">
        <v>46</v>
      </c>
      <c r="G29" s="6">
        <v>6778</v>
      </c>
      <c r="H29" s="7" t="s">
        <v>54</v>
      </c>
      <c r="I29" s="8">
        <v>132</v>
      </c>
      <c r="J29" s="8">
        <v>400</v>
      </c>
      <c r="K29" s="8">
        <v>50</v>
      </c>
      <c r="L29" s="8">
        <v>250</v>
      </c>
      <c r="M29" s="9">
        <v>134</v>
      </c>
      <c r="N29" s="8">
        <v>65</v>
      </c>
      <c r="O29" s="8">
        <v>134</v>
      </c>
      <c r="P29" s="8">
        <v>6</v>
      </c>
      <c r="Q29" s="10" t="s">
        <v>33</v>
      </c>
      <c r="R29" s="3">
        <v>295.41000000000003</v>
      </c>
      <c r="S29" s="4">
        <v>377</v>
      </c>
      <c r="T29" s="8">
        <v>263.89999999999998</v>
      </c>
      <c r="U29" s="8">
        <v>100</v>
      </c>
      <c r="V29" s="8">
        <v>28</v>
      </c>
      <c r="W29" s="8">
        <v>60</v>
      </c>
      <c r="X29" s="11">
        <v>1622.9</v>
      </c>
      <c r="Y29" s="8">
        <v>881.14</v>
      </c>
      <c r="Z29" s="8">
        <v>1355.6000000000001</v>
      </c>
      <c r="AA29" s="8">
        <v>1152.26</v>
      </c>
      <c r="AB29" s="8">
        <v>1694.5</v>
      </c>
      <c r="AC29" s="8">
        <v>2033.3999999999999</v>
      </c>
    </row>
    <row r="30" spans="1:29" ht="15.75" customHeight="1" x14ac:dyDescent="0.2">
      <c r="A30" s="2" t="s">
        <v>53</v>
      </c>
      <c r="B30" s="3">
        <v>25</v>
      </c>
      <c r="C30" s="12" t="s">
        <v>30</v>
      </c>
      <c r="D30" s="5">
        <v>16</v>
      </c>
      <c r="E30" s="4" t="s">
        <v>31</v>
      </c>
      <c r="F30" s="4" t="s">
        <v>41</v>
      </c>
      <c r="G30" s="6">
        <v>6778</v>
      </c>
      <c r="H30" s="7" t="s">
        <v>54</v>
      </c>
      <c r="I30" s="8">
        <v>132</v>
      </c>
      <c r="J30" s="8">
        <v>400</v>
      </c>
      <c r="K30" s="8">
        <v>50</v>
      </c>
      <c r="L30" s="8">
        <v>250</v>
      </c>
      <c r="M30" s="9">
        <v>134</v>
      </c>
      <c r="N30" s="8">
        <v>65</v>
      </c>
      <c r="O30" s="8">
        <v>134</v>
      </c>
      <c r="P30" s="8">
        <v>6</v>
      </c>
      <c r="Q30" s="10" t="s">
        <v>35</v>
      </c>
      <c r="R30" s="3">
        <v>295.41000000000003</v>
      </c>
      <c r="S30" s="4">
        <v>377</v>
      </c>
      <c r="T30" s="8">
        <v>263.89999999999998</v>
      </c>
      <c r="U30" s="8">
        <v>100</v>
      </c>
      <c r="V30" s="8">
        <v>28</v>
      </c>
      <c r="W30" s="8">
        <v>60</v>
      </c>
      <c r="X30" s="11">
        <v>1622.9</v>
      </c>
      <c r="Y30" s="8">
        <v>881.14</v>
      </c>
      <c r="Z30" s="8">
        <v>1355.6000000000001</v>
      </c>
      <c r="AA30" s="8">
        <v>1152.26</v>
      </c>
      <c r="AB30" s="8">
        <v>1694.5</v>
      </c>
      <c r="AC30" s="8">
        <v>2033.3999999999999</v>
      </c>
    </row>
    <row r="31" spans="1:29" ht="15.75" customHeight="1" x14ac:dyDescent="0.2">
      <c r="A31" s="2" t="s">
        <v>53</v>
      </c>
      <c r="B31" s="3">
        <v>7</v>
      </c>
      <c r="C31" s="4" t="s">
        <v>30</v>
      </c>
      <c r="D31" s="5">
        <v>23</v>
      </c>
      <c r="E31" s="4" t="s">
        <v>45</v>
      </c>
      <c r="F31" s="4" t="s">
        <v>34</v>
      </c>
      <c r="G31" s="6">
        <v>6778</v>
      </c>
      <c r="H31" s="7" t="s">
        <v>54</v>
      </c>
      <c r="I31" s="8">
        <v>132</v>
      </c>
      <c r="J31" s="8">
        <v>400</v>
      </c>
      <c r="K31" s="8">
        <v>50</v>
      </c>
      <c r="L31" s="8">
        <v>250</v>
      </c>
      <c r="M31" s="9">
        <v>134</v>
      </c>
      <c r="N31" s="8"/>
      <c r="O31" s="8">
        <v>134</v>
      </c>
      <c r="P31" s="8">
        <v>6</v>
      </c>
      <c r="Q31" s="10" t="s">
        <v>37</v>
      </c>
      <c r="R31" s="3">
        <v>295.41000000000003</v>
      </c>
      <c r="S31" s="4">
        <v>377</v>
      </c>
      <c r="T31" s="8">
        <v>263.89999999999998</v>
      </c>
      <c r="U31" s="8">
        <v>100</v>
      </c>
      <c r="V31" s="8">
        <v>28</v>
      </c>
      <c r="W31" s="8">
        <v>60</v>
      </c>
      <c r="X31" s="11">
        <v>1557.9</v>
      </c>
      <c r="Y31" s="8">
        <v>881.14</v>
      </c>
      <c r="Z31" s="8">
        <v>1355.6000000000001</v>
      </c>
      <c r="AA31" s="8">
        <v>1152.26</v>
      </c>
      <c r="AB31" s="8">
        <v>1694.5</v>
      </c>
      <c r="AC31" s="8">
        <v>2033.3999999999999</v>
      </c>
    </row>
    <row r="32" spans="1:29" ht="15.75" customHeight="1" x14ac:dyDescent="0.2">
      <c r="A32" s="2" t="s">
        <v>53</v>
      </c>
      <c r="B32" s="3">
        <v>19</v>
      </c>
      <c r="C32" s="12" t="s">
        <v>30</v>
      </c>
      <c r="D32" s="5">
        <v>12</v>
      </c>
      <c r="E32" s="4" t="s">
        <v>45</v>
      </c>
      <c r="F32" s="4" t="s">
        <v>36</v>
      </c>
      <c r="G32" s="6">
        <v>6778</v>
      </c>
      <c r="H32" s="7" t="s">
        <v>54</v>
      </c>
      <c r="I32" s="8">
        <v>132</v>
      </c>
      <c r="J32" s="8">
        <v>400</v>
      </c>
      <c r="K32" s="8">
        <v>50</v>
      </c>
      <c r="L32" s="8">
        <v>250</v>
      </c>
      <c r="M32" s="9">
        <v>134</v>
      </c>
      <c r="N32" s="8">
        <v>65</v>
      </c>
      <c r="O32" s="8">
        <v>134</v>
      </c>
      <c r="P32" s="8">
        <v>6</v>
      </c>
      <c r="Q32" s="10" t="s">
        <v>42</v>
      </c>
      <c r="R32" s="3">
        <v>295.41000000000003</v>
      </c>
      <c r="S32" s="4">
        <v>377</v>
      </c>
      <c r="T32" s="8">
        <v>263.89999999999998</v>
      </c>
      <c r="U32" s="8">
        <v>100</v>
      </c>
      <c r="V32" s="8">
        <v>28</v>
      </c>
      <c r="W32" s="8">
        <v>60</v>
      </c>
      <c r="X32" s="11">
        <v>1622.9</v>
      </c>
      <c r="Y32" s="8">
        <v>881.14</v>
      </c>
      <c r="Z32" s="8">
        <v>1355.6000000000001</v>
      </c>
      <c r="AA32" s="8">
        <v>1152.26</v>
      </c>
      <c r="AB32" s="8">
        <v>1694.5</v>
      </c>
      <c r="AC32" s="8">
        <v>2033.3999999999999</v>
      </c>
    </row>
    <row r="33" spans="1:29" ht="15.75" customHeight="1" x14ac:dyDescent="0.2">
      <c r="A33" s="2" t="s">
        <v>53</v>
      </c>
      <c r="B33" s="3">
        <v>19</v>
      </c>
      <c r="C33" s="12" t="s">
        <v>30</v>
      </c>
      <c r="D33" s="5">
        <v>13</v>
      </c>
      <c r="E33" s="4" t="s">
        <v>31</v>
      </c>
      <c r="F33" s="4" t="s">
        <v>40</v>
      </c>
      <c r="G33" s="6">
        <v>6778</v>
      </c>
      <c r="H33" s="7" t="s">
        <v>54</v>
      </c>
      <c r="I33" s="8">
        <v>132</v>
      </c>
      <c r="J33" s="8">
        <v>400</v>
      </c>
      <c r="K33" s="8">
        <v>50</v>
      </c>
      <c r="L33" s="8">
        <v>250</v>
      </c>
      <c r="M33" s="9">
        <v>134</v>
      </c>
      <c r="N33" s="8">
        <v>65</v>
      </c>
      <c r="O33" s="8">
        <v>134</v>
      </c>
      <c r="P33" s="8">
        <v>6</v>
      </c>
      <c r="Q33" s="10" t="s">
        <v>33</v>
      </c>
      <c r="R33" s="3">
        <v>295.41000000000003</v>
      </c>
      <c r="S33" s="4">
        <v>377</v>
      </c>
      <c r="T33" s="8">
        <v>263.89999999999998</v>
      </c>
      <c r="U33" s="8">
        <v>100</v>
      </c>
      <c r="V33" s="8">
        <v>28</v>
      </c>
      <c r="W33" s="8">
        <v>60</v>
      </c>
      <c r="X33" s="11">
        <v>1622.9</v>
      </c>
      <c r="Y33" s="8">
        <v>881.14</v>
      </c>
      <c r="Z33" s="8">
        <v>1355.6000000000001</v>
      </c>
      <c r="AA33" s="8">
        <v>1152.26</v>
      </c>
      <c r="AB33" s="8">
        <v>1694.5</v>
      </c>
      <c r="AC33" s="8">
        <v>2033.3999999999999</v>
      </c>
    </row>
    <row r="34" spans="1:29" ht="15.75" customHeight="1" x14ac:dyDescent="0.2">
      <c r="A34" s="2" t="s">
        <v>53</v>
      </c>
      <c r="B34" s="3">
        <v>20</v>
      </c>
      <c r="C34" s="12" t="s">
        <v>30</v>
      </c>
      <c r="D34" s="5">
        <v>14</v>
      </c>
      <c r="E34" s="4" t="s">
        <v>31</v>
      </c>
      <c r="F34" s="4" t="s">
        <v>41</v>
      </c>
      <c r="G34" s="6">
        <v>6778</v>
      </c>
      <c r="H34" s="7" t="s">
        <v>54</v>
      </c>
      <c r="I34" s="8">
        <v>132</v>
      </c>
      <c r="J34" s="8">
        <v>400</v>
      </c>
      <c r="K34" s="8">
        <v>50</v>
      </c>
      <c r="L34" s="8">
        <v>250</v>
      </c>
      <c r="M34" s="9">
        <v>134</v>
      </c>
      <c r="N34" s="8">
        <v>65</v>
      </c>
      <c r="O34" s="8">
        <v>134</v>
      </c>
      <c r="P34" s="8">
        <v>6</v>
      </c>
      <c r="Q34" s="10" t="s">
        <v>35</v>
      </c>
      <c r="R34" s="3">
        <v>295.41000000000003</v>
      </c>
      <c r="S34" s="4">
        <v>377</v>
      </c>
      <c r="T34" s="8">
        <v>263.89999999999998</v>
      </c>
      <c r="U34" s="8">
        <v>100</v>
      </c>
      <c r="V34" s="8">
        <v>28</v>
      </c>
      <c r="W34" s="8">
        <v>60</v>
      </c>
      <c r="X34" s="11">
        <v>1622.9</v>
      </c>
      <c r="Y34" s="8">
        <v>881.14</v>
      </c>
      <c r="Z34" s="8">
        <v>1355.6000000000001</v>
      </c>
      <c r="AA34" s="8">
        <v>1152.26</v>
      </c>
      <c r="AB34" s="8">
        <v>1694.5</v>
      </c>
      <c r="AC34" s="8">
        <v>2033.3999999999999</v>
      </c>
    </row>
    <row r="35" spans="1:29" ht="15.75" customHeight="1" x14ac:dyDescent="0.2">
      <c r="A35" s="2" t="s">
        <v>53</v>
      </c>
      <c r="B35" s="3">
        <v>21</v>
      </c>
      <c r="C35" s="12" t="s">
        <v>30</v>
      </c>
      <c r="D35" s="5">
        <v>15</v>
      </c>
      <c r="E35" s="4" t="s">
        <v>31</v>
      </c>
      <c r="F35" s="4" t="s">
        <v>46</v>
      </c>
      <c r="G35" s="6">
        <v>6778</v>
      </c>
      <c r="H35" s="7" t="s">
        <v>54</v>
      </c>
      <c r="I35" s="8">
        <v>132</v>
      </c>
      <c r="J35" s="8">
        <v>400</v>
      </c>
      <c r="K35" s="8">
        <v>50</v>
      </c>
      <c r="L35" s="8">
        <v>250</v>
      </c>
      <c r="M35" s="9">
        <v>134</v>
      </c>
      <c r="N35" s="8">
        <v>65</v>
      </c>
      <c r="O35" s="8">
        <v>134</v>
      </c>
      <c r="P35" s="8">
        <v>6</v>
      </c>
      <c r="Q35" s="10" t="s">
        <v>37</v>
      </c>
      <c r="R35" s="3">
        <v>295.41000000000003</v>
      </c>
      <c r="S35" s="4">
        <v>377</v>
      </c>
      <c r="T35" s="8">
        <v>263.89999999999998</v>
      </c>
      <c r="U35" s="8">
        <v>100</v>
      </c>
      <c r="V35" s="8">
        <v>28</v>
      </c>
      <c r="W35" s="8">
        <v>60</v>
      </c>
      <c r="X35" s="11">
        <v>1622.9</v>
      </c>
      <c r="Y35" s="8">
        <v>881.14</v>
      </c>
      <c r="Z35" s="8">
        <v>1355.6000000000001</v>
      </c>
      <c r="AA35" s="8">
        <v>1152.26</v>
      </c>
      <c r="AB35" s="8">
        <v>1694.5</v>
      </c>
      <c r="AC35" s="8">
        <v>2033.3999999999999</v>
      </c>
    </row>
    <row r="36" spans="1:29" ht="15.75" customHeight="1" x14ac:dyDescent="0.2">
      <c r="A36" s="2" t="s">
        <v>53</v>
      </c>
      <c r="B36" s="3">
        <v>25</v>
      </c>
      <c r="C36" s="12" t="s">
        <v>30</v>
      </c>
      <c r="D36" s="5">
        <v>16</v>
      </c>
      <c r="E36" s="4" t="s">
        <v>31</v>
      </c>
      <c r="F36" s="4" t="s">
        <v>41</v>
      </c>
      <c r="G36" s="6">
        <v>6778</v>
      </c>
      <c r="H36" s="7" t="s">
        <v>54</v>
      </c>
      <c r="I36" s="8">
        <v>132</v>
      </c>
      <c r="J36" s="8">
        <v>400</v>
      </c>
      <c r="K36" s="8">
        <v>50</v>
      </c>
      <c r="L36" s="8">
        <v>250</v>
      </c>
      <c r="M36" s="9">
        <v>134</v>
      </c>
      <c r="N36" s="8">
        <v>65</v>
      </c>
      <c r="O36" s="8">
        <v>134</v>
      </c>
      <c r="P36" s="8">
        <v>6</v>
      </c>
      <c r="Q36" s="10" t="s">
        <v>42</v>
      </c>
      <c r="R36" s="3">
        <v>295.41000000000003</v>
      </c>
      <c r="S36" s="4">
        <v>377</v>
      </c>
      <c r="T36" s="8">
        <v>263.89999999999998</v>
      </c>
      <c r="U36" s="8">
        <v>100</v>
      </c>
      <c r="V36" s="8">
        <v>28</v>
      </c>
      <c r="W36" s="8">
        <v>60</v>
      </c>
      <c r="X36" s="11">
        <v>1622.9</v>
      </c>
      <c r="Y36" s="8">
        <v>881.14</v>
      </c>
      <c r="Z36" s="8">
        <v>1355.6000000000001</v>
      </c>
      <c r="AA36" s="8">
        <v>1152.26</v>
      </c>
      <c r="AB36" s="8">
        <v>1694.5</v>
      </c>
      <c r="AC36" s="8">
        <v>2033.3999999999999</v>
      </c>
    </row>
    <row r="37" spans="1:29" ht="15.75" customHeight="1" x14ac:dyDescent="0.2">
      <c r="A37" s="2" t="s">
        <v>55</v>
      </c>
      <c r="B37" s="3">
        <v>8</v>
      </c>
      <c r="C37" s="4" t="s">
        <v>39</v>
      </c>
      <c r="D37" s="5">
        <v>17</v>
      </c>
      <c r="E37" s="4" t="s">
        <v>31</v>
      </c>
      <c r="F37" s="4" t="s">
        <v>50</v>
      </c>
      <c r="G37" s="6">
        <v>6543</v>
      </c>
      <c r="H37" s="7" t="s">
        <v>54</v>
      </c>
      <c r="I37" s="8">
        <v>132</v>
      </c>
      <c r="J37" s="8">
        <v>400</v>
      </c>
      <c r="K37" s="8">
        <v>50</v>
      </c>
      <c r="L37" s="8">
        <v>250</v>
      </c>
      <c r="M37" s="9">
        <v>121</v>
      </c>
      <c r="N37" s="8"/>
      <c r="O37" s="8">
        <v>51</v>
      </c>
      <c r="P37" s="8">
        <v>51</v>
      </c>
      <c r="Q37" s="10" t="s">
        <v>33</v>
      </c>
      <c r="R37" s="3">
        <v>295.41000000000003</v>
      </c>
      <c r="S37" s="4">
        <v>389</v>
      </c>
      <c r="T37" s="8">
        <v>272.29999999999995</v>
      </c>
      <c r="U37" s="8">
        <v>100</v>
      </c>
      <c r="V37" s="8">
        <v>29</v>
      </c>
      <c r="W37" s="8">
        <v>61</v>
      </c>
      <c r="X37" s="11">
        <v>1517.3</v>
      </c>
      <c r="Y37" s="8">
        <v>850.59</v>
      </c>
      <c r="Z37" s="8">
        <v>1308.6000000000001</v>
      </c>
      <c r="AA37" s="8">
        <v>1112.3100000000002</v>
      </c>
      <c r="AB37" s="8">
        <v>1635.75</v>
      </c>
      <c r="AC37" s="8">
        <v>1962.8999999999999</v>
      </c>
    </row>
    <row r="38" spans="1:29" ht="15.75" customHeight="1" x14ac:dyDescent="0.2">
      <c r="A38" s="2" t="s">
        <v>55</v>
      </c>
      <c r="B38" s="3">
        <v>20</v>
      </c>
      <c r="C38" s="12" t="s">
        <v>39</v>
      </c>
      <c r="D38" s="5">
        <v>18</v>
      </c>
      <c r="E38" s="4" t="s">
        <v>31</v>
      </c>
      <c r="F38" s="4" t="s">
        <v>46</v>
      </c>
      <c r="G38" s="6">
        <v>6543</v>
      </c>
      <c r="H38" s="7" t="s">
        <v>54</v>
      </c>
      <c r="I38" s="8">
        <v>132</v>
      </c>
      <c r="J38" s="8">
        <v>400</v>
      </c>
      <c r="K38" s="8">
        <v>50</v>
      </c>
      <c r="L38" s="8">
        <v>250</v>
      </c>
      <c r="M38" s="9">
        <v>121</v>
      </c>
      <c r="N38" s="8"/>
      <c r="O38" s="8">
        <v>51</v>
      </c>
      <c r="P38" s="8">
        <v>51</v>
      </c>
      <c r="Q38" s="10" t="s">
        <v>35</v>
      </c>
      <c r="R38" s="3">
        <v>295.41000000000003</v>
      </c>
      <c r="S38" s="4">
        <v>389</v>
      </c>
      <c r="T38" s="8">
        <v>272.29999999999995</v>
      </c>
      <c r="U38" s="8">
        <v>100</v>
      </c>
      <c r="V38" s="8">
        <v>29</v>
      </c>
      <c r="W38" s="8">
        <v>61</v>
      </c>
      <c r="X38" s="11">
        <v>1517.3</v>
      </c>
      <c r="Y38" s="8">
        <v>850.59</v>
      </c>
      <c r="Z38" s="8">
        <v>1308.6000000000001</v>
      </c>
      <c r="AA38" s="8">
        <v>1112.3100000000002</v>
      </c>
      <c r="AB38" s="8">
        <v>1635.75</v>
      </c>
      <c r="AC38" s="8">
        <v>1962.8999999999999</v>
      </c>
    </row>
    <row r="39" spans="1:29" ht="15.75" customHeight="1" x14ac:dyDescent="0.2">
      <c r="A39" s="2" t="s">
        <v>55</v>
      </c>
      <c r="B39" s="3">
        <v>22</v>
      </c>
      <c r="C39" s="12" t="s">
        <v>39</v>
      </c>
      <c r="D39" s="5">
        <v>12.9</v>
      </c>
      <c r="E39" s="4" t="s">
        <v>31</v>
      </c>
      <c r="F39" s="4" t="s">
        <v>34</v>
      </c>
      <c r="G39" s="6">
        <v>6543</v>
      </c>
      <c r="H39" s="7" t="s">
        <v>54</v>
      </c>
      <c r="I39" s="8">
        <v>132</v>
      </c>
      <c r="J39" s="8">
        <v>400</v>
      </c>
      <c r="K39" s="8">
        <v>50</v>
      </c>
      <c r="L39" s="8">
        <v>250</v>
      </c>
      <c r="M39" s="9">
        <v>121</v>
      </c>
      <c r="N39" s="8">
        <v>33</v>
      </c>
      <c r="O39" s="8">
        <v>51</v>
      </c>
      <c r="P39" s="8">
        <v>51</v>
      </c>
      <c r="Q39" s="10" t="s">
        <v>37</v>
      </c>
      <c r="R39" s="3">
        <v>295.41000000000003</v>
      </c>
      <c r="S39" s="4">
        <v>389</v>
      </c>
      <c r="T39" s="8">
        <v>272.29999999999995</v>
      </c>
      <c r="U39" s="8">
        <v>100</v>
      </c>
      <c r="V39" s="8">
        <v>29</v>
      </c>
      <c r="W39" s="8">
        <v>61</v>
      </c>
      <c r="X39" s="11">
        <v>1550.3</v>
      </c>
      <c r="Y39" s="8">
        <v>850.59</v>
      </c>
      <c r="Z39" s="8">
        <v>1308.6000000000001</v>
      </c>
      <c r="AA39" s="8">
        <v>1112.3100000000002</v>
      </c>
      <c r="AB39" s="8">
        <v>1635.75</v>
      </c>
      <c r="AC39" s="8">
        <v>1962.8999999999999</v>
      </c>
    </row>
    <row r="40" spans="1:29" ht="15.75" customHeight="1" x14ac:dyDescent="0.2">
      <c r="A40" s="2" t="s">
        <v>55</v>
      </c>
      <c r="B40" s="3">
        <v>23</v>
      </c>
      <c r="C40" s="12" t="s">
        <v>39</v>
      </c>
      <c r="D40" s="5">
        <v>12.9</v>
      </c>
      <c r="E40" s="4" t="s">
        <v>31</v>
      </c>
      <c r="F40" s="4" t="s">
        <v>36</v>
      </c>
      <c r="G40" s="6">
        <v>6543</v>
      </c>
      <c r="H40" s="7" t="s">
        <v>54</v>
      </c>
      <c r="I40" s="8">
        <v>132</v>
      </c>
      <c r="J40" s="8">
        <v>400</v>
      </c>
      <c r="K40" s="8">
        <v>50</v>
      </c>
      <c r="L40" s="8">
        <v>250</v>
      </c>
      <c r="M40" s="9">
        <v>121</v>
      </c>
      <c r="N40" s="8">
        <v>33</v>
      </c>
      <c r="O40" s="8">
        <v>51</v>
      </c>
      <c r="P40" s="8">
        <v>51</v>
      </c>
      <c r="Q40" s="10" t="s">
        <v>42</v>
      </c>
      <c r="R40" s="3">
        <v>295.41000000000003</v>
      </c>
      <c r="S40" s="4">
        <v>389</v>
      </c>
      <c r="T40" s="8">
        <v>272.29999999999995</v>
      </c>
      <c r="U40" s="8">
        <v>100</v>
      </c>
      <c r="V40" s="8">
        <v>29</v>
      </c>
      <c r="W40" s="8">
        <v>61</v>
      </c>
      <c r="X40" s="11">
        <v>1550.3</v>
      </c>
      <c r="Y40" s="8">
        <v>850.59</v>
      </c>
      <c r="Z40" s="8">
        <v>1308.6000000000001</v>
      </c>
      <c r="AA40" s="8">
        <v>1112.3100000000002</v>
      </c>
      <c r="AB40" s="8">
        <v>1635.75</v>
      </c>
      <c r="AC40" s="8">
        <v>1962.8999999999999</v>
      </c>
    </row>
    <row r="41" spans="1:29" ht="15.75" customHeight="1" x14ac:dyDescent="0.2">
      <c r="A41" s="2" t="s">
        <v>56</v>
      </c>
      <c r="B41" s="3">
        <v>25</v>
      </c>
      <c r="C41" s="12" t="s">
        <v>30</v>
      </c>
      <c r="D41" s="5">
        <v>12.9</v>
      </c>
      <c r="E41" s="4" t="s">
        <v>31</v>
      </c>
      <c r="F41" s="4" t="s">
        <v>36</v>
      </c>
      <c r="G41" s="6">
        <v>8633</v>
      </c>
      <c r="H41" s="7" t="s">
        <v>54</v>
      </c>
      <c r="I41" s="8">
        <v>132</v>
      </c>
      <c r="J41" s="8">
        <v>400</v>
      </c>
      <c r="K41" s="8">
        <v>50</v>
      </c>
      <c r="L41" s="8">
        <v>250</v>
      </c>
      <c r="M41" s="9">
        <v>134</v>
      </c>
      <c r="N41" s="8"/>
      <c r="O41" s="8">
        <v>134</v>
      </c>
      <c r="P41" s="8">
        <v>6</v>
      </c>
      <c r="Q41" s="10" t="s">
        <v>37</v>
      </c>
      <c r="R41" s="3">
        <v>295.41000000000003</v>
      </c>
      <c r="S41" s="4">
        <v>234</v>
      </c>
      <c r="T41" s="8">
        <v>163.79999999999998</v>
      </c>
      <c r="U41" s="8">
        <v>100</v>
      </c>
      <c r="V41" s="8">
        <v>23</v>
      </c>
      <c r="W41" s="8">
        <v>55</v>
      </c>
      <c r="X41" s="11">
        <v>1447.8</v>
      </c>
      <c r="Y41" s="8">
        <v>1122.29</v>
      </c>
      <c r="Z41" s="8">
        <v>1726.6000000000001</v>
      </c>
      <c r="AA41" s="8">
        <v>1467.6100000000001</v>
      </c>
      <c r="AB41" s="8">
        <v>2158.25</v>
      </c>
      <c r="AC41" s="8">
        <v>2589.9</v>
      </c>
    </row>
    <row r="42" spans="1:29" ht="15.75" customHeight="1" x14ac:dyDescent="0.2">
      <c r="A42" s="2" t="s">
        <v>56</v>
      </c>
      <c r="B42" s="3">
        <v>26</v>
      </c>
      <c r="C42" s="12" t="s">
        <v>30</v>
      </c>
      <c r="D42" s="5">
        <v>18</v>
      </c>
      <c r="E42" s="4" t="s">
        <v>31</v>
      </c>
      <c r="F42" s="4" t="s">
        <v>40</v>
      </c>
      <c r="G42" s="6">
        <v>8633</v>
      </c>
      <c r="H42" s="7" t="s">
        <v>54</v>
      </c>
      <c r="I42" s="8">
        <v>132</v>
      </c>
      <c r="J42" s="8">
        <v>400</v>
      </c>
      <c r="K42" s="8">
        <v>50</v>
      </c>
      <c r="L42" s="8">
        <v>250</v>
      </c>
      <c r="M42" s="9">
        <v>134</v>
      </c>
      <c r="N42" s="8"/>
      <c r="O42" s="8">
        <v>134</v>
      </c>
      <c r="P42" s="8">
        <v>6</v>
      </c>
      <c r="Q42" s="10" t="s">
        <v>37</v>
      </c>
      <c r="R42" s="3">
        <v>295.41000000000003</v>
      </c>
      <c r="S42" s="4">
        <v>234</v>
      </c>
      <c r="T42" s="8">
        <v>163.79999999999998</v>
      </c>
      <c r="U42" s="8">
        <v>100</v>
      </c>
      <c r="V42" s="8">
        <v>23</v>
      </c>
      <c r="W42" s="8">
        <v>55</v>
      </c>
      <c r="X42" s="11">
        <v>1447.8</v>
      </c>
      <c r="Y42" s="8">
        <v>1122.29</v>
      </c>
      <c r="Z42" s="8">
        <v>1726.6000000000001</v>
      </c>
      <c r="AA42" s="8">
        <v>1467.6100000000001</v>
      </c>
      <c r="AB42" s="8">
        <v>2158.25</v>
      </c>
      <c r="AC42" s="8">
        <v>2589.9</v>
      </c>
    </row>
    <row r="43" spans="1:29" ht="15.75" customHeight="1" x14ac:dyDescent="0.2">
      <c r="A43" s="2" t="s">
        <v>56</v>
      </c>
      <c r="B43" s="3">
        <v>27</v>
      </c>
      <c r="C43" s="12" t="s">
        <v>30</v>
      </c>
      <c r="D43" s="5">
        <v>19</v>
      </c>
      <c r="E43" s="4" t="s">
        <v>31</v>
      </c>
      <c r="F43" s="4" t="s">
        <v>41</v>
      </c>
      <c r="G43" s="6">
        <v>8633</v>
      </c>
      <c r="H43" s="7" t="s">
        <v>54</v>
      </c>
      <c r="I43" s="8">
        <v>132</v>
      </c>
      <c r="J43" s="8">
        <v>400</v>
      </c>
      <c r="K43" s="8">
        <v>50</v>
      </c>
      <c r="L43" s="8">
        <v>250</v>
      </c>
      <c r="M43" s="9">
        <v>134</v>
      </c>
      <c r="N43" s="8"/>
      <c r="O43" s="8">
        <v>134</v>
      </c>
      <c r="P43" s="8">
        <v>6</v>
      </c>
      <c r="Q43" s="10" t="s">
        <v>37</v>
      </c>
      <c r="R43" s="3">
        <v>295.41000000000003</v>
      </c>
      <c r="S43" s="4">
        <v>234</v>
      </c>
      <c r="T43" s="8">
        <v>163.79999999999998</v>
      </c>
      <c r="U43" s="8">
        <v>100</v>
      </c>
      <c r="V43" s="8">
        <v>23</v>
      </c>
      <c r="W43" s="8">
        <v>55</v>
      </c>
      <c r="X43" s="11">
        <v>1447.8</v>
      </c>
      <c r="Y43" s="8">
        <v>1122.29</v>
      </c>
      <c r="Z43" s="8">
        <v>1726.6000000000001</v>
      </c>
      <c r="AA43" s="8">
        <v>1467.6100000000001</v>
      </c>
      <c r="AB43" s="8">
        <v>2158.25</v>
      </c>
      <c r="AC43" s="8">
        <v>2589.9</v>
      </c>
    </row>
    <row r="44" spans="1:29" ht="15.75" customHeight="1" x14ac:dyDescent="0.2">
      <c r="A44" s="2" t="s">
        <v>56</v>
      </c>
      <c r="B44" s="3">
        <v>27</v>
      </c>
      <c r="C44" s="12" t="s">
        <v>30</v>
      </c>
      <c r="D44" s="5">
        <v>20</v>
      </c>
      <c r="E44" s="4" t="s">
        <v>31</v>
      </c>
      <c r="F44" s="4" t="s">
        <v>41</v>
      </c>
      <c r="G44" s="6">
        <v>8633</v>
      </c>
      <c r="H44" s="7" t="s">
        <v>54</v>
      </c>
      <c r="I44" s="8">
        <v>132</v>
      </c>
      <c r="J44" s="8">
        <v>400</v>
      </c>
      <c r="K44" s="8">
        <v>50</v>
      </c>
      <c r="L44" s="8">
        <v>250</v>
      </c>
      <c r="M44" s="9">
        <v>134</v>
      </c>
      <c r="N44" s="8"/>
      <c r="O44" s="8">
        <v>134</v>
      </c>
      <c r="P44" s="8">
        <v>6</v>
      </c>
      <c r="Q44" s="10" t="s">
        <v>37</v>
      </c>
      <c r="R44" s="3">
        <v>295.41000000000003</v>
      </c>
      <c r="S44" s="4">
        <v>234</v>
      </c>
      <c r="T44" s="8">
        <v>163.79999999999998</v>
      </c>
      <c r="U44" s="8">
        <v>100</v>
      </c>
      <c r="V44" s="8">
        <v>23</v>
      </c>
      <c r="W44" s="8">
        <v>55</v>
      </c>
      <c r="X44" s="11">
        <v>1447.8</v>
      </c>
      <c r="Y44" s="8">
        <v>1122.29</v>
      </c>
      <c r="Z44" s="8">
        <v>1726.6000000000001</v>
      </c>
      <c r="AA44" s="8">
        <v>1467.6100000000001</v>
      </c>
      <c r="AB44" s="8">
        <v>2158.25</v>
      </c>
      <c r="AC44" s="8">
        <v>2589.9</v>
      </c>
    </row>
    <row r="45" spans="1:29" ht="15.75" customHeight="1" x14ac:dyDescent="0.2">
      <c r="A45" s="2" t="s">
        <v>57</v>
      </c>
      <c r="B45" s="3">
        <v>1</v>
      </c>
      <c r="C45" s="12" t="s">
        <v>30</v>
      </c>
      <c r="D45" s="5">
        <v>21</v>
      </c>
      <c r="E45" s="4" t="s">
        <v>31</v>
      </c>
      <c r="F45" s="4" t="s">
        <v>41</v>
      </c>
      <c r="G45" s="6">
        <v>5556</v>
      </c>
      <c r="H45" s="7" t="s">
        <v>32</v>
      </c>
      <c r="I45" s="8">
        <v>132</v>
      </c>
      <c r="J45" s="8">
        <v>400</v>
      </c>
      <c r="K45" s="8">
        <v>50</v>
      </c>
      <c r="L45" s="8">
        <v>250</v>
      </c>
      <c r="M45" s="9">
        <v>120</v>
      </c>
      <c r="N45" s="8">
        <v>65</v>
      </c>
      <c r="O45" s="8">
        <v>134</v>
      </c>
      <c r="P45" s="8">
        <v>6</v>
      </c>
      <c r="Q45" s="10" t="s">
        <v>33</v>
      </c>
      <c r="R45" s="3">
        <v>295.41000000000003</v>
      </c>
      <c r="S45" s="4">
        <v>343</v>
      </c>
      <c r="T45" s="8">
        <v>240.1</v>
      </c>
      <c r="U45" s="8">
        <v>100</v>
      </c>
      <c r="V45" s="8">
        <v>22</v>
      </c>
      <c r="W45" s="8">
        <v>54</v>
      </c>
      <c r="X45" s="11">
        <v>1573.1</v>
      </c>
      <c r="Y45" s="8">
        <v>722.28</v>
      </c>
      <c r="Z45" s="8">
        <v>1111.2</v>
      </c>
      <c r="AA45" s="8">
        <v>944.5200000000001</v>
      </c>
      <c r="AB45" s="8">
        <v>1389</v>
      </c>
      <c r="AC45" s="8">
        <v>1666.8</v>
      </c>
    </row>
    <row r="46" spans="1:29" ht="15.75" customHeight="1" x14ac:dyDescent="0.2">
      <c r="A46" s="2" t="s">
        <v>57</v>
      </c>
      <c r="B46" s="3">
        <v>2</v>
      </c>
      <c r="C46" s="12" t="s">
        <v>30</v>
      </c>
      <c r="D46" s="5">
        <v>22</v>
      </c>
      <c r="E46" s="4" t="s">
        <v>31</v>
      </c>
      <c r="F46" s="4" t="s">
        <v>41</v>
      </c>
      <c r="G46" s="6">
        <v>5556</v>
      </c>
      <c r="H46" s="7" t="s">
        <v>32</v>
      </c>
      <c r="I46" s="8">
        <v>132</v>
      </c>
      <c r="J46" s="8">
        <v>400</v>
      </c>
      <c r="K46" s="8">
        <v>50</v>
      </c>
      <c r="L46" s="8">
        <v>250</v>
      </c>
      <c r="M46" s="9">
        <v>120</v>
      </c>
      <c r="N46" s="8">
        <v>65</v>
      </c>
      <c r="O46" s="8">
        <v>134</v>
      </c>
      <c r="P46" s="8">
        <v>6</v>
      </c>
      <c r="Q46" s="10" t="s">
        <v>33</v>
      </c>
      <c r="R46" s="3">
        <v>295.41000000000003</v>
      </c>
      <c r="S46" s="4">
        <v>343</v>
      </c>
      <c r="T46" s="8">
        <v>240.1</v>
      </c>
      <c r="U46" s="8">
        <v>100</v>
      </c>
      <c r="V46" s="8">
        <v>22</v>
      </c>
      <c r="W46" s="8">
        <v>54</v>
      </c>
      <c r="X46" s="11">
        <v>1573.1</v>
      </c>
      <c r="Y46" s="8">
        <v>722.28</v>
      </c>
      <c r="Z46" s="8">
        <v>1111.2</v>
      </c>
      <c r="AA46" s="8">
        <v>944.5200000000001</v>
      </c>
      <c r="AB46" s="8">
        <v>1389</v>
      </c>
      <c r="AC46" s="8">
        <v>1666.8</v>
      </c>
    </row>
    <row r="47" spans="1:29" ht="15.75" customHeight="1" x14ac:dyDescent="0.2">
      <c r="A47" s="2" t="s">
        <v>57</v>
      </c>
      <c r="B47" s="3">
        <v>10</v>
      </c>
      <c r="C47" s="12" t="s">
        <v>30</v>
      </c>
      <c r="D47" s="5">
        <v>23</v>
      </c>
      <c r="E47" s="4" t="s">
        <v>31</v>
      </c>
      <c r="F47" s="4" t="s">
        <v>41</v>
      </c>
      <c r="G47" s="6">
        <v>6433</v>
      </c>
      <c r="H47" s="7" t="s">
        <v>49</v>
      </c>
      <c r="I47" s="8">
        <v>132</v>
      </c>
      <c r="J47" s="8">
        <v>399</v>
      </c>
      <c r="K47" s="8">
        <v>50</v>
      </c>
      <c r="L47" s="8">
        <v>250</v>
      </c>
      <c r="M47" s="9">
        <v>134</v>
      </c>
      <c r="N47" s="8"/>
      <c r="O47" s="8">
        <v>134</v>
      </c>
      <c r="P47" s="8">
        <v>6</v>
      </c>
      <c r="Q47" s="10" t="s">
        <v>35</v>
      </c>
      <c r="R47" s="3">
        <v>295.41000000000003</v>
      </c>
      <c r="S47" s="4">
        <v>343</v>
      </c>
      <c r="T47" s="8">
        <v>240.1</v>
      </c>
      <c r="U47" s="8">
        <v>100</v>
      </c>
      <c r="V47" s="8">
        <v>25</v>
      </c>
      <c r="W47" s="8">
        <v>57</v>
      </c>
      <c r="X47" s="11">
        <v>1527.1</v>
      </c>
      <c r="Y47" s="8">
        <v>836.29000000000008</v>
      </c>
      <c r="Z47" s="8">
        <v>1286.6000000000001</v>
      </c>
      <c r="AA47" s="8">
        <v>1093.6100000000001</v>
      </c>
      <c r="AB47" s="8">
        <v>1608.25</v>
      </c>
      <c r="AC47" s="8">
        <v>1929.8999999999999</v>
      </c>
    </row>
    <row r="48" spans="1:29" ht="15.75" customHeight="1" x14ac:dyDescent="0.2">
      <c r="A48" s="2" t="s">
        <v>57</v>
      </c>
      <c r="B48" s="3">
        <v>10</v>
      </c>
      <c r="C48" s="4" t="s">
        <v>39</v>
      </c>
      <c r="D48" s="5">
        <v>12.9</v>
      </c>
      <c r="E48" s="4" t="s">
        <v>31</v>
      </c>
      <c r="F48" s="4" t="s">
        <v>41</v>
      </c>
      <c r="G48" s="6">
        <v>3456</v>
      </c>
      <c r="H48" s="7" t="s">
        <v>58</v>
      </c>
      <c r="I48" s="8">
        <v>132</v>
      </c>
      <c r="J48" s="8">
        <v>400</v>
      </c>
      <c r="K48" s="8">
        <v>50</v>
      </c>
      <c r="L48" s="8">
        <v>250</v>
      </c>
      <c r="M48" s="9">
        <v>128</v>
      </c>
      <c r="N48" s="8">
        <v>65</v>
      </c>
      <c r="O48" s="8">
        <v>134</v>
      </c>
      <c r="P48" s="8">
        <v>6</v>
      </c>
      <c r="Q48" s="10" t="s">
        <v>42</v>
      </c>
      <c r="R48" s="3">
        <v>295.41000000000003</v>
      </c>
      <c r="S48" s="4">
        <v>343</v>
      </c>
      <c r="T48" s="8">
        <v>240.1</v>
      </c>
      <c r="U48" s="8">
        <v>100</v>
      </c>
      <c r="V48" s="8">
        <v>24</v>
      </c>
      <c r="W48" s="8">
        <v>56</v>
      </c>
      <c r="X48" s="11">
        <v>1585.1</v>
      </c>
      <c r="Y48" s="8">
        <v>449.28000000000003</v>
      </c>
      <c r="Z48" s="8">
        <v>691.2</v>
      </c>
      <c r="AA48" s="8">
        <v>587.5200000000001</v>
      </c>
      <c r="AB48" s="8">
        <v>864</v>
      </c>
      <c r="AC48" s="8">
        <v>1036.8</v>
      </c>
    </row>
    <row r="49" spans="1:29" ht="15.75" customHeight="1" x14ac:dyDescent="0.2">
      <c r="A49" s="2" t="s">
        <v>57</v>
      </c>
      <c r="B49" s="3">
        <v>11</v>
      </c>
      <c r="C49" s="12" t="s">
        <v>30</v>
      </c>
      <c r="D49" s="5">
        <v>13</v>
      </c>
      <c r="E49" s="4" t="s">
        <v>31</v>
      </c>
      <c r="F49" s="4" t="s">
        <v>41</v>
      </c>
      <c r="G49" s="6">
        <v>6433</v>
      </c>
      <c r="H49" s="7" t="s">
        <v>49</v>
      </c>
      <c r="I49" s="8">
        <v>132</v>
      </c>
      <c r="J49" s="8">
        <v>399</v>
      </c>
      <c r="K49" s="8">
        <v>50</v>
      </c>
      <c r="L49" s="8">
        <v>250</v>
      </c>
      <c r="M49" s="9">
        <v>134</v>
      </c>
      <c r="N49" s="8"/>
      <c r="O49" s="8">
        <v>134</v>
      </c>
      <c r="P49" s="8">
        <v>6</v>
      </c>
      <c r="Q49" s="10" t="s">
        <v>35</v>
      </c>
      <c r="R49" s="3">
        <v>295.41000000000003</v>
      </c>
      <c r="S49" s="4">
        <v>343</v>
      </c>
      <c r="T49" s="8">
        <v>240.1</v>
      </c>
      <c r="U49" s="8">
        <v>100</v>
      </c>
      <c r="V49" s="8">
        <v>25</v>
      </c>
      <c r="W49" s="8">
        <v>57</v>
      </c>
      <c r="X49" s="11">
        <v>1527.1</v>
      </c>
      <c r="Y49" s="8">
        <v>836.29000000000008</v>
      </c>
      <c r="Z49" s="8">
        <v>1286.6000000000001</v>
      </c>
      <c r="AA49" s="8">
        <v>1093.6100000000001</v>
      </c>
      <c r="AB49" s="8">
        <v>1608.25</v>
      </c>
      <c r="AC49" s="8">
        <v>1929.8999999999999</v>
      </c>
    </row>
    <row r="50" spans="1:29" ht="15.75" customHeight="1" x14ac:dyDescent="0.2">
      <c r="A50" s="2" t="s">
        <v>57</v>
      </c>
      <c r="B50" s="3">
        <v>28</v>
      </c>
      <c r="C50" s="12" t="s">
        <v>39</v>
      </c>
      <c r="D50" s="5">
        <v>14</v>
      </c>
      <c r="E50" s="4" t="s">
        <v>31</v>
      </c>
      <c r="F50" s="4" t="s">
        <v>41</v>
      </c>
      <c r="G50" s="6">
        <v>3456</v>
      </c>
      <c r="H50" s="7" t="s">
        <v>58</v>
      </c>
      <c r="I50" s="8">
        <v>132</v>
      </c>
      <c r="J50" s="8">
        <v>400</v>
      </c>
      <c r="K50" s="8">
        <v>50</v>
      </c>
      <c r="L50" s="8">
        <v>250</v>
      </c>
      <c r="M50" s="9">
        <v>128</v>
      </c>
      <c r="N50" s="8"/>
      <c r="O50" s="8">
        <v>134</v>
      </c>
      <c r="P50" s="8">
        <v>6</v>
      </c>
      <c r="Q50" s="10" t="s">
        <v>42</v>
      </c>
      <c r="R50" s="3">
        <v>295.41000000000003</v>
      </c>
      <c r="S50" s="4">
        <v>343</v>
      </c>
      <c r="T50" s="8">
        <v>240.1</v>
      </c>
      <c r="U50" s="8">
        <v>100</v>
      </c>
      <c r="V50" s="8">
        <v>24</v>
      </c>
      <c r="W50" s="8">
        <v>56</v>
      </c>
      <c r="X50" s="11">
        <v>1520.1</v>
      </c>
      <c r="Y50" s="8">
        <v>449.28000000000003</v>
      </c>
      <c r="Z50" s="8">
        <v>691.2</v>
      </c>
      <c r="AA50" s="8">
        <v>587.5200000000001</v>
      </c>
      <c r="AB50" s="8">
        <v>864</v>
      </c>
      <c r="AC50" s="8">
        <v>1036.8</v>
      </c>
    </row>
    <row r="51" spans="1:29" ht="15.75" customHeight="1" x14ac:dyDescent="0.2">
      <c r="A51" s="2" t="s">
        <v>57</v>
      </c>
      <c r="B51" s="3">
        <v>28</v>
      </c>
      <c r="C51" s="12" t="s">
        <v>39</v>
      </c>
      <c r="D51" s="5">
        <v>15</v>
      </c>
      <c r="E51" s="4" t="s">
        <v>31</v>
      </c>
      <c r="F51" s="4" t="s">
        <v>41</v>
      </c>
      <c r="G51" s="6">
        <v>3456</v>
      </c>
      <c r="H51" s="7" t="s">
        <v>58</v>
      </c>
      <c r="I51" s="8">
        <v>132</v>
      </c>
      <c r="J51" s="8">
        <v>400</v>
      </c>
      <c r="K51" s="8">
        <v>50</v>
      </c>
      <c r="L51" s="8">
        <v>250</v>
      </c>
      <c r="M51" s="9">
        <v>128</v>
      </c>
      <c r="N51" s="8"/>
      <c r="O51" s="8">
        <v>134</v>
      </c>
      <c r="P51" s="8">
        <v>6</v>
      </c>
      <c r="Q51" s="10" t="s">
        <v>42</v>
      </c>
      <c r="R51" s="3">
        <v>295.41000000000003</v>
      </c>
      <c r="S51" s="4">
        <v>343</v>
      </c>
      <c r="T51" s="8">
        <v>240.1</v>
      </c>
      <c r="U51" s="8">
        <v>100</v>
      </c>
      <c r="V51" s="8">
        <v>24</v>
      </c>
      <c r="W51" s="8">
        <v>56</v>
      </c>
      <c r="X51" s="11">
        <v>1520.1</v>
      </c>
      <c r="Y51" s="8">
        <v>449.28000000000003</v>
      </c>
      <c r="Z51" s="8">
        <v>691.2</v>
      </c>
      <c r="AA51" s="8">
        <v>587.5200000000001</v>
      </c>
      <c r="AB51" s="8">
        <v>864</v>
      </c>
      <c r="AC51" s="8">
        <v>1036.8</v>
      </c>
    </row>
    <row r="52" spans="1:29" ht="15.75" customHeight="1" x14ac:dyDescent="0.2">
      <c r="A52" s="2" t="s">
        <v>57</v>
      </c>
      <c r="B52" s="3">
        <v>29</v>
      </c>
      <c r="C52" s="12" t="s">
        <v>39</v>
      </c>
      <c r="D52" s="5">
        <v>16</v>
      </c>
      <c r="E52" s="4" t="s">
        <v>31</v>
      </c>
      <c r="F52" s="4" t="s">
        <v>41</v>
      </c>
      <c r="G52" s="6">
        <v>3456</v>
      </c>
      <c r="H52" s="7" t="s">
        <v>58</v>
      </c>
      <c r="I52" s="8">
        <v>132</v>
      </c>
      <c r="J52" s="8">
        <v>400</v>
      </c>
      <c r="K52" s="8">
        <v>50</v>
      </c>
      <c r="L52" s="8">
        <v>250</v>
      </c>
      <c r="M52" s="9">
        <v>128</v>
      </c>
      <c r="N52" s="8"/>
      <c r="O52" s="8">
        <v>134</v>
      </c>
      <c r="P52" s="8">
        <v>6</v>
      </c>
      <c r="Q52" s="10" t="s">
        <v>42</v>
      </c>
      <c r="R52" s="3">
        <v>295.41000000000003</v>
      </c>
      <c r="S52" s="4">
        <v>343</v>
      </c>
      <c r="T52" s="8">
        <v>240.1</v>
      </c>
      <c r="U52" s="8">
        <v>100</v>
      </c>
      <c r="V52" s="8">
        <v>24</v>
      </c>
      <c r="W52" s="8">
        <v>56</v>
      </c>
      <c r="X52" s="11">
        <v>1520.1</v>
      </c>
      <c r="Y52" s="8">
        <v>449.28000000000003</v>
      </c>
      <c r="Z52" s="8">
        <v>691.2</v>
      </c>
      <c r="AA52" s="8">
        <v>587.5200000000001</v>
      </c>
      <c r="AB52" s="8">
        <v>864</v>
      </c>
      <c r="AC52" s="8">
        <v>1036.8</v>
      </c>
    </row>
    <row r="53" spans="1:29" ht="15.75" customHeight="1" x14ac:dyDescent="0.2">
      <c r="A53" s="2" t="s">
        <v>57</v>
      </c>
      <c r="B53" s="3">
        <v>1</v>
      </c>
      <c r="C53" s="12" t="s">
        <v>30</v>
      </c>
      <c r="D53" s="5">
        <v>21</v>
      </c>
      <c r="E53" s="4" t="s">
        <v>31</v>
      </c>
      <c r="F53" s="4" t="s">
        <v>41</v>
      </c>
      <c r="G53" s="6">
        <v>5556</v>
      </c>
      <c r="H53" s="7" t="s">
        <v>32</v>
      </c>
      <c r="I53" s="8">
        <v>132</v>
      </c>
      <c r="J53" s="8">
        <v>400</v>
      </c>
      <c r="K53" s="8">
        <v>50</v>
      </c>
      <c r="L53" s="8">
        <v>250</v>
      </c>
      <c r="M53" s="9">
        <v>120</v>
      </c>
      <c r="N53" s="8">
        <v>65</v>
      </c>
      <c r="O53" s="8">
        <v>134</v>
      </c>
      <c r="P53" s="8">
        <v>6</v>
      </c>
      <c r="Q53" s="10" t="s">
        <v>33</v>
      </c>
      <c r="R53" s="3">
        <v>295.41000000000003</v>
      </c>
      <c r="S53" s="4">
        <v>343</v>
      </c>
      <c r="T53" s="8">
        <v>240.1</v>
      </c>
      <c r="U53" s="8">
        <v>100</v>
      </c>
      <c r="V53" s="8">
        <v>22</v>
      </c>
      <c r="W53" s="8">
        <v>54</v>
      </c>
      <c r="X53" s="11">
        <v>1573.1</v>
      </c>
      <c r="Y53" s="8">
        <v>722.28</v>
      </c>
      <c r="Z53" s="8">
        <v>1111.2</v>
      </c>
      <c r="AA53" s="8">
        <v>944.5200000000001</v>
      </c>
      <c r="AB53" s="8">
        <v>1389</v>
      </c>
      <c r="AC53" s="8">
        <v>1666.8</v>
      </c>
    </row>
    <row r="54" spans="1:29" ht="15.75" customHeight="1" x14ac:dyDescent="0.2">
      <c r="A54" s="2" t="s">
        <v>57</v>
      </c>
      <c r="B54" s="3">
        <v>2</v>
      </c>
      <c r="C54" s="12" t="s">
        <v>30</v>
      </c>
      <c r="D54" s="5">
        <v>22</v>
      </c>
      <c r="E54" s="4" t="s">
        <v>31</v>
      </c>
      <c r="F54" s="4" t="s">
        <v>41</v>
      </c>
      <c r="G54" s="6">
        <v>5556</v>
      </c>
      <c r="H54" s="7" t="s">
        <v>32</v>
      </c>
      <c r="I54" s="8">
        <v>132</v>
      </c>
      <c r="J54" s="8">
        <v>400</v>
      </c>
      <c r="K54" s="8">
        <v>50</v>
      </c>
      <c r="L54" s="8">
        <v>250</v>
      </c>
      <c r="M54" s="9">
        <v>120</v>
      </c>
      <c r="N54" s="8">
        <v>65</v>
      </c>
      <c r="O54" s="8">
        <v>134</v>
      </c>
      <c r="P54" s="8">
        <v>6</v>
      </c>
      <c r="Q54" s="10" t="s">
        <v>33</v>
      </c>
      <c r="R54" s="3">
        <v>295.41000000000003</v>
      </c>
      <c r="S54" s="4">
        <v>343</v>
      </c>
      <c r="T54" s="8">
        <v>240.1</v>
      </c>
      <c r="U54" s="8">
        <v>100</v>
      </c>
      <c r="V54" s="8">
        <v>22</v>
      </c>
      <c r="W54" s="8">
        <v>54</v>
      </c>
      <c r="X54" s="11">
        <v>1573.1</v>
      </c>
      <c r="Y54" s="8">
        <v>722.28</v>
      </c>
      <c r="Z54" s="8">
        <v>1111.2</v>
      </c>
      <c r="AA54" s="8">
        <v>944.5200000000001</v>
      </c>
      <c r="AB54" s="8">
        <v>1389</v>
      </c>
      <c r="AC54" s="8">
        <v>1666.8</v>
      </c>
    </row>
    <row r="55" spans="1:29" ht="15.75" customHeight="1" x14ac:dyDescent="0.2">
      <c r="A55" s="2" t="s">
        <v>59</v>
      </c>
      <c r="B55" s="3">
        <v>29</v>
      </c>
      <c r="C55" s="4" t="s">
        <v>44</v>
      </c>
      <c r="D55" s="5">
        <v>18</v>
      </c>
      <c r="E55" s="4" t="s">
        <v>31</v>
      </c>
      <c r="F55" s="4" t="s">
        <v>41</v>
      </c>
      <c r="G55" s="6">
        <v>4782</v>
      </c>
      <c r="H55" s="7" t="s">
        <v>58</v>
      </c>
      <c r="I55" s="8">
        <v>132</v>
      </c>
      <c r="J55" s="8">
        <v>400</v>
      </c>
      <c r="K55" s="8">
        <v>50</v>
      </c>
      <c r="L55" s="8">
        <v>250</v>
      </c>
      <c r="M55" s="9">
        <v>120</v>
      </c>
      <c r="N55" s="8">
        <v>65</v>
      </c>
      <c r="O55" s="8">
        <v>134</v>
      </c>
      <c r="P55" s="8">
        <v>6</v>
      </c>
      <c r="Q55" s="10" t="s">
        <v>42</v>
      </c>
      <c r="R55" s="3">
        <v>295.41000000000003</v>
      </c>
      <c r="S55" s="4">
        <v>399</v>
      </c>
      <c r="T55" s="8">
        <v>279.29999999999995</v>
      </c>
      <c r="U55" s="8">
        <v>100</v>
      </c>
      <c r="V55" s="8">
        <v>25</v>
      </c>
      <c r="W55" s="8">
        <v>57</v>
      </c>
      <c r="X55" s="11">
        <v>1618.3</v>
      </c>
      <c r="Y55" s="8">
        <v>621.66</v>
      </c>
      <c r="Z55" s="8">
        <v>956.40000000000009</v>
      </c>
      <c r="AA55" s="8">
        <v>812.94</v>
      </c>
      <c r="AB55" s="8">
        <v>1195.5</v>
      </c>
      <c r="AC55" s="8">
        <v>1434.6</v>
      </c>
    </row>
    <row r="56" spans="1:29" ht="15.75" customHeight="1" x14ac:dyDescent="0.2">
      <c r="A56" s="2" t="s">
        <v>59</v>
      </c>
      <c r="B56" s="3">
        <v>11</v>
      </c>
      <c r="C56" s="12" t="s">
        <v>44</v>
      </c>
      <c r="D56" s="5">
        <v>17</v>
      </c>
      <c r="E56" s="4" t="s">
        <v>31</v>
      </c>
      <c r="F56" s="4" t="s">
        <v>41</v>
      </c>
      <c r="G56" s="6">
        <v>4782</v>
      </c>
      <c r="H56" s="7" t="s">
        <v>58</v>
      </c>
      <c r="I56" s="8">
        <v>132</v>
      </c>
      <c r="J56" s="8">
        <v>400</v>
      </c>
      <c r="K56" s="8">
        <v>50</v>
      </c>
      <c r="L56" s="8">
        <v>250</v>
      </c>
      <c r="M56" s="9">
        <v>120</v>
      </c>
      <c r="N56" s="8">
        <v>65</v>
      </c>
      <c r="O56" s="8">
        <v>134</v>
      </c>
      <c r="P56" s="8">
        <v>6</v>
      </c>
      <c r="Q56" s="10" t="s">
        <v>42</v>
      </c>
      <c r="R56" s="3">
        <v>295.41000000000003</v>
      </c>
      <c r="S56" s="4">
        <v>399</v>
      </c>
      <c r="T56" s="8">
        <v>279.29999999999995</v>
      </c>
      <c r="U56" s="8">
        <v>100</v>
      </c>
      <c r="V56" s="8">
        <v>25</v>
      </c>
      <c r="W56" s="8">
        <v>57</v>
      </c>
      <c r="X56" s="11">
        <v>1618.3</v>
      </c>
      <c r="Y56" s="8">
        <v>621.66</v>
      </c>
      <c r="Z56" s="8">
        <v>956.40000000000009</v>
      </c>
      <c r="AA56" s="8">
        <v>812.94</v>
      </c>
      <c r="AB56" s="8">
        <v>1195.5</v>
      </c>
      <c r="AC56" s="8">
        <v>1434.6</v>
      </c>
    </row>
    <row r="57" spans="1:29" ht="15.75" customHeight="1" x14ac:dyDescent="0.2">
      <c r="A57" s="2" t="s">
        <v>59</v>
      </c>
      <c r="B57" s="3">
        <v>23</v>
      </c>
      <c r="C57" s="12" t="s">
        <v>44</v>
      </c>
      <c r="D57" s="5">
        <v>18</v>
      </c>
      <c r="E57" s="4" t="s">
        <v>31</v>
      </c>
      <c r="F57" s="4" t="s">
        <v>41</v>
      </c>
      <c r="G57" s="6">
        <v>4782</v>
      </c>
      <c r="H57" s="7" t="s">
        <v>58</v>
      </c>
      <c r="I57" s="8">
        <v>132</v>
      </c>
      <c r="J57" s="8">
        <v>400</v>
      </c>
      <c r="K57" s="8">
        <v>50</v>
      </c>
      <c r="L57" s="8">
        <v>250</v>
      </c>
      <c r="M57" s="9">
        <v>120</v>
      </c>
      <c r="N57" s="8">
        <v>65</v>
      </c>
      <c r="O57" s="8">
        <v>134</v>
      </c>
      <c r="P57" s="8">
        <v>6</v>
      </c>
      <c r="Q57" s="10" t="s">
        <v>42</v>
      </c>
      <c r="R57" s="3">
        <v>295.41000000000003</v>
      </c>
      <c r="S57" s="4">
        <v>399</v>
      </c>
      <c r="T57" s="8">
        <v>279.29999999999995</v>
      </c>
      <c r="U57" s="8">
        <v>100</v>
      </c>
      <c r="V57" s="8">
        <v>25</v>
      </c>
      <c r="W57" s="8">
        <v>57</v>
      </c>
      <c r="X57" s="11">
        <v>1618.3</v>
      </c>
      <c r="Y57" s="8">
        <v>621.66</v>
      </c>
      <c r="Z57" s="8">
        <v>956.40000000000009</v>
      </c>
      <c r="AA57" s="8">
        <v>812.94</v>
      </c>
      <c r="AB57" s="8">
        <v>1195.5</v>
      </c>
      <c r="AC57" s="8">
        <v>1434.6</v>
      </c>
    </row>
    <row r="58" spans="1:29" ht="15.75" customHeight="1" x14ac:dyDescent="0.2">
      <c r="A58" s="2" t="s">
        <v>59</v>
      </c>
      <c r="B58" s="3">
        <v>23</v>
      </c>
      <c r="C58" s="12" t="s">
        <v>44</v>
      </c>
      <c r="D58" s="5">
        <v>18</v>
      </c>
      <c r="E58" s="4" t="s">
        <v>31</v>
      </c>
      <c r="F58" s="4" t="s">
        <v>41</v>
      </c>
      <c r="G58" s="6">
        <v>4782</v>
      </c>
      <c r="H58" s="7" t="s">
        <v>58</v>
      </c>
      <c r="I58" s="8">
        <v>132</v>
      </c>
      <c r="J58" s="8">
        <v>400</v>
      </c>
      <c r="K58" s="8">
        <v>50</v>
      </c>
      <c r="L58" s="8">
        <v>250</v>
      </c>
      <c r="M58" s="9">
        <v>120</v>
      </c>
      <c r="N58" s="8">
        <v>65</v>
      </c>
      <c r="O58" s="8">
        <v>134</v>
      </c>
      <c r="P58" s="8">
        <v>6</v>
      </c>
      <c r="Q58" s="10" t="s">
        <v>42</v>
      </c>
      <c r="R58" s="3">
        <v>295.41000000000003</v>
      </c>
      <c r="S58" s="4">
        <v>399</v>
      </c>
      <c r="T58" s="8">
        <v>279.29999999999995</v>
      </c>
      <c r="U58" s="8">
        <v>100</v>
      </c>
      <c r="V58" s="8">
        <v>25</v>
      </c>
      <c r="W58" s="8">
        <v>57</v>
      </c>
      <c r="X58" s="11">
        <v>1618.3</v>
      </c>
      <c r="Y58" s="8">
        <v>621.66</v>
      </c>
      <c r="Z58" s="8">
        <v>956.40000000000009</v>
      </c>
      <c r="AA58" s="8">
        <v>812.94</v>
      </c>
      <c r="AB58" s="8">
        <v>1195.5</v>
      </c>
      <c r="AC58" s="8">
        <v>1434.6</v>
      </c>
    </row>
    <row r="59" spans="1:29" ht="15.75" customHeight="1" x14ac:dyDescent="0.2">
      <c r="A59" s="2" t="s">
        <v>59</v>
      </c>
      <c r="B59" s="3">
        <v>29</v>
      </c>
      <c r="C59" s="4" t="s">
        <v>44</v>
      </c>
      <c r="D59" s="5">
        <v>18</v>
      </c>
      <c r="E59" s="4" t="s">
        <v>31</v>
      </c>
      <c r="F59" s="4" t="s">
        <v>41</v>
      </c>
      <c r="G59" s="6">
        <v>4782</v>
      </c>
      <c r="H59" s="7" t="s">
        <v>58</v>
      </c>
      <c r="I59" s="8">
        <v>132</v>
      </c>
      <c r="J59" s="8">
        <v>400</v>
      </c>
      <c r="K59" s="8">
        <v>50</v>
      </c>
      <c r="L59" s="8">
        <v>250</v>
      </c>
      <c r="M59" s="9">
        <v>120</v>
      </c>
      <c r="N59" s="8">
        <v>65</v>
      </c>
      <c r="O59" s="8">
        <v>134</v>
      </c>
      <c r="P59" s="8">
        <v>6</v>
      </c>
      <c r="Q59" s="10" t="s">
        <v>42</v>
      </c>
      <c r="R59" s="3">
        <v>295.41000000000003</v>
      </c>
      <c r="S59" s="4">
        <v>399</v>
      </c>
      <c r="T59" s="8">
        <v>279.29999999999995</v>
      </c>
      <c r="U59" s="8">
        <v>100</v>
      </c>
      <c r="V59" s="8">
        <v>25</v>
      </c>
      <c r="W59" s="8">
        <v>57</v>
      </c>
      <c r="X59" s="11">
        <v>1618.3</v>
      </c>
      <c r="Y59" s="8">
        <v>621.66</v>
      </c>
      <c r="Z59" s="8">
        <v>956.40000000000009</v>
      </c>
      <c r="AA59" s="8">
        <v>812.94</v>
      </c>
      <c r="AB59" s="8">
        <v>1195.5</v>
      </c>
      <c r="AC59" s="8">
        <v>1434.6</v>
      </c>
    </row>
    <row r="60" spans="1:29" ht="15.75" customHeight="1" x14ac:dyDescent="0.2">
      <c r="A60" s="2" t="s">
        <v>60</v>
      </c>
      <c r="B60" s="3">
        <v>12</v>
      </c>
      <c r="C60" s="12" t="s">
        <v>30</v>
      </c>
      <c r="D60" s="5">
        <v>12.9</v>
      </c>
      <c r="E60" s="4" t="s">
        <v>31</v>
      </c>
      <c r="F60" s="4" t="s">
        <v>41</v>
      </c>
      <c r="G60" s="6">
        <v>5287</v>
      </c>
      <c r="H60" s="7" t="s">
        <v>58</v>
      </c>
      <c r="I60" s="8">
        <v>132</v>
      </c>
      <c r="J60" s="8">
        <v>400</v>
      </c>
      <c r="K60" s="8">
        <v>50</v>
      </c>
      <c r="L60" s="8">
        <v>250</v>
      </c>
      <c r="M60" s="9">
        <v>134</v>
      </c>
      <c r="N60" s="8"/>
      <c r="O60" s="8">
        <v>134</v>
      </c>
      <c r="P60" s="8">
        <v>6</v>
      </c>
      <c r="Q60" s="10" t="s">
        <v>42</v>
      </c>
      <c r="R60" s="3">
        <v>295.41000000000003</v>
      </c>
      <c r="S60" s="4">
        <v>343</v>
      </c>
      <c r="T60" s="8">
        <v>240.1</v>
      </c>
      <c r="U60" s="8">
        <v>100</v>
      </c>
      <c r="V60" s="8">
        <v>26</v>
      </c>
      <c r="W60" s="8">
        <v>58</v>
      </c>
      <c r="X60" s="11">
        <v>1530.1</v>
      </c>
      <c r="Y60" s="8">
        <v>687.31000000000006</v>
      </c>
      <c r="Z60" s="8">
        <v>1057.4000000000001</v>
      </c>
      <c r="AA60" s="8">
        <v>898.79000000000008</v>
      </c>
      <c r="AB60" s="8">
        <v>1321.75</v>
      </c>
      <c r="AC60" s="8">
        <v>1586.1</v>
      </c>
    </row>
    <row r="61" spans="1:29" ht="15.75" customHeight="1" x14ac:dyDescent="0.2">
      <c r="A61" s="2" t="s">
        <v>60</v>
      </c>
      <c r="B61" s="3">
        <v>24</v>
      </c>
      <c r="C61" s="12" t="s">
        <v>30</v>
      </c>
      <c r="D61" s="5">
        <v>18</v>
      </c>
      <c r="E61" s="4" t="s">
        <v>31</v>
      </c>
      <c r="F61" s="4" t="s">
        <v>41</v>
      </c>
      <c r="G61" s="6">
        <v>5287</v>
      </c>
      <c r="H61" s="7" t="s">
        <v>58</v>
      </c>
      <c r="I61" s="8">
        <v>132</v>
      </c>
      <c r="J61" s="8">
        <v>400</v>
      </c>
      <c r="K61" s="8">
        <v>50</v>
      </c>
      <c r="L61" s="8">
        <v>250</v>
      </c>
      <c r="M61" s="9">
        <v>134</v>
      </c>
      <c r="N61" s="8"/>
      <c r="O61" s="8">
        <v>134</v>
      </c>
      <c r="P61" s="8">
        <v>6</v>
      </c>
      <c r="Q61" s="10" t="s">
        <v>42</v>
      </c>
      <c r="R61" s="3">
        <v>295.41000000000003</v>
      </c>
      <c r="S61" s="4">
        <v>343</v>
      </c>
      <c r="T61" s="8">
        <v>240.1</v>
      </c>
      <c r="U61" s="8">
        <v>100</v>
      </c>
      <c r="V61" s="8">
        <v>26</v>
      </c>
      <c r="W61" s="8">
        <v>58</v>
      </c>
      <c r="X61" s="11">
        <v>1530.1</v>
      </c>
      <c r="Y61" s="8">
        <v>687.31000000000006</v>
      </c>
      <c r="Z61" s="8">
        <v>1057.4000000000001</v>
      </c>
      <c r="AA61" s="8">
        <v>898.79000000000008</v>
      </c>
      <c r="AB61" s="8">
        <v>1321.75</v>
      </c>
      <c r="AC61" s="8">
        <v>1586.1</v>
      </c>
    </row>
    <row r="62" spans="1:29" ht="15.75" customHeight="1" x14ac:dyDescent="0.2">
      <c r="A62" s="2" t="s">
        <v>60</v>
      </c>
      <c r="B62" s="3">
        <v>25</v>
      </c>
      <c r="C62" s="12" t="s">
        <v>30</v>
      </c>
      <c r="D62" s="5">
        <v>18</v>
      </c>
      <c r="E62" s="4" t="s">
        <v>31</v>
      </c>
      <c r="F62" s="4" t="s">
        <v>41</v>
      </c>
      <c r="G62" s="6">
        <v>5287</v>
      </c>
      <c r="H62" s="7" t="s">
        <v>58</v>
      </c>
      <c r="I62" s="8">
        <v>132</v>
      </c>
      <c r="J62" s="8">
        <v>400</v>
      </c>
      <c r="K62" s="8">
        <v>50</v>
      </c>
      <c r="L62" s="8">
        <v>250</v>
      </c>
      <c r="M62" s="9">
        <v>134</v>
      </c>
      <c r="N62" s="8"/>
      <c r="O62" s="8">
        <v>134</v>
      </c>
      <c r="P62" s="8">
        <v>6</v>
      </c>
      <c r="Q62" s="10" t="s">
        <v>42</v>
      </c>
      <c r="R62" s="3">
        <v>295.41000000000003</v>
      </c>
      <c r="S62" s="4">
        <v>343</v>
      </c>
      <c r="T62" s="8">
        <v>240.1</v>
      </c>
      <c r="U62" s="8">
        <v>100</v>
      </c>
      <c r="V62" s="8">
        <v>26</v>
      </c>
      <c r="W62" s="8">
        <v>58</v>
      </c>
      <c r="X62" s="11">
        <v>1530.1</v>
      </c>
      <c r="Y62" s="8">
        <v>687.31000000000006</v>
      </c>
      <c r="Z62" s="8">
        <v>1057.4000000000001</v>
      </c>
      <c r="AA62" s="8">
        <v>898.79000000000008</v>
      </c>
      <c r="AB62" s="8">
        <v>1321.75</v>
      </c>
      <c r="AC62" s="8">
        <v>1586.1</v>
      </c>
    </row>
    <row r="63" spans="1:29" ht="15.75" customHeight="1" x14ac:dyDescent="0.2">
      <c r="A63" s="13"/>
      <c r="B63" s="13"/>
      <c r="C63" s="13"/>
      <c r="D63" s="13"/>
      <c r="E63" s="14"/>
      <c r="F63" s="14"/>
      <c r="G63" s="13"/>
      <c r="H63" s="13"/>
      <c r="I63" s="13"/>
      <c r="J63" s="13"/>
      <c r="K63" s="13"/>
      <c r="L63" s="13"/>
      <c r="M63" s="14"/>
      <c r="N63" s="14"/>
      <c r="O63" s="13"/>
      <c r="P63" s="13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customHeight="1" x14ac:dyDescent="0.2">
      <c r="A64" s="13"/>
      <c r="B64" s="13"/>
      <c r="C64" s="13"/>
      <c r="D64" s="13"/>
      <c r="E64" s="14"/>
      <c r="F64" s="14"/>
      <c r="G64" s="13"/>
      <c r="H64" s="13"/>
      <c r="I64" s="13"/>
      <c r="J64" s="13"/>
      <c r="K64" s="13"/>
      <c r="L64" s="13"/>
      <c r="M64" s="14"/>
      <c r="N64" s="14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customHeight="1" x14ac:dyDescent="0.2">
      <c r="A65" s="13"/>
      <c r="B65" s="13"/>
      <c r="C65" s="13"/>
      <c r="D65" s="13"/>
      <c r="E65" s="14"/>
      <c r="F65" s="14"/>
      <c r="G65" s="13"/>
      <c r="H65" s="13"/>
      <c r="I65" s="13"/>
      <c r="J65" s="13"/>
      <c r="K65" s="13"/>
      <c r="L65" s="13"/>
      <c r="M65" s="14"/>
      <c r="N65" s="14"/>
      <c r="O65" s="13"/>
      <c r="P65" s="13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customHeight="1" x14ac:dyDescent="0.2">
      <c r="A66" s="13"/>
      <c r="B66" s="13"/>
      <c r="C66" s="13"/>
      <c r="D66" s="13"/>
      <c r="E66" s="14"/>
      <c r="F66" s="14"/>
      <c r="G66" s="13"/>
      <c r="H66" s="13"/>
      <c r="I66" s="13"/>
      <c r="J66" s="13"/>
      <c r="K66" s="13"/>
      <c r="L66" s="13"/>
      <c r="M66" s="14"/>
      <c r="N66" s="14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customHeight="1" x14ac:dyDescent="0.2">
      <c r="A67" s="13"/>
      <c r="B67" s="13"/>
      <c r="C67" s="13"/>
      <c r="D67" s="13"/>
      <c r="E67" s="14"/>
      <c r="F67" s="14"/>
      <c r="G67" s="13"/>
      <c r="H67" s="13"/>
      <c r="I67" s="13"/>
      <c r="J67" s="13"/>
      <c r="K67" s="13"/>
      <c r="L67" s="13"/>
      <c r="M67" s="14"/>
      <c r="N67" s="14"/>
      <c r="O67" s="13"/>
      <c r="P67" s="13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customHeight="1" x14ac:dyDescent="0.2">
      <c r="A68" s="13"/>
      <c r="B68" s="13"/>
      <c r="C68" s="13"/>
      <c r="D68" s="13"/>
      <c r="E68" s="14"/>
      <c r="F68" s="14"/>
      <c r="G68" s="13"/>
      <c r="H68" s="13"/>
      <c r="I68" s="13"/>
      <c r="J68" s="13"/>
      <c r="K68" s="13"/>
      <c r="L68" s="13"/>
      <c r="M68" s="14"/>
      <c r="N68" s="14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customHeight="1" x14ac:dyDescent="0.2">
      <c r="A69" s="13"/>
      <c r="B69" s="13"/>
      <c r="C69" s="13"/>
      <c r="D69" s="13"/>
      <c r="E69" s="14"/>
      <c r="F69" s="14"/>
      <c r="G69" s="13"/>
      <c r="H69" s="13"/>
      <c r="I69" s="13"/>
      <c r="J69" s="13"/>
      <c r="K69" s="13"/>
      <c r="L69" s="13"/>
      <c r="M69" s="14"/>
      <c r="N69" s="14"/>
      <c r="O69" s="13"/>
      <c r="P69" s="13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customHeight="1" x14ac:dyDescent="0.2">
      <c r="A70" s="13"/>
      <c r="B70" s="13"/>
      <c r="C70" s="13"/>
      <c r="D70" s="13"/>
      <c r="E70" s="14"/>
      <c r="F70" s="14"/>
      <c r="G70" s="13"/>
      <c r="H70" s="13"/>
      <c r="I70" s="13"/>
      <c r="J70" s="13"/>
      <c r="K70" s="13"/>
      <c r="L70" s="13"/>
      <c r="M70" s="14"/>
      <c r="N70" s="14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customHeight="1" x14ac:dyDescent="0.2">
      <c r="A71" s="13"/>
      <c r="B71" s="13"/>
      <c r="C71" s="13"/>
      <c r="D71" s="13"/>
      <c r="E71" s="14"/>
      <c r="F71" s="14"/>
      <c r="G71" s="13"/>
      <c r="H71" s="13"/>
      <c r="I71" s="13"/>
      <c r="J71" s="13"/>
      <c r="K71" s="13"/>
      <c r="L71" s="13"/>
      <c r="M71" s="14"/>
      <c r="N71" s="14"/>
      <c r="O71" s="13"/>
      <c r="P71" s="13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customHeight="1" x14ac:dyDescent="0.2">
      <c r="A72" s="13"/>
      <c r="B72" s="13"/>
      <c r="C72" s="13"/>
      <c r="D72" s="13"/>
      <c r="E72" s="14"/>
      <c r="F72" s="14"/>
      <c r="G72" s="13"/>
      <c r="H72" s="13"/>
      <c r="I72" s="13"/>
      <c r="J72" s="13"/>
      <c r="K72" s="13"/>
      <c r="L72" s="13"/>
      <c r="M72" s="14"/>
      <c r="N72" s="14"/>
      <c r="O72" s="13"/>
      <c r="P72" s="13"/>
      <c r="Q72" s="1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.75" customHeight="1" x14ac:dyDescent="0.2">
      <c r="A73" s="13"/>
      <c r="B73" s="13"/>
      <c r="C73" s="13"/>
      <c r="D73" s="13"/>
      <c r="E73" s="14"/>
      <c r="F73" s="14"/>
      <c r="G73" s="13"/>
      <c r="H73" s="13"/>
      <c r="I73" s="13"/>
      <c r="J73" s="13"/>
      <c r="K73" s="13"/>
      <c r="L73" s="13"/>
      <c r="M73" s="14"/>
      <c r="N73" s="14"/>
      <c r="O73" s="13"/>
      <c r="P73" s="13"/>
      <c r="Q73" s="1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customHeight="1" x14ac:dyDescent="0.2">
      <c r="A74" s="13"/>
      <c r="B74" s="13"/>
      <c r="C74" s="13"/>
      <c r="D74" s="13"/>
      <c r="E74" s="14"/>
      <c r="F74" s="14"/>
      <c r="G74" s="13"/>
      <c r="H74" s="13"/>
      <c r="I74" s="13"/>
      <c r="J74" s="13"/>
      <c r="K74" s="13"/>
      <c r="L74" s="13"/>
      <c r="M74" s="14"/>
      <c r="N74" s="14"/>
      <c r="O74" s="13"/>
      <c r="P74" s="13"/>
      <c r="Q74" s="1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customHeight="1" x14ac:dyDescent="0.2">
      <c r="A75" s="13"/>
      <c r="B75" s="13"/>
      <c r="C75" s="13"/>
      <c r="D75" s="13"/>
      <c r="E75" s="14"/>
      <c r="F75" s="14"/>
      <c r="G75" s="13"/>
      <c r="H75" s="13"/>
      <c r="I75" s="13"/>
      <c r="J75" s="13"/>
      <c r="K75" s="13"/>
      <c r="L75" s="13"/>
      <c r="M75" s="14"/>
      <c r="N75" s="14"/>
      <c r="O75" s="13"/>
      <c r="P75" s="13"/>
      <c r="Q75" s="13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.75" customHeight="1" x14ac:dyDescent="0.2">
      <c r="A76" s="13"/>
      <c r="B76" s="13"/>
      <c r="C76" s="13"/>
      <c r="D76" s="13"/>
      <c r="E76" s="14"/>
      <c r="F76" s="14"/>
      <c r="G76" s="13"/>
      <c r="H76" s="13"/>
      <c r="I76" s="13"/>
      <c r="J76" s="13"/>
      <c r="K76" s="13"/>
      <c r="L76" s="13"/>
      <c r="M76" s="14"/>
      <c r="N76" s="14"/>
      <c r="O76" s="13"/>
      <c r="P76" s="13"/>
      <c r="Q76" s="1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.75" customHeight="1" x14ac:dyDescent="0.2">
      <c r="A77" s="13"/>
      <c r="B77" s="13"/>
      <c r="C77" s="13"/>
      <c r="D77" s="13"/>
      <c r="E77" s="14"/>
      <c r="F77" s="14"/>
      <c r="G77" s="13"/>
      <c r="H77" s="13"/>
      <c r="I77" s="13"/>
      <c r="J77" s="13"/>
      <c r="K77" s="13"/>
      <c r="L77" s="13"/>
      <c r="M77" s="14"/>
      <c r="N77" s="14"/>
      <c r="O77" s="13"/>
      <c r="P77" s="13"/>
      <c r="Q77" s="1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customHeight="1" x14ac:dyDescent="0.2">
      <c r="A78" s="13"/>
      <c r="B78" s="13"/>
      <c r="C78" s="13"/>
      <c r="D78" s="13"/>
      <c r="E78" s="14"/>
      <c r="F78" s="14"/>
      <c r="G78" s="13"/>
      <c r="H78" s="13"/>
      <c r="I78" s="13"/>
      <c r="J78" s="13"/>
      <c r="K78" s="13"/>
      <c r="L78" s="13"/>
      <c r="M78" s="14"/>
      <c r="N78" s="14"/>
      <c r="O78" s="13"/>
      <c r="P78" s="13"/>
      <c r="Q78" s="1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customHeight="1" x14ac:dyDescent="0.2">
      <c r="A79" s="13"/>
      <c r="B79" s="13"/>
      <c r="C79" s="13"/>
      <c r="D79" s="13"/>
      <c r="E79" s="14"/>
      <c r="F79" s="14"/>
      <c r="G79" s="13"/>
      <c r="H79" s="13"/>
      <c r="I79" s="13"/>
      <c r="J79" s="13"/>
      <c r="K79" s="13"/>
      <c r="L79" s="13"/>
      <c r="M79" s="14"/>
      <c r="N79" s="14"/>
      <c r="O79" s="13"/>
      <c r="P79" s="13"/>
      <c r="Q79" s="1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customHeight="1" x14ac:dyDescent="0.2">
      <c r="A80" s="13"/>
      <c r="B80" s="13"/>
      <c r="C80" s="13"/>
      <c r="D80" s="13"/>
      <c r="E80" s="14"/>
      <c r="F80" s="14"/>
      <c r="G80" s="13"/>
      <c r="H80" s="13"/>
      <c r="I80" s="13"/>
      <c r="J80" s="13"/>
      <c r="K80" s="13"/>
      <c r="L80" s="13"/>
      <c r="M80" s="14"/>
      <c r="N80" s="14"/>
      <c r="O80" s="13"/>
      <c r="P80" s="13"/>
      <c r="Q80" s="1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customHeight="1" x14ac:dyDescent="0.2">
      <c r="A81" s="13"/>
      <c r="B81" s="13"/>
      <c r="C81" s="13"/>
      <c r="D81" s="13"/>
      <c r="E81" s="14"/>
      <c r="F81" s="14"/>
      <c r="G81" s="13"/>
      <c r="H81" s="13"/>
      <c r="I81" s="13"/>
      <c r="J81" s="13"/>
      <c r="K81" s="13"/>
      <c r="L81" s="13"/>
      <c r="M81" s="14"/>
      <c r="N81" s="14"/>
      <c r="O81" s="13"/>
      <c r="P81" s="13"/>
      <c r="Q81" s="1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customHeight="1" x14ac:dyDescent="0.2">
      <c r="A82" s="13"/>
      <c r="B82" s="13"/>
      <c r="C82" s="13"/>
      <c r="D82" s="13"/>
      <c r="E82" s="14"/>
      <c r="F82" s="14"/>
      <c r="G82" s="13"/>
      <c r="H82" s="13"/>
      <c r="I82" s="13"/>
      <c r="J82" s="13"/>
      <c r="K82" s="13"/>
      <c r="L82" s="13"/>
      <c r="M82" s="14"/>
      <c r="N82" s="14"/>
      <c r="O82" s="13"/>
      <c r="P82" s="13"/>
      <c r="Q82" s="1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customHeight="1" x14ac:dyDescent="0.2">
      <c r="A83" s="13"/>
      <c r="B83" s="13"/>
      <c r="C83" s="13"/>
      <c r="D83" s="13"/>
      <c r="E83" s="14"/>
      <c r="F83" s="14"/>
      <c r="G83" s="13"/>
      <c r="H83" s="13"/>
      <c r="I83" s="13"/>
      <c r="J83" s="13"/>
      <c r="K83" s="13"/>
      <c r="L83" s="13"/>
      <c r="M83" s="14"/>
      <c r="N83" s="14"/>
      <c r="O83" s="13"/>
      <c r="P83" s="13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customHeight="1" x14ac:dyDescent="0.2">
      <c r="A84" s="13"/>
      <c r="B84" s="13"/>
      <c r="C84" s="13"/>
      <c r="D84" s="13"/>
      <c r="E84" s="14"/>
      <c r="F84" s="14"/>
      <c r="G84" s="13"/>
      <c r="H84" s="13"/>
      <c r="I84" s="13"/>
      <c r="J84" s="13"/>
      <c r="K84" s="13"/>
      <c r="L84" s="13"/>
      <c r="M84" s="14"/>
      <c r="N84" s="14"/>
      <c r="O84" s="13"/>
      <c r="P84" s="13"/>
      <c r="Q84" s="13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customHeight="1" x14ac:dyDescent="0.2">
      <c r="A85" s="13"/>
      <c r="B85" s="13"/>
      <c r="C85" s="13"/>
      <c r="D85" s="13"/>
      <c r="E85" s="14"/>
      <c r="F85" s="14"/>
      <c r="G85" s="13"/>
      <c r="H85" s="13"/>
      <c r="I85" s="13"/>
      <c r="J85" s="13"/>
      <c r="K85" s="13"/>
      <c r="L85" s="13"/>
      <c r="M85" s="14"/>
      <c r="N85" s="14"/>
      <c r="O85" s="13"/>
      <c r="P85" s="13"/>
      <c r="Q85" s="13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customHeight="1" x14ac:dyDescent="0.2">
      <c r="A86" s="13"/>
      <c r="B86" s="13"/>
      <c r="C86" s="13"/>
      <c r="D86" s="13"/>
      <c r="E86" s="14"/>
      <c r="F86" s="14"/>
      <c r="G86" s="13"/>
      <c r="H86" s="13"/>
      <c r="I86" s="13"/>
      <c r="J86" s="13"/>
      <c r="K86" s="13"/>
      <c r="L86" s="13"/>
      <c r="M86" s="14"/>
      <c r="N86" s="14"/>
      <c r="O86" s="13"/>
      <c r="P86" s="13"/>
      <c r="Q86" s="1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customHeight="1" x14ac:dyDescent="0.2">
      <c r="A87" s="13"/>
      <c r="B87" s="13"/>
      <c r="C87" s="13"/>
      <c r="D87" s="13"/>
      <c r="E87" s="14"/>
      <c r="F87" s="14"/>
      <c r="G87" s="13"/>
      <c r="H87" s="13"/>
      <c r="I87" s="13"/>
      <c r="J87" s="13"/>
      <c r="K87" s="13"/>
      <c r="L87" s="13"/>
      <c r="M87" s="14"/>
      <c r="N87" s="14"/>
      <c r="O87" s="13"/>
      <c r="P87" s="13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customHeight="1" x14ac:dyDescent="0.2">
      <c r="A88" s="13"/>
      <c r="B88" s="13"/>
      <c r="C88" s="13"/>
      <c r="D88" s="13"/>
      <c r="E88" s="14"/>
      <c r="F88" s="14"/>
      <c r="G88" s="13"/>
      <c r="H88" s="13"/>
      <c r="I88" s="13"/>
      <c r="J88" s="13"/>
      <c r="K88" s="13"/>
      <c r="L88" s="13"/>
      <c r="M88" s="14"/>
      <c r="N88" s="14"/>
      <c r="O88" s="13"/>
      <c r="P88" s="13"/>
      <c r="Q88" s="1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customHeight="1" x14ac:dyDescent="0.2">
      <c r="A89" s="13"/>
      <c r="B89" s="13"/>
      <c r="C89" s="13"/>
      <c r="D89" s="13"/>
      <c r="E89" s="14"/>
      <c r="F89" s="14"/>
      <c r="G89" s="13"/>
      <c r="H89" s="13"/>
      <c r="I89" s="13"/>
      <c r="J89" s="13"/>
      <c r="K89" s="13"/>
      <c r="L89" s="13"/>
      <c r="M89" s="14"/>
      <c r="N89" s="14"/>
      <c r="O89" s="13"/>
      <c r="P89" s="13"/>
      <c r="Q89" s="1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customHeight="1" x14ac:dyDescent="0.2">
      <c r="A90" s="13"/>
      <c r="B90" s="13"/>
      <c r="C90" s="13"/>
      <c r="D90" s="13"/>
      <c r="E90" s="14"/>
      <c r="F90" s="14"/>
      <c r="G90" s="13"/>
      <c r="H90" s="13"/>
      <c r="I90" s="13"/>
      <c r="J90" s="13"/>
      <c r="K90" s="13"/>
      <c r="L90" s="13"/>
      <c r="M90" s="14"/>
      <c r="N90" s="14"/>
      <c r="O90" s="13"/>
      <c r="P90" s="13"/>
      <c r="Q90" s="1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customHeight="1" x14ac:dyDescent="0.2">
      <c r="A91" s="13"/>
      <c r="B91" s="13"/>
      <c r="C91" s="13"/>
      <c r="D91" s="13"/>
      <c r="E91" s="14"/>
      <c r="F91" s="14"/>
      <c r="G91" s="13"/>
      <c r="H91" s="13"/>
      <c r="I91" s="13"/>
      <c r="J91" s="13"/>
      <c r="K91" s="13"/>
      <c r="L91" s="13"/>
      <c r="M91" s="14"/>
      <c r="N91" s="14"/>
      <c r="O91" s="13"/>
      <c r="P91" s="13"/>
      <c r="Q91" s="1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customHeight="1" x14ac:dyDescent="0.2">
      <c r="A92" s="13"/>
      <c r="B92" s="13"/>
      <c r="C92" s="13"/>
      <c r="D92" s="13"/>
      <c r="E92" s="14"/>
      <c r="F92" s="14"/>
      <c r="G92" s="13"/>
      <c r="H92" s="13"/>
      <c r="I92" s="13"/>
      <c r="J92" s="13"/>
      <c r="K92" s="13"/>
      <c r="L92" s="13"/>
      <c r="M92" s="14"/>
      <c r="N92" s="14"/>
      <c r="O92" s="13"/>
      <c r="P92" s="13"/>
      <c r="Q92" s="13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customHeight="1" x14ac:dyDescent="0.2">
      <c r="A93" s="13"/>
      <c r="B93" s="13"/>
      <c r="C93" s="13"/>
      <c r="D93" s="13"/>
      <c r="E93" s="14"/>
      <c r="F93" s="14"/>
      <c r="G93" s="13"/>
      <c r="H93" s="13"/>
      <c r="I93" s="13"/>
      <c r="J93" s="13"/>
      <c r="K93" s="13"/>
      <c r="L93" s="13"/>
      <c r="M93" s="14"/>
      <c r="N93" s="14"/>
      <c r="O93" s="13"/>
      <c r="P93" s="13"/>
      <c r="Q93" s="1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customHeight="1" x14ac:dyDescent="0.2">
      <c r="A94" s="13"/>
      <c r="B94" s="13"/>
      <c r="C94" s="13"/>
      <c r="D94" s="13"/>
      <c r="E94" s="14"/>
      <c r="F94" s="14"/>
      <c r="G94" s="13"/>
      <c r="H94" s="13"/>
      <c r="I94" s="13"/>
      <c r="J94" s="13"/>
      <c r="K94" s="13"/>
      <c r="L94" s="13"/>
      <c r="M94" s="14"/>
      <c r="N94" s="14"/>
      <c r="O94" s="13"/>
      <c r="P94" s="13"/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customHeight="1" x14ac:dyDescent="0.2">
      <c r="A95" s="13"/>
      <c r="B95" s="13"/>
      <c r="C95" s="13"/>
      <c r="D95" s="13"/>
      <c r="E95" s="14"/>
      <c r="F95" s="14"/>
      <c r="G95" s="13"/>
      <c r="H95" s="13"/>
      <c r="I95" s="13"/>
      <c r="J95" s="13"/>
      <c r="K95" s="13"/>
      <c r="L95" s="13"/>
      <c r="M95" s="14"/>
      <c r="N95" s="14"/>
      <c r="O95" s="13"/>
      <c r="P95" s="13"/>
      <c r="Q95" s="1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customHeight="1" x14ac:dyDescent="0.2">
      <c r="A96" s="13"/>
      <c r="B96" s="13"/>
      <c r="C96" s="13"/>
      <c r="D96" s="13"/>
      <c r="E96" s="14"/>
      <c r="F96" s="14"/>
      <c r="G96" s="13"/>
      <c r="H96" s="13"/>
      <c r="I96" s="13"/>
      <c r="J96" s="13"/>
      <c r="K96" s="13"/>
      <c r="L96" s="13"/>
      <c r="M96" s="14"/>
      <c r="N96" s="14"/>
      <c r="O96" s="13"/>
      <c r="P96" s="13"/>
      <c r="Q96" s="1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customHeight="1" x14ac:dyDescent="0.2">
      <c r="A97" s="13"/>
      <c r="B97" s="13"/>
      <c r="C97" s="13"/>
      <c r="D97" s="13"/>
      <c r="E97" s="14"/>
      <c r="F97" s="14"/>
      <c r="G97" s="13"/>
      <c r="H97" s="13"/>
      <c r="I97" s="13"/>
      <c r="J97" s="13"/>
      <c r="K97" s="13"/>
      <c r="L97" s="13"/>
      <c r="M97" s="14"/>
      <c r="N97" s="14"/>
      <c r="O97" s="13"/>
      <c r="P97" s="13"/>
      <c r="Q97" s="1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customHeight="1" x14ac:dyDescent="0.2">
      <c r="A98" s="13"/>
      <c r="B98" s="13"/>
      <c r="C98" s="13"/>
      <c r="D98" s="13"/>
      <c r="E98" s="14"/>
      <c r="F98" s="14"/>
      <c r="G98" s="13"/>
      <c r="H98" s="13"/>
      <c r="I98" s="13"/>
      <c r="J98" s="13"/>
      <c r="K98" s="13"/>
      <c r="L98" s="13"/>
      <c r="M98" s="14"/>
      <c r="N98" s="14"/>
      <c r="O98" s="13"/>
      <c r="P98" s="13"/>
      <c r="Q98" s="13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2">
      <c r="A99" s="13"/>
      <c r="B99" s="13"/>
      <c r="C99" s="13"/>
      <c r="D99" s="13"/>
      <c r="E99" s="14"/>
      <c r="F99" s="14"/>
      <c r="G99" s="13"/>
      <c r="H99" s="13"/>
      <c r="I99" s="13"/>
      <c r="J99" s="13"/>
      <c r="K99" s="13"/>
      <c r="L99" s="13"/>
      <c r="M99" s="14"/>
      <c r="N99" s="14"/>
      <c r="O99" s="13"/>
      <c r="P99" s="13"/>
      <c r="Q99" s="13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customHeight="1" x14ac:dyDescent="0.2">
      <c r="A100" s="13"/>
      <c r="B100" s="13"/>
      <c r="C100" s="13"/>
      <c r="D100" s="13"/>
      <c r="E100" s="14"/>
      <c r="F100" s="14"/>
      <c r="G100" s="13"/>
      <c r="H100" s="13"/>
      <c r="I100" s="13"/>
      <c r="J100" s="13"/>
      <c r="K100" s="13"/>
      <c r="L100" s="13"/>
      <c r="M100" s="14"/>
      <c r="N100" s="14"/>
      <c r="O100" s="13"/>
      <c r="P100" s="13"/>
      <c r="Q100" s="13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customHeight="1" x14ac:dyDescent="0.2">
      <c r="A101" s="13"/>
      <c r="B101" s="13"/>
      <c r="C101" s="13"/>
      <c r="D101" s="13"/>
      <c r="E101" s="14"/>
      <c r="F101" s="14"/>
      <c r="G101" s="13"/>
      <c r="H101" s="13"/>
      <c r="I101" s="13"/>
      <c r="J101" s="13"/>
      <c r="K101" s="13"/>
      <c r="L101" s="13"/>
      <c r="M101" s="14"/>
      <c r="N101" s="14"/>
      <c r="O101" s="13"/>
      <c r="P101" s="13"/>
      <c r="Q101" s="13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customHeight="1" x14ac:dyDescent="0.2">
      <c r="A102" s="13"/>
      <c r="B102" s="13"/>
      <c r="C102" s="13"/>
      <c r="D102" s="13"/>
      <c r="E102" s="14"/>
      <c r="F102" s="14"/>
      <c r="G102" s="13"/>
      <c r="H102" s="13"/>
      <c r="I102" s="13"/>
      <c r="J102" s="13"/>
      <c r="K102" s="13"/>
      <c r="L102" s="13"/>
      <c r="M102" s="14"/>
      <c r="N102" s="14"/>
      <c r="O102" s="13"/>
      <c r="P102" s="13"/>
      <c r="Q102" s="13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customHeight="1" x14ac:dyDescent="0.2">
      <c r="A103" s="13"/>
      <c r="B103" s="13"/>
      <c r="C103" s="13"/>
      <c r="D103" s="13"/>
      <c r="E103" s="14"/>
      <c r="F103" s="14"/>
      <c r="G103" s="13"/>
      <c r="H103" s="13"/>
      <c r="I103" s="13"/>
      <c r="J103" s="13"/>
      <c r="K103" s="13"/>
      <c r="L103" s="13"/>
      <c r="M103" s="14"/>
      <c r="N103" s="14"/>
      <c r="O103" s="13"/>
      <c r="P103" s="13"/>
      <c r="Q103" s="13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.75" customHeight="1" x14ac:dyDescent="0.2">
      <c r="A104" s="13"/>
      <c r="B104" s="13"/>
      <c r="C104" s="13"/>
      <c r="D104" s="13"/>
      <c r="E104" s="14"/>
      <c r="F104" s="14"/>
      <c r="G104" s="13"/>
      <c r="H104" s="13"/>
      <c r="I104" s="13"/>
      <c r="J104" s="13"/>
      <c r="K104" s="13"/>
      <c r="L104" s="13"/>
      <c r="M104" s="14"/>
      <c r="N104" s="14"/>
      <c r="O104" s="13"/>
      <c r="P104" s="13"/>
      <c r="Q104" s="13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customHeight="1" x14ac:dyDescent="0.2">
      <c r="A105" s="13"/>
      <c r="B105" s="13"/>
      <c r="C105" s="13"/>
      <c r="D105" s="13"/>
      <c r="E105" s="14"/>
      <c r="F105" s="14"/>
      <c r="G105" s="13"/>
      <c r="H105" s="13"/>
      <c r="I105" s="13"/>
      <c r="J105" s="13"/>
      <c r="K105" s="13"/>
      <c r="L105" s="13"/>
      <c r="M105" s="14"/>
      <c r="N105" s="14"/>
      <c r="O105" s="13"/>
      <c r="P105" s="13"/>
      <c r="Q105" s="13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customHeight="1" x14ac:dyDescent="0.2">
      <c r="A106" s="13"/>
      <c r="B106" s="13"/>
      <c r="C106" s="13"/>
      <c r="D106" s="13"/>
      <c r="E106" s="14"/>
      <c r="F106" s="14"/>
      <c r="G106" s="13"/>
      <c r="H106" s="13"/>
      <c r="I106" s="13"/>
      <c r="J106" s="13"/>
      <c r="K106" s="13"/>
      <c r="L106" s="13"/>
      <c r="M106" s="14"/>
      <c r="N106" s="14"/>
      <c r="O106" s="13"/>
      <c r="P106" s="13"/>
      <c r="Q106" s="13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customHeight="1" x14ac:dyDescent="0.2">
      <c r="A107" s="13"/>
      <c r="B107" s="13"/>
      <c r="C107" s="13"/>
      <c r="D107" s="13"/>
      <c r="E107" s="14"/>
      <c r="F107" s="14"/>
      <c r="G107" s="13"/>
      <c r="H107" s="13"/>
      <c r="I107" s="13"/>
      <c r="J107" s="13"/>
      <c r="K107" s="13"/>
      <c r="L107" s="13"/>
      <c r="M107" s="14"/>
      <c r="N107" s="14"/>
      <c r="O107" s="13"/>
      <c r="P107" s="13"/>
      <c r="Q107" s="13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customHeight="1" x14ac:dyDescent="0.2">
      <c r="A108" s="13"/>
      <c r="B108" s="13"/>
      <c r="C108" s="13"/>
      <c r="D108" s="13"/>
      <c r="E108" s="14"/>
      <c r="F108" s="14"/>
      <c r="G108" s="13"/>
      <c r="H108" s="13"/>
      <c r="I108" s="13"/>
      <c r="J108" s="13"/>
      <c r="K108" s="13"/>
      <c r="L108" s="13"/>
      <c r="M108" s="14"/>
      <c r="N108" s="14"/>
      <c r="O108" s="13"/>
      <c r="P108" s="13"/>
      <c r="Q108" s="1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customHeight="1" x14ac:dyDescent="0.2">
      <c r="A109" s="13"/>
      <c r="B109" s="13"/>
      <c r="C109" s="13"/>
      <c r="D109" s="13"/>
      <c r="E109" s="14"/>
      <c r="F109" s="14"/>
      <c r="G109" s="13"/>
      <c r="H109" s="13"/>
      <c r="I109" s="13"/>
      <c r="J109" s="13"/>
      <c r="K109" s="13"/>
      <c r="L109" s="13"/>
      <c r="M109" s="14"/>
      <c r="N109" s="14"/>
      <c r="O109" s="13"/>
      <c r="P109" s="13"/>
      <c r="Q109" s="13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customHeight="1" x14ac:dyDescent="0.2">
      <c r="A110" s="13"/>
      <c r="B110" s="13"/>
      <c r="C110" s="13"/>
      <c r="D110" s="13"/>
      <c r="E110" s="14"/>
      <c r="F110" s="14"/>
      <c r="G110" s="13"/>
      <c r="H110" s="13"/>
      <c r="I110" s="13"/>
      <c r="J110" s="13"/>
      <c r="K110" s="13"/>
      <c r="L110" s="13"/>
      <c r="M110" s="14"/>
      <c r="N110" s="14"/>
      <c r="O110" s="13"/>
      <c r="P110" s="13"/>
      <c r="Q110" s="13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customHeight="1" x14ac:dyDescent="0.2">
      <c r="A111" s="13"/>
      <c r="B111" s="13"/>
      <c r="C111" s="13"/>
      <c r="D111" s="13"/>
      <c r="E111" s="14"/>
      <c r="F111" s="14"/>
      <c r="G111" s="13"/>
      <c r="H111" s="13"/>
      <c r="I111" s="13"/>
      <c r="J111" s="13"/>
      <c r="K111" s="13"/>
      <c r="L111" s="13"/>
      <c r="M111" s="14"/>
      <c r="N111" s="14"/>
      <c r="O111" s="13"/>
      <c r="P111" s="13"/>
      <c r="Q111" s="13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customHeight="1" x14ac:dyDescent="0.2">
      <c r="A112" s="13"/>
      <c r="B112" s="13"/>
      <c r="C112" s="13"/>
      <c r="D112" s="13"/>
      <c r="E112" s="14"/>
      <c r="F112" s="14"/>
      <c r="G112" s="13"/>
      <c r="H112" s="13"/>
      <c r="I112" s="13"/>
      <c r="J112" s="13"/>
      <c r="K112" s="13"/>
      <c r="L112" s="13"/>
      <c r="M112" s="14"/>
      <c r="N112" s="14"/>
      <c r="O112" s="13"/>
      <c r="P112" s="13"/>
      <c r="Q112" s="13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customHeight="1" x14ac:dyDescent="0.2">
      <c r="A113" s="13"/>
      <c r="B113" s="13"/>
      <c r="C113" s="13"/>
      <c r="D113" s="13"/>
      <c r="E113" s="14"/>
      <c r="F113" s="14"/>
      <c r="G113" s="13"/>
      <c r="H113" s="13"/>
      <c r="I113" s="13"/>
      <c r="J113" s="13"/>
      <c r="K113" s="13"/>
      <c r="L113" s="13"/>
      <c r="M113" s="14"/>
      <c r="N113" s="14"/>
      <c r="O113" s="13"/>
      <c r="P113" s="13"/>
      <c r="Q113" s="13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customHeight="1" x14ac:dyDescent="0.2">
      <c r="A114" s="13"/>
      <c r="B114" s="13"/>
      <c r="C114" s="13"/>
      <c r="D114" s="13"/>
      <c r="E114" s="14"/>
      <c r="F114" s="14"/>
      <c r="G114" s="13"/>
      <c r="H114" s="13"/>
      <c r="I114" s="13"/>
      <c r="J114" s="13"/>
      <c r="K114" s="13"/>
      <c r="L114" s="13"/>
      <c r="M114" s="14"/>
      <c r="N114" s="14"/>
      <c r="O114" s="13"/>
      <c r="P114" s="13"/>
      <c r="Q114" s="13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customHeight="1" x14ac:dyDescent="0.2">
      <c r="A115" s="13"/>
      <c r="B115" s="13"/>
      <c r="C115" s="13"/>
      <c r="D115" s="13"/>
      <c r="E115" s="14"/>
      <c r="F115" s="14"/>
      <c r="G115" s="13"/>
      <c r="H115" s="13"/>
      <c r="I115" s="13"/>
      <c r="J115" s="13"/>
      <c r="K115" s="13"/>
      <c r="L115" s="13"/>
      <c r="M115" s="14"/>
      <c r="N115" s="14"/>
      <c r="O115" s="13"/>
      <c r="P115" s="13"/>
      <c r="Q115" s="13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customHeight="1" x14ac:dyDescent="0.2">
      <c r="A116" s="13"/>
      <c r="B116" s="13"/>
      <c r="C116" s="13"/>
      <c r="D116" s="13"/>
      <c r="E116" s="14"/>
      <c r="F116" s="14"/>
      <c r="G116" s="13"/>
      <c r="H116" s="13"/>
      <c r="I116" s="13"/>
      <c r="J116" s="13"/>
      <c r="K116" s="13"/>
      <c r="L116" s="13"/>
      <c r="M116" s="14"/>
      <c r="N116" s="14"/>
      <c r="O116" s="13"/>
      <c r="P116" s="13"/>
      <c r="Q116" s="13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customHeight="1" x14ac:dyDescent="0.2">
      <c r="A117" s="13"/>
      <c r="B117" s="13"/>
      <c r="C117" s="13"/>
      <c r="D117" s="13"/>
      <c r="E117" s="14"/>
      <c r="F117" s="14"/>
      <c r="G117" s="13"/>
      <c r="H117" s="13"/>
      <c r="I117" s="13"/>
      <c r="J117" s="13"/>
      <c r="K117" s="13"/>
      <c r="L117" s="13"/>
      <c r="M117" s="14"/>
      <c r="N117" s="14"/>
      <c r="O117" s="13"/>
      <c r="P117" s="13"/>
      <c r="Q117" s="13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customHeight="1" x14ac:dyDescent="0.2">
      <c r="A118" s="13"/>
      <c r="B118" s="13"/>
      <c r="C118" s="13"/>
      <c r="D118" s="13"/>
      <c r="E118" s="14"/>
      <c r="F118" s="14"/>
      <c r="G118" s="13"/>
      <c r="H118" s="13"/>
      <c r="I118" s="13"/>
      <c r="J118" s="13"/>
      <c r="K118" s="13"/>
      <c r="L118" s="13"/>
      <c r="M118" s="14"/>
      <c r="N118" s="14"/>
      <c r="O118" s="13"/>
      <c r="P118" s="13"/>
      <c r="Q118" s="13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customHeight="1" x14ac:dyDescent="0.2">
      <c r="A119" s="13"/>
      <c r="B119" s="13"/>
      <c r="C119" s="13"/>
      <c r="D119" s="13"/>
      <c r="E119" s="14"/>
      <c r="F119" s="14"/>
      <c r="G119" s="13"/>
      <c r="H119" s="13"/>
      <c r="I119" s="13"/>
      <c r="J119" s="13"/>
      <c r="K119" s="13"/>
      <c r="L119" s="13"/>
      <c r="M119" s="14"/>
      <c r="N119" s="14"/>
      <c r="O119" s="13"/>
      <c r="P119" s="13"/>
      <c r="Q119" s="1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customHeight="1" x14ac:dyDescent="0.2">
      <c r="A120" s="13"/>
      <c r="B120" s="13"/>
      <c r="C120" s="13"/>
      <c r="D120" s="13"/>
      <c r="E120" s="14"/>
      <c r="F120" s="14"/>
      <c r="G120" s="13"/>
      <c r="H120" s="13"/>
      <c r="I120" s="13"/>
      <c r="J120" s="13"/>
      <c r="K120" s="13"/>
      <c r="L120" s="13"/>
      <c r="M120" s="14"/>
      <c r="N120" s="14"/>
      <c r="O120" s="13"/>
      <c r="P120" s="13"/>
      <c r="Q120" s="13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customHeight="1" x14ac:dyDescent="0.2">
      <c r="A121" s="13"/>
      <c r="B121" s="13"/>
      <c r="C121" s="13"/>
      <c r="D121" s="13"/>
      <c r="E121" s="14"/>
      <c r="F121" s="14"/>
      <c r="G121" s="13"/>
      <c r="H121" s="13"/>
      <c r="I121" s="13"/>
      <c r="J121" s="13"/>
      <c r="K121" s="13"/>
      <c r="L121" s="13"/>
      <c r="M121" s="14"/>
      <c r="N121" s="14"/>
      <c r="O121" s="13"/>
      <c r="P121" s="13"/>
      <c r="Q121" s="1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customHeight="1" x14ac:dyDescent="0.2">
      <c r="A122" s="13"/>
      <c r="B122" s="13"/>
      <c r="C122" s="13"/>
      <c r="D122" s="13"/>
      <c r="E122" s="14"/>
      <c r="F122" s="14"/>
      <c r="G122" s="13"/>
      <c r="H122" s="13"/>
      <c r="I122" s="13"/>
      <c r="J122" s="13"/>
      <c r="K122" s="13"/>
      <c r="L122" s="13"/>
      <c r="M122" s="14"/>
      <c r="N122" s="14"/>
      <c r="O122" s="13"/>
      <c r="P122" s="13"/>
      <c r="Q122" s="13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customHeight="1" x14ac:dyDescent="0.2">
      <c r="A123" s="13"/>
      <c r="B123" s="13"/>
      <c r="C123" s="13"/>
      <c r="D123" s="13"/>
      <c r="E123" s="14"/>
      <c r="F123" s="14"/>
      <c r="G123" s="13"/>
      <c r="H123" s="13"/>
      <c r="I123" s="13"/>
      <c r="J123" s="13"/>
      <c r="K123" s="13"/>
      <c r="L123" s="13"/>
      <c r="M123" s="14"/>
      <c r="N123" s="14"/>
      <c r="O123" s="13"/>
      <c r="P123" s="13"/>
      <c r="Q123" s="1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customHeight="1" x14ac:dyDescent="0.2">
      <c r="A124" s="13"/>
      <c r="B124" s="13"/>
      <c r="C124" s="13"/>
      <c r="D124" s="13"/>
      <c r="E124" s="14"/>
      <c r="F124" s="14"/>
      <c r="G124" s="13"/>
      <c r="H124" s="13"/>
      <c r="I124" s="13"/>
      <c r="J124" s="13"/>
      <c r="K124" s="13"/>
      <c r="L124" s="13"/>
      <c r="M124" s="14"/>
      <c r="N124" s="14"/>
      <c r="O124" s="13"/>
      <c r="P124" s="13"/>
      <c r="Q124" s="1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customHeight="1" x14ac:dyDescent="0.2">
      <c r="A125" s="13"/>
      <c r="B125" s="13"/>
      <c r="C125" s="13"/>
      <c r="D125" s="13"/>
      <c r="E125" s="14"/>
      <c r="F125" s="14"/>
      <c r="G125" s="13"/>
      <c r="H125" s="13"/>
      <c r="I125" s="13"/>
      <c r="J125" s="13"/>
      <c r="K125" s="13"/>
      <c r="L125" s="13"/>
      <c r="M125" s="14"/>
      <c r="N125" s="14"/>
      <c r="O125" s="13"/>
      <c r="P125" s="13"/>
      <c r="Q125" s="1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customHeight="1" x14ac:dyDescent="0.2">
      <c r="A126" s="13"/>
      <c r="B126" s="13"/>
      <c r="C126" s="13"/>
      <c r="D126" s="13"/>
      <c r="E126" s="14"/>
      <c r="F126" s="14"/>
      <c r="G126" s="13"/>
      <c r="H126" s="13"/>
      <c r="I126" s="13"/>
      <c r="J126" s="13"/>
      <c r="K126" s="13"/>
      <c r="L126" s="13"/>
      <c r="M126" s="14"/>
      <c r="N126" s="14"/>
      <c r="O126" s="13"/>
      <c r="P126" s="13"/>
      <c r="Q126" s="13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customHeight="1" x14ac:dyDescent="0.2">
      <c r="A127" s="13"/>
      <c r="B127" s="13"/>
      <c r="C127" s="13"/>
      <c r="D127" s="13"/>
      <c r="E127" s="14"/>
      <c r="F127" s="14"/>
      <c r="G127" s="13"/>
      <c r="H127" s="13"/>
      <c r="I127" s="13"/>
      <c r="J127" s="13"/>
      <c r="K127" s="13"/>
      <c r="L127" s="13"/>
      <c r="M127" s="14"/>
      <c r="N127" s="14"/>
      <c r="O127" s="13"/>
      <c r="P127" s="13"/>
      <c r="Q127" s="13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customHeight="1" x14ac:dyDescent="0.2">
      <c r="A128" s="13"/>
      <c r="B128" s="13"/>
      <c r="C128" s="13"/>
      <c r="D128" s="13"/>
      <c r="E128" s="14"/>
      <c r="F128" s="14"/>
      <c r="G128" s="13"/>
      <c r="H128" s="13"/>
      <c r="I128" s="13"/>
      <c r="J128" s="13"/>
      <c r="K128" s="13"/>
      <c r="L128" s="13"/>
      <c r="M128" s="14"/>
      <c r="N128" s="14"/>
      <c r="O128" s="13"/>
      <c r="P128" s="13"/>
      <c r="Q128" s="1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customHeight="1" x14ac:dyDescent="0.2">
      <c r="A129" s="13"/>
      <c r="B129" s="13"/>
      <c r="C129" s="13"/>
      <c r="D129" s="13"/>
      <c r="E129" s="14"/>
      <c r="F129" s="14"/>
      <c r="G129" s="13"/>
      <c r="H129" s="13"/>
      <c r="I129" s="13"/>
      <c r="J129" s="13"/>
      <c r="K129" s="13"/>
      <c r="L129" s="13"/>
      <c r="M129" s="14"/>
      <c r="N129" s="14"/>
      <c r="O129" s="13"/>
      <c r="P129" s="13"/>
      <c r="Q129" s="1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customHeight="1" x14ac:dyDescent="0.2">
      <c r="A130" s="13"/>
      <c r="B130" s="13"/>
      <c r="C130" s="13"/>
      <c r="D130" s="13"/>
      <c r="E130" s="14"/>
      <c r="F130" s="14"/>
      <c r="G130" s="13"/>
      <c r="H130" s="13"/>
      <c r="I130" s="13"/>
      <c r="J130" s="13"/>
      <c r="K130" s="13"/>
      <c r="L130" s="13"/>
      <c r="M130" s="14"/>
      <c r="N130" s="14"/>
      <c r="O130" s="13"/>
      <c r="P130" s="13"/>
      <c r="Q130" s="1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customHeight="1" x14ac:dyDescent="0.2">
      <c r="A131" s="13"/>
      <c r="B131" s="13"/>
      <c r="C131" s="13"/>
      <c r="D131" s="13"/>
      <c r="E131" s="14"/>
      <c r="F131" s="14"/>
      <c r="G131" s="13"/>
      <c r="H131" s="13"/>
      <c r="I131" s="13"/>
      <c r="J131" s="13"/>
      <c r="K131" s="13"/>
      <c r="L131" s="13"/>
      <c r="M131" s="14"/>
      <c r="N131" s="14"/>
      <c r="O131" s="13"/>
      <c r="P131" s="13"/>
      <c r="Q131" s="1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customHeight="1" x14ac:dyDescent="0.2">
      <c r="A132" s="13"/>
      <c r="B132" s="13"/>
      <c r="C132" s="13"/>
      <c r="D132" s="13"/>
      <c r="E132" s="14"/>
      <c r="F132" s="14"/>
      <c r="G132" s="13"/>
      <c r="H132" s="13"/>
      <c r="I132" s="13"/>
      <c r="J132" s="13"/>
      <c r="K132" s="13"/>
      <c r="L132" s="13"/>
      <c r="M132" s="14"/>
      <c r="N132" s="14"/>
      <c r="O132" s="13"/>
      <c r="P132" s="13"/>
      <c r="Q132" s="13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customHeight="1" x14ac:dyDescent="0.2">
      <c r="A133" s="13"/>
      <c r="B133" s="13"/>
      <c r="C133" s="13"/>
      <c r="D133" s="13"/>
      <c r="E133" s="14"/>
      <c r="F133" s="14"/>
      <c r="G133" s="13"/>
      <c r="H133" s="13"/>
      <c r="I133" s="13"/>
      <c r="J133" s="13"/>
      <c r="K133" s="13"/>
      <c r="L133" s="13"/>
      <c r="M133" s="14"/>
      <c r="N133" s="14"/>
      <c r="O133" s="13"/>
      <c r="P133" s="13"/>
      <c r="Q133" s="13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customHeight="1" x14ac:dyDescent="0.2">
      <c r="A134" s="13"/>
      <c r="B134" s="13"/>
      <c r="C134" s="13"/>
      <c r="D134" s="13"/>
      <c r="E134" s="14"/>
      <c r="F134" s="14"/>
      <c r="G134" s="13"/>
      <c r="H134" s="13"/>
      <c r="I134" s="13"/>
      <c r="J134" s="13"/>
      <c r="K134" s="13"/>
      <c r="L134" s="13"/>
      <c r="M134" s="14"/>
      <c r="N134" s="14"/>
      <c r="O134" s="13"/>
      <c r="P134" s="13"/>
      <c r="Q134" s="1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customHeight="1" x14ac:dyDescent="0.2">
      <c r="A135" s="13"/>
      <c r="B135" s="13"/>
      <c r="C135" s="13"/>
      <c r="D135" s="13"/>
      <c r="E135" s="14"/>
      <c r="F135" s="14"/>
      <c r="G135" s="13"/>
      <c r="H135" s="13"/>
      <c r="I135" s="13"/>
      <c r="J135" s="13"/>
      <c r="K135" s="13"/>
      <c r="L135" s="13"/>
      <c r="M135" s="14"/>
      <c r="N135" s="14"/>
      <c r="O135" s="13"/>
      <c r="P135" s="13"/>
      <c r="Q135" s="13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customHeight="1" x14ac:dyDescent="0.2">
      <c r="A136" s="13"/>
      <c r="B136" s="13"/>
      <c r="C136" s="13"/>
      <c r="D136" s="13"/>
      <c r="E136" s="14"/>
      <c r="F136" s="14"/>
      <c r="G136" s="13"/>
      <c r="H136" s="13"/>
      <c r="I136" s="13"/>
      <c r="J136" s="13"/>
      <c r="K136" s="13"/>
      <c r="L136" s="13"/>
      <c r="M136" s="14"/>
      <c r="N136" s="14"/>
      <c r="O136" s="13"/>
      <c r="P136" s="13"/>
      <c r="Q136" s="1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customHeight="1" x14ac:dyDescent="0.2">
      <c r="A137" s="13"/>
      <c r="B137" s="13"/>
      <c r="C137" s="13"/>
      <c r="D137" s="13"/>
      <c r="E137" s="14"/>
      <c r="F137" s="14"/>
      <c r="G137" s="13"/>
      <c r="H137" s="13"/>
      <c r="I137" s="13"/>
      <c r="J137" s="13"/>
      <c r="K137" s="13"/>
      <c r="L137" s="13"/>
      <c r="M137" s="14"/>
      <c r="N137" s="14"/>
      <c r="O137" s="13"/>
      <c r="P137" s="13"/>
      <c r="Q137" s="13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customHeight="1" x14ac:dyDescent="0.2">
      <c r="A138" s="13"/>
      <c r="B138" s="13"/>
      <c r="C138" s="13"/>
      <c r="D138" s="13"/>
      <c r="E138" s="14"/>
      <c r="F138" s="14"/>
      <c r="G138" s="13"/>
      <c r="H138" s="13"/>
      <c r="I138" s="13"/>
      <c r="J138" s="13"/>
      <c r="K138" s="13"/>
      <c r="L138" s="13"/>
      <c r="M138" s="14"/>
      <c r="N138" s="14"/>
      <c r="O138" s="13"/>
      <c r="P138" s="13"/>
      <c r="Q138" s="13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customHeight="1" x14ac:dyDescent="0.2">
      <c r="A139" s="13"/>
      <c r="B139" s="13"/>
      <c r="C139" s="13"/>
      <c r="D139" s="13"/>
      <c r="E139" s="14"/>
      <c r="F139" s="14"/>
      <c r="G139" s="13"/>
      <c r="H139" s="13"/>
      <c r="I139" s="13"/>
      <c r="J139" s="13"/>
      <c r="K139" s="13"/>
      <c r="L139" s="13"/>
      <c r="M139" s="14"/>
      <c r="N139" s="14"/>
      <c r="O139" s="13"/>
      <c r="P139" s="13"/>
      <c r="Q139" s="13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customHeight="1" x14ac:dyDescent="0.2">
      <c r="A140" s="13"/>
      <c r="B140" s="13"/>
      <c r="C140" s="13"/>
      <c r="D140" s="13"/>
      <c r="E140" s="14"/>
      <c r="F140" s="14"/>
      <c r="G140" s="13"/>
      <c r="H140" s="13"/>
      <c r="I140" s="13"/>
      <c r="J140" s="13"/>
      <c r="K140" s="13"/>
      <c r="L140" s="13"/>
      <c r="M140" s="14"/>
      <c r="N140" s="14"/>
      <c r="O140" s="13"/>
      <c r="P140" s="13"/>
      <c r="Q140" s="13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customHeight="1" x14ac:dyDescent="0.2">
      <c r="A141" s="13"/>
      <c r="B141" s="13"/>
      <c r="C141" s="13"/>
      <c r="D141" s="13"/>
      <c r="E141" s="14"/>
      <c r="F141" s="14"/>
      <c r="G141" s="13"/>
      <c r="H141" s="13"/>
      <c r="I141" s="13"/>
      <c r="J141" s="13"/>
      <c r="K141" s="13"/>
      <c r="L141" s="13"/>
      <c r="M141" s="14"/>
      <c r="N141" s="14"/>
      <c r="O141" s="13"/>
      <c r="P141" s="13"/>
      <c r="Q141" s="13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customHeight="1" x14ac:dyDescent="0.2">
      <c r="A142" s="13"/>
      <c r="B142" s="13"/>
      <c r="C142" s="13"/>
      <c r="D142" s="13"/>
      <c r="E142" s="14"/>
      <c r="F142" s="14"/>
      <c r="G142" s="13"/>
      <c r="H142" s="13"/>
      <c r="I142" s="13"/>
      <c r="J142" s="13"/>
      <c r="K142" s="13"/>
      <c r="L142" s="13"/>
      <c r="M142" s="14"/>
      <c r="N142" s="14"/>
      <c r="O142" s="13"/>
      <c r="P142" s="13"/>
      <c r="Q142" s="13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customHeight="1" x14ac:dyDescent="0.2">
      <c r="A143" s="13"/>
      <c r="B143" s="13"/>
      <c r="C143" s="13"/>
      <c r="D143" s="13"/>
      <c r="E143" s="14"/>
      <c r="F143" s="14"/>
      <c r="G143" s="13"/>
      <c r="H143" s="13"/>
      <c r="I143" s="13"/>
      <c r="J143" s="13"/>
      <c r="K143" s="13"/>
      <c r="L143" s="13"/>
      <c r="M143" s="14"/>
      <c r="N143" s="14"/>
      <c r="O143" s="13"/>
      <c r="P143" s="13"/>
      <c r="Q143" s="13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customHeight="1" x14ac:dyDescent="0.2">
      <c r="A144" s="13"/>
      <c r="B144" s="13"/>
      <c r="C144" s="13"/>
      <c r="D144" s="13"/>
      <c r="E144" s="14"/>
      <c r="F144" s="14"/>
      <c r="G144" s="13"/>
      <c r="H144" s="13"/>
      <c r="I144" s="13"/>
      <c r="J144" s="13"/>
      <c r="K144" s="13"/>
      <c r="L144" s="13"/>
      <c r="M144" s="14"/>
      <c r="N144" s="14"/>
      <c r="O144" s="13"/>
      <c r="P144" s="13"/>
      <c r="Q144" s="13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customHeight="1" x14ac:dyDescent="0.2">
      <c r="A145" s="13"/>
      <c r="B145" s="13"/>
      <c r="C145" s="13"/>
      <c r="D145" s="13"/>
      <c r="E145" s="14"/>
      <c r="F145" s="14"/>
      <c r="G145" s="13"/>
      <c r="H145" s="13"/>
      <c r="I145" s="13"/>
      <c r="J145" s="13"/>
      <c r="K145" s="13"/>
      <c r="L145" s="13"/>
      <c r="M145" s="14"/>
      <c r="N145" s="14"/>
      <c r="O145" s="13"/>
      <c r="P145" s="13"/>
      <c r="Q145" s="13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customHeight="1" x14ac:dyDescent="0.2">
      <c r="A146" s="13"/>
      <c r="B146" s="13"/>
      <c r="C146" s="13"/>
      <c r="D146" s="13"/>
      <c r="E146" s="14"/>
      <c r="F146" s="14"/>
      <c r="G146" s="13"/>
      <c r="H146" s="13"/>
      <c r="I146" s="13"/>
      <c r="J146" s="13"/>
      <c r="K146" s="13"/>
      <c r="L146" s="13"/>
      <c r="M146" s="14"/>
      <c r="N146" s="14"/>
      <c r="O146" s="13"/>
      <c r="P146" s="13"/>
      <c r="Q146" s="13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customHeight="1" x14ac:dyDescent="0.2">
      <c r="A147" s="13"/>
      <c r="B147" s="13"/>
      <c r="C147" s="13"/>
      <c r="D147" s="13"/>
      <c r="E147" s="14"/>
      <c r="F147" s="14"/>
      <c r="G147" s="13"/>
      <c r="H147" s="13"/>
      <c r="I147" s="13"/>
      <c r="J147" s="13"/>
      <c r="K147" s="13"/>
      <c r="L147" s="13"/>
      <c r="M147" s="14"/>
      <c r="N147" s="14"/>
      <c r="O147" s="13"/>
      <c r="P147" s="13"/>
      <c r="Q147" s="13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customHeight="1" x14ac:dyDescent="0.2">
      <c r="A148" s="13"/>
      <c r="B148" s="13"/>
      <c r="C148" s="13"/>
      <c r="D148" s="13"/>
      <c r="E148" s="14"/>
      <c r="F148" s="14"/>
      <c r="G148" s="13"/>
      <c r="H148" s="13"/>
      <c r="I148" s="13"/>
      <c r="J148" s="13"/>
      <c r="K148" s="13"/>
      <c r="L148" s="13"/>
      <c r="M148" s="14"/>
      <c r="N148" s="14"/>
      <c r="O148" s="13"/>
      <c r="P148" s="13"/>
      <c r="Q148" s="13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customHeight="1" x14ac:dyDescent="0.2">
      <c r="A149" s="13"/>
      <c r="B149" s="13"/>
      <c r="C149" s="13"/>
      <c r="D149" s="13"/>
      <c r="E149" s="14"/>
      <c r="F149" s="14"/>
      <c r="G149" s="13"/>
      <c r="H149" s="13"/>
      <c r="I149" s="13"/>
      <c r="J149" s="13"/>
      <c r="K149" s="13"/>
      <c r="L149" s="13"/>
      <c r="M149" s="14"/>
      <c r="N149" s="14"/>
      <c r="O149" s="13"/>
      <c r="P149" s="13"/>
      <c r="Q149" s="13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customHeight="1" x14ac:dyDescent="0.2">
      <c r="A150" s="13"/>
      <c r="B150" s="13"/>
      <c r="C150" s="13"/>
      <c r="D150" s="13"/>
      <c r="E150" s="14"/>
      <c r="F150" s="14"/>
      <c r="G150" s="13"/>
      <c r="H150" s="13"/>
      <c r="I150" s="13"/>
      <c r="J150" s="13"/>
      <c r="K150" s="13"/>
      <c r="L150" s="13"/>
      <c r="M150" s="14"/>
      <c r="N150" s="14"/>
      <c r="O150" s="13"/>
      <c r="P150" s="13"/>
      <c r="Q150" s="13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customHeight="1" x14ac:dyDescent="0.2">
      <c r="A151" s="13"/>
      <c r="B151" s="13"/>
      <c r="C151" s="13"/>
      <c r="D151" s="13"/>
      <c r="E151" s="14"/>
      <c r="F151" s="14"/>
      <c r="G151" s="13"/>
      <c r="H151" s="13"/>
      <c r="I151" s="13"/>
      <c r="J151" s="13"/>
      <c r="K151" s="13"/>
      <c r="L151" s="13"/>
      <c r="M151" s="14"/>
      <c r="N151" s="14"/>
      <c r="O151" s="13"/>
      <c r="P151" s="13"/>
      <c r="Q151" s="13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customHeight="1" x14ac:dyDescent="0.2">
      <c r="A152" s="13"/>
      <c r="B152" s="13"/>
      <c r="C152" s="13"/>
      <c r="D152" s="13"/>
      <c r="E152" s="14"/>
      <c r="F152" s="14"/>
      <c r="G152" s="13"/>
      <c r="H152" s="13"/>
      <c r="I152" s="13"/>
      <c r="J152" s="13"/>
      <c r="K152" s="13"/>
      <c r="L152" s="13"/>
      <c r="M152" s="14"/>
      <c r="N152" s="14"/>
      <c r="O152" s="13"/>
      <c r="P152" s="13"/>
      <c r="Q152" s="1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customHeight="1" x14ac:dyDescent="0.2">
      <c r="A153" s="13"/>
      <c r="B153" s="13"/>
      <c r="C153" s="13"/>
      <c r="D153" s="13"/>
      <c r="E153" s="14"/>
      <c r="F153" s="14"/>
      <c r="G153" s="13"/>
      <c r="H153" s="13"/>
      <c r="I153" s="13"/>
      <c r="J153" s="13"/>
      <c r="K153" s="13"/>
      <c r="L153" s="13"/>
      <c r="M153" s="14"/>
      <c r="N153" s="14"/>
      <c r="O153" s="13"/>
      <c r="P153" s="13"/>
      <c r="Q153" s="13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customHeight="1" x14ac:dyDescent="0.2">
      <c r="A154" s="13"/>
      <c r="B154" s="13"/>
      <c r="C154" s="13"/>
      <c r="D154" s="13"/>
      <c r="E154" s="14"/>
      <c r="F154" s="14"/>
      <c r="G154" s="13"/>
      <c r="H154" s="13"/>
      <c r="I154" s="13"/>
      <c r="J154" s="13"/>
      <c r="K154" s="13"/>
      <c r="L154" s="13"/>
      <c r="M154" s="14"/>
      <c r="N154" s="14"/>
      <c r="O154" s="13"/>
      <c r="P154" s="13"/>
      <c r="Q154" s="13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customHeight="1" x14ac:dyDescent="0.2">
      <c r="A155" s="13"/>
      <c r="B155" s="13"/>
      <c r="C155" s="13"/>
      <c r="D155" s="13"/>
      <c r="E155" s="14"/>
      <c r="F155" s="14"/>
      <c r="G155" s="13"/>
      <c r="H155" s="13"/>
      <c r="I155" s="13"/>
      <c r="J155" s="13"/>
      <c r="K155" s="13"/>
      <c r="L155" s="13"/>
      <c r="M155" s="14"/>
      <c r="N155" s="14"/>
      <c r="O155" s="13"/>
      <c r="P155" s="13"/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customHeight="1" x14ac:dyDescent="0.2">
      <c r="A156" s="13"/>
      <c r="B156" s="13"/>
      <c r="C156" s="13"/>
      <c r="D156" s="13"/>
      <c r="E156" s="14"/>
      <c r="F156" s="14"/>
      <c r="G156" s="13"/>
      <c r="H156" s="13"/>
      <c r="I156" s="13"/>
      <c r="J156" s="13"/>
      <c r="K156" s="13"/>
      <c r="L156" s="13"/>
      <c r="M156" s="14"/>
      <c r="N156" s="14"/>
      <c r="O156" s="13"/>
      <c r="P156" s="13"/>
      <c r="Q156" s="13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customHeight="1" x14ac:dyDescent="0.2">
      <c r="A157" s="13"/>
      <c r="B157" s="13"/>
      <c r="C157" s="13"/>
      <c r="D157" s="13"/>
      <c r="E157" s="14"/>
      <c r="F157" s="14"/>
      <c r="G157" s="13"/>
      <c r="H157" s="13"/>
      <c r="I157" s="13"/>
      <c r="J157" s="13"/>
      <c r="K157" s="13"/>
      <c r="L157" s="13"/>
      <c r="M157" s="14"/>
      <c r="N157" s="14"/>
      <c r="O157" s="13"/>
      <c r="P157" s="13"/>
      <c r="Q157" s="13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customHeight="1" x14ac:dyDescent="0.2">
      <c r="A158" s="13"/>
      <c r="B158" s="13"/>
      <c r="C158" s="13"/>
      <c r="D158" s="13"/>
      <c r="E158" s="14"/>
      <c r="F158" s="14"/>
      <c r="G158" s="13"/>
      <c r="H158" s="13"/>
      <c r="I158" s="13"/>
      <c r="J158" s="13"/>
      <c r="K158" s="13"/>
      <c r="L158" s="13"/>
      <c r="M158" s="14"/>
      <c r="N158" s="14"/>
      <c r="O158" s="13"/>
      <c r="P158" s="13"/>
      <c r="Q158" s="13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customHeight="1" x14ac:dyDescent="0.2">
      <c r="A159" s="13"/>
      <c r="B159" s="13"/>
      <c r="C159" s="13"/>
      <c r="D159" s="13"/>
      <c r="E159" s="14"/>
      <c r="F159" s="14"/>
      <c r="G159" s="13"/>
      <c r="H159" s="13"/>
      <c r="I159" s="13"/>
      <c r="J159" s="13"/>
      <c r="K159" s="13"/>
      <c r="L159" s="13"/>
      <c r="M159" s="14"/>
      <c r="N159" s="14"/>
      <c r="O159" s="13"/>
      <c r="P159" s="13"/>
      <c r="Q159" s="13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customHeight="1" x14ac:dyDescent="0.2">
      <c r="A160" s="13"/>
      <c r="B160" s="13"/>
      <c r="C160" s="13"/>
      <c r="D160" s="13"/>
      <c r="E160" s="14"/>
      <c r="F160" s="14"/>
      <c r="G160" s="13"/>
      <c r="H160" s="13"/>
      <c r="I160" s="13"/>
      <c r="J160" s="13"/>
      <c r="K160" s="13"/>
      <c r="L160" s="13"/>
      <c r="M160" s="14"/>
      <c r="N160" s="14"/>
      <c r="O160" s="13"/>
      <c r="P160" s="13"/>
      <c r="Q160" s="13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customHeight="1" x14ac:dyDescent="0.2">
      <c r="A161" s="13"/>
      <c r="B161" s="13"/>
      <c r="C161" s="13"/>
      <c r="D161" s="13"/>
      <c r="E161" s="14"/>
      <c r="F161" s="14"/>
      <c r="G161" s="13"/>
      <c r="H161" s="13"/>
      <c r="I161" s="13"/>
      <c r="J161" s="13"/>
      <c r="K161" s="13"/>
      <c r="L161" s="13"/>
      <c r="M161" s="14"/>
      <c r="N161" s="14"/>
      <c r="O161" s="13"/>
      <c r="P161" s="13"/>
      <c r="Q161" s="13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customHeight="1" x14ac:dyDescent="0.2">
      <c r="A162" s="13"/>
      <c r="B162" s="13"/>
      <c r="C162" s="13"/>
      <c r="D162" s="13"/>
      <c r="E162" s="14"/>
      <c r="F162" s="14"/>
      <c r="G162" s="13"/>
      <c r="H162" s="13"/>
      <c r="I162" s="13"/>
      <c r="J162" s="13"/>
      <c r="K162" s="13"/>
      <c r="L162" s="13"/>
      <c r="M162" s="14"/>
      <c r="N162" s="14"/>
      <c r="O162" s="13"/>
      <c r="P162" s="13"/>
      <c r="Q162" s="13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customHeight="1" x14ac:dyDescent="0.2">
      <c r="A163" s="13"/>
      <c r="B163" s="13"/>
      <c r="C163" s="13"/>
      <c r="D163" s="13"/>
      <c r="E163" s="14"/>
      <c r="F163" s="14"/>
      <c r="G163" s="13"/>
      <c r="H163" s="13"/>
      <c r="I163" s="13"/>
      <c r="J163" s="13"/>
      <c r="K163" s="13"/>
      <c r="L163" s="13"/>
      <c r="M163" s="14"/>
      <c r="N163" s="14"/>
      <c r="O163" s="13"/>
      <c r="P163" s="13"/>
      <c r="Q163" s="13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customHeight="1" x14ac:dyDescent="0.2">
      <c r="A164" s="13"/>
      <c r="B164" s="13"/>
      <c r="C164" s="13"/>
      <c r="D164" s="13"/>
      <c r="E164" s="14"/>
      <c r="F164" s="14"/>
      <c r="G164" s="13"/>
      <c r="H164" s="13"/>
      <c r="I164" s="13"/>
      <c r="J164" s="13"/>
      <c r="K164" s="13"/>
      <c r="L164" s="13"/>
      <c r="M164" s="14"/>
      <c r="N164" s="14"/>
      <c r="O164" s="13"/>
      <c r="P164" s="13"/>
      <c r="Q164" s="13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customHeight="1" x14ac:dyDescent="0.2">
      <c r="A165" s="13"/>
      <c r="B165" s="13"/>
      <c r="C165" s="13"/>
      <c r="D165" s="13"/>
      <c r="E165" s="14"/>
      <c r="F165" s="14"/>
      <c r="G165" s="13"/>
      <c r="H165" s="13"/>
      <c r="I165" s="13"/>
      <c r="J165" s="13"/>
      <c r="K165" s="13"/>
      <c r="L165" s="13"/>
      <c r="M165" s="14"/>
      <c r="N165" s="14"/>
      <c r="O165" s="13"/>
      <c r="P165" s="13"/>
      <c r="Q165" s="13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customHeight="1" x14ac:dyDescent="0.2">
      <c r="A166" s="13"/>
      <c r="B166" s="13"/>
      <c r="C166" s="13"/>
      <c r="D166" s="13"/>
      <c r="E166" s="14"/>
      <c r="F166" s="14"/>
      <c r="G166" s="13"/>
      <c r="H166" s="13"/>
      <c r="I166" s="13"/>
      <c r="J166" s="13"/>
      <c r="K166" s="13"/>
      <c r="L166" s="13"/>
      <c r="M166" s="14"/>
      <c r="N166" s="14"/>
      <c r="O166" s="13"/>
      <c r="P166" s="13"/>
      <c r="Q166" s="13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customHeight="1" x14ac:dyDescent="0.2">
      <c r="A167" s="13"/>
      <c r="B167" s="13"/>
      <c r="C167" s="13"/>
      <c r="D167" s="13"/>
      <c r="E167" s="14"/>
      <c r="F167" s="14"/>
      <c r="G167" s="13"/>
      <c r="H167" s="13"/>
      <c r="I167" s="13"/>
      <c r="J167" s="13"/>
      <c r="K167" s="13"/>
      <c r="L167" s="13"/>
      <c r="M167" s="14"/>
      <c r="N167" s="14"/>
      <c r="O167" s="13"/>
      <c r="P167" s="13"/>
      <c r="Q167" s="13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customHeight="1" x14ac:dyDescent="0.2">
      <c r="A168" s="13"/>
      <c r="B168" s="13"/>
      <c r="C168" s="13"/>
      <c r="D168" s="13"/>
      <c r="E168" s="14"/>
      <c r="F168" s="14"/>
      <c r="G168" s="13"/>
      <c r="H168" s="13"/>
      <c r="I168" s="13"/>
      <c r="J168" s="13"/>
      <c r="K168" s="13"/>
      <c r="L168" s="13"/>
      <c r="M168" s="14"/>
      <c r="N168" s="14"/>
      <c r="O168" s="13"/>
      <c r="P168" s="13"/>
      <c r="Q168" s="13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customHeight="1" x14ac:dyDescent="0.2">
      <c r="A169" s="13"/>
      <c r="B169" s="13"/>
      <c r="C169" s="13"/>
      <c r="D169" s="13"/>
      <c r="E169" s="14"/>
      <c r="F169" s="14"/>
      <c r="G169" s="13"/>
      <c r="H169" s="13"/>
      <c r="I169" s="13"/>
      <c r="J169" s="13"/>
      <c r="K169" s="13"/>
      <c r="L169" s="13"/>
      <c r="M169" s="14"/>
      <c r="N169" s="14"/>
      <c r="O169" s="13"/>
      <c r="P169" s="13"/>
      <c r="Q169" s="13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customHeight="1" x14ac:dyDescent="0.2">
      <c r="A170" s="13"/>
      <c r="B170" s="13"/>
      <c r="C170" s="13"/>
      <c r="D170" s="13"/>
      <c r="E170" s="14"/>
      <c r="F170" s="14"/>
      <c r="G170" s="13"/>
      <c r="H170" s="13"/>
      <c r="I170" s="13"/>
      <c r="J170" s="13"/>
      <c r="K170" s="13"/>
      <c r="L170" s="13"/>
      <c r="M170" s="14"/>
      <c r="N170" s="14"/>
      <c r="O170" s="13"/>
      <c r="P170" s="13"/>
      <c r="Q170" s="13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customHeight="1" x14ac:dyDescent="0.2">
      <c r="A171" s="13"/>
      <c r="B171" s="13"/>
      <c r="C171" s="13"/>
      <c r="D171" s="13"/>
      <c r="E171" s="14"/>
      <c r="F171" s="14"/>
      <c r="G171" s="13"/>
      <c r="H171" s="13"/>
      <c r="I171" s="13"/>
      <c r="J171" s="13"/>
      <c r="K171" s="13"/>
      <c r="L171" s="13"/>
      <c r="M171" s="14"/>
      <c r="N171" s="14"/>
      <c r="O171" s="13"/>
      <c r="P171" s="13"/>
      <c r="Q171" s="13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customHeight="1" x14ac:dyDescent="0.2">
      <c r="A172" s="13"/>
      <c r="B172" s="13"/>
      <c r="C172" s="13"/>
      <c r="D172" s="13"/>
      <c r="E172" s="14"/>
      <c r="F172" s="14"/>
      <c r="G172" s="13"/>
      <c r="H172" s="13"/>
      <c r="I172" s="13"/>
      <c r="J172" s="13"/>
      <c r="K172" s="13"/>
      <c r="L172" s="13"/>
      <c r="M172" s="14"/>
      <c r="N172" s="14"/>
      <c r="O172" s="13"/>
      <c r="P172" s="13"/>
      <c r="Q172" s="13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customHeight="1" x14ac:dyDescent="0.2">
      <c r="A173" s="13"/>
      <c r="B173" s="13"/>
      <c r="C173" s="13"/>
      <c r="D173" s="13"/>
      <c r="E173" s="14"/>
      <c r="F173" s="14"/>
      <c r="G173" s="13"/>
      <c r="H173" s="13"/>
      <c r="I173" s="13"/>
      <c r="J173" s="13"/>
      <c r="K173" s="13"/>
      <c r="L173" s="13"/>
      <c r="M173" s="14"/>
      <c r="N173" s="14"/>
      <c r="O173" s="13"/>
      <c r="P173" s="13"/>
      <c r="Q173" s="13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customHeight="1" x14ac:dyDescent="0.2">
      <c r="A174" s="13"/>
      <c r="B174" s="13"/>
      <c r="C174" s="13"/>
      <c r="D174" s="13"/>
      <c r="E174" s="14"/>
      <c r="F174" s="14"/>
      <c r="G174" s="13"/>
      <c r="H174" s="13"/>
      <c r="I174" s="13"/>
      <c r="J174" s="13"/>
      <c r="K174" s="13"/>
      <c r="L174" s="13"/>
      <c r="M174" s="14"/>
      <c r="N174" s="14"/>
      <c r="O174" s="13"/>
      <c r="P174" s="13"/>
      <c r="Q174" s="13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customHeight="1" x14ac:dyDescent="0.2">
      <c r="A175" s="13"/>
      <c r="B175" s="13"/>
      <c r="C175" s="13"/>
      <c r="D175" s="13"/>
      <c r="E175" s="14"/>
      <c r="F175" s="14"/>
      <c r="G175" s="13"/>
      <c r="H175" s="13"/>
      <c r="I175" s="13"/>
      <c r="J175" s="13"/>
      <c r="K175" s="13"/>
      <c r="L175" s="13"/>
      <c r="M175" s="14"/>
      <c r="N175" s="14"/>
      <c r="O175" s="13"/>
      <c r="P175" s="13"/>
      <c r="Q175" s="1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 x14ac:dyDescent="0.2">
      <c r="A176" s="13"/>
      <c r="B176" s="13"/>
      <c r="C176" s="13"/>
      <c r="D176" s="13"/>
      <c r="E176" s="14"/>
      <c r="F176" s="14"/>
      <c r="G176" s="13"/>
      <c r="H176" s="13"/>
      <c r="I176" s="13"/>
      <c r="J176" s="13"/>
      <c r="K176" s="13"/>
      <c r="L176" s="13"/>
      <c r="M176" s="14"/>
      <c r="N176" s="14"/>
      <c r="O176" s="13"/>
      <c r="P176" s="13"/>
      <c r="Q176" s="13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customHeight="1" x14ac:dyDescent="0.2">
      <c r="A177" s="13"/>
      <c r="B177" s="13"/>
      <c r="C177" s="13"/>
      <c r="D177" s="13"/>
      <c r="E177" s="14"/>
      <c r="F177" s="14"/>
      <c r="G177" s="13"/>
      <c r="H177" s="13"/>
      <c r="I177" s="13"/>
      <c r="J177" s="13"/>
      <c r="K177" s="13"/>
      <c r="L177" s="13"/>
      <c r="M177" s="14"/>
      <c r="N177" s="14"/>
      <c r="O177" s="13"/>
      <c r="P177" s="13"/>
      <c r="Q177" s="13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customHeight="1" x14ac:dyDescent="0.2">
      <c r="A178" s="13"/>
      <c r="B178" s="13"/>
      <c r="C178" s="13"/>
      <c r="D178" s="13"/>
      <c r="E178" s="14"/>
      <c r="F178" s="14"/>
      <c r="G178" s="13"/>
      <c r="H178" s="13"/>
      <c r="I178" s="13"/>
      <c r="J178" s="13"/>
      <c r="K178" s="13"/>
      <c r="L178" s="13"/>
      <c r="M178" s="14"/>
      <c r="N178" s="14"/>
      <c r="O178" s="13"/>
      <c r="P178" s="13"/>
      <c r="Q178" s="1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customHeight="1" x14ac:dyDescent="0.2">
      <c r="A179" s="13"/>
      <c r="B179" s="13"/>
      <c r="C179" s="13"/>
      <c r="D179" s="13"/>
      <c r="E179" s="14"/>
      <c r="F179" s="14"/>
      <c r="G179" s="13"/>
      <c r="H179" s="13"/>
      <c r="I179" s="13"/>
      <c r="J179" s="13"/>
      <c r="K179" s="13"/>
      <c r="L179" s="13"/>
      <c r="M179" s="14"/>
      <c r="N179" s="14"/>
      <c r="O179" s="13"/>
      <c r="P179" s="13"/>
      <c r="Q179" s="13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customHeight="1" x14ac:dyDescent="0.2">
      <c r="A180" s="13"/>
      <c r="B180" s="13"/>
      <c r="C180" s="13"/>
      <c r="D180" s="13"/>
      <c r="E180" s="14"/>
      <c r="F180" s="14"/>
      <c r="G180" s="13"/>
      <c r="H180" s="13"/>
      <c r="I180" s="13"/>
      <c r="J180" s="13"/>
      <c r="K180" s="13"/>
      <c r="L180" s="13"/>
      <c r="M180" s="14"/>
      <c r="N180" s="14"/>
      <c r="O180" s="13"/>
      <c r="P180" s="13"/>
      <c r="Q180" s="1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customHeight="1" x14ac:dyDescent="0.2">
      <c r="A181" s="13"/>
      <c r="B181" s="13"/>
      <c r="C181" s="13"/>
      <c r="D181" s="13"/>
      <c r="E181" s="14"/>
      <c r="F181" s="14"/>
      <c r="G181" s="13"/>
      <c r="H181" s="13"/>
      <c r="I181" s="13"/>
      <c r="J181" s="13"/>
      <c r="K181" s="13"/>
      <c r="L181" s="13"/>
      <c r="M181" s="14"/>
      <c r="N181" s="14"/>
      <c r="O181" s="13"/>
      <c r="P181" s="13"/>
      <c r="Q181" s="13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customHeight="1" x14ac:dyDescent="0.2">
      <c r="A182" s="13"/>
      <c r="B182" s="13"/>
      <c r="C182" s="13"/>
      <c r="D182" s="13"/>
      <c r="E182" s="14"/>
      <c r="F182" s="14"/>
      <c r="G182" s="13"/>
      <c r="H182" s="13"/>
      <c r="I182" s="13"/>
      <c r="J182" s="13"/>
      <c r="K182" s="13"/>
      <c r="L182" s="13"/>
      <c r="M182" s="14"/>
      <c r="N182" s="14"/>
      <c r="O182" s="13"/>
      <c r="P182" s="13"/>
      <c r="Q182" s="13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customHeight="1" x14ac:dyDescent="0.2">
      <c r="A183" s="13"/>
      <c r="B183" s="13"/>
      <c r="C183" s="13"/>
      <c r="D183" s="13"/>
      <c r="E183" s="14"/>
      <c r="F183" s="14"/>
      <c r="G183" s="13"/>
      <c r="H183" s="13"/>
      <c r="I183" s="13"/>
      <c r="J183" s="13"/>
      <c r="K183" s="13"/>
      <c r="L183" s="13"/>
      <c r="M183" s="14"/>
      <c r="N183" s="14"/>
      <c r="O183" s="13"/>
      <c r="P183" s="13"/>
      <c r="Q183" s="1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customHeight="1" x14ac:dyDescent="0.2">
      <c r="A184" s="13"/>
      <c r="B184" s="13"/>
      <c r="C184" s="13"/>
      <c r="D184" s="13"/>
      <c r="E184" s="14"/>
      <c r="F184" s="14"/>
      <c r="G184" s="13"/>
      <c r="H184" s="13"/>
      <c r="I184" s="13"/>
      <c r="J184" s="13"/>
      <c r="K184" s="13"/>
      <c r="L184" s="13"/>
      <c r="M184" s="14"/>
      <c r="N184" s="14"/>
      <c r="O184" s="13"/>
      <c r="P184" s="13"/>
      <c r="Q184" s="13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customHeight="1" x14ac:dyDescent="0.2">
      <c r="A185" s="13"/>
      <c r="B185" s="13"/>
      <c r="C185" s="13"/>
      <c r="D185" s="13"/>
      <c r="E185" s="14"/>
      <c r="F185" s="14"/>
      <c r="G185" s="13"/>
      <c r="H185" s="13"/>
      <c r="I185" s="13"/>
      <c r="J185" s="13"/>
      <c r="K185" s="13"/>
      <c r="L185" s="13"/>
      <c r="M185" s="14"/>
      <c r="N185" s="14"/>
      <c r="O185" s="13"/>
      <c r="P185" s="13"/>
      <c r="Q185" s="13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customHeight="1" x14ac:dyDescent="0.2">
      <c r="A186" s="13"/>
      <c r="B186" s="13"/>
      <c r="C186" s="13"/>
      <c r="D186" s="13"/>
      <c r="E186" s="14"/>
      <c r="F186" s="14"/>
      <c r="G186" s="13"/>
      <c r="H186" s="13"/>
      <c r="I186" s="13"/>
      <c r="J186" s="13"/>
      <c r="K186" s="13"/>
      <c r="L186" s="13"/>
      <c r="M186" s="14"/>
      <c r="N186" s="14"/>
      <c r="O186" s="13"/>
      <c r="P186" s="13"/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customHeight="1" x14ac:dyDescent="0.2">
      <c r="A187" s="13"/>
      <c r="B187" s="13"/>
      <c r="C187" s="13"/>
      <c r="D187" s="13"/>
      <c r="E187" s="14"/>
      <c r="F187" s="14"/>
      <c r="G187" s="13"/>
      <c r="H187" s="13"/>
      <c r="I187" s="13"/>
      <c r="J187" s="13"/>
      <c r="K187" s="13"/>
      <c r="L187" s="13"/>
      <c r="M187" s="14"/>
      <c r="N187" s="14"/>
      <c r="O187" s="13"/>
      <c r="P187" s="13"/>
      <c r="Q187" s="13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customHeight="1" x14ac:dyDescent="0.2">
      <c r="A188" s="13"/>
      <c r="B188" s="13"/>
      <c r="C188" s="13"/>
      <c r="D188" s="13"/>
      <c r="E188" s="14"/>
      <c r="F188" s="14"/>
      <c r="G188" s="13"/>
      <c r="H188" s="13"/>
      <c r="I188" s="13"/>
      <c r="J188" s="13"/>
      <c r="K188" s="13"/>
      <c r="L188" s="13"/>
      <c r="M188" s="14"/>
      <c r="N188" s="14"/>
      <c r="O188" s="13"/>
      <c r="P188" s="13"/>
      <c r="Q188" s="1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customHeight="1" x14ac:dyDescent="0.2">
      <c r="A189" s="13"/>
      <c r="B189" s="13"/>
      <c r="C189" s="13"/>
      <c r="D189" s="13"/>
      <c r="E189" s="14"/>
      <c r="F189" s="14"/>
      <c r="G189" s="13"/>
      <c r="H189" s="13"/>
      <c r="I189" s="13"/>
      <c r="J189" s="13"/>
      <c r="K189" s="13"/>
      <c r="L189" s="13"/>
      <c r="M189" s="14"/>
      <c r="N189" s="14"/>
      <c r="O189" s="13"/>
      <c r="P189" s="13"/>
      <c r="Q189" s="13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customHeight="1" x14ac:dyDescent="0.2">
      <c r="A190" s="13"/>
      <c r="B190" s="13"/>
      <c r="C190" s="13"/>
      <c r="D190" s="13"/>
      <c r="E190" s="14"/>
      <c r="F190" s="14"/>
      <c r="G190" s="13"/>
      <c r="H190" s="13"/>
      <c r="I190" s="13"/>
      <c r="J190" s="13"/>
      <c r="K190" s="13"/>
      <c r="L190" s="13"/>
      <c r="M190" s="14"/>
      <c r="N190" s="14"/>
      <c r="O190" s="13"/>
      <c r="P190" s="13"/>
      <c r="Q190" s="13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customHeight="1" x14ac:dyDescent="0.2">
      <c r="A191" s="13"/>
      <c r="B191" s="13"/>
      <c r="C191" s="13"/>
      <c r="D191" s="13"/>
      <c r="E191" s="14"/>
      <c r="F191" s="14"/>
      <c r="G191" s="13"/>
      <c r="H191" s="13"/>
      <c r="I191" s="13"/>
      <c r="J191" s="13"/>
      <c r="K191" s="13"/>
      <c r="L191" s="13"/>
      <c r="M191" s="14"/>
      <c r="N191" s="14"/>
      <c r="O191" s="13"/>
      <c r="P191" s="13"/>
      <c r="Q191" s="13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customHeight="1" x14ac:dyDescent="0.2">
      <c r="A192" s="13"/>
      <c r="B192" s="13"/>
      <c r="C192" s="13"/>
      <c r="D192" s="13"/>
      <c r="E192" s="14"/>
      <c r="F192" s="14"/>
      <c r="G192" s="13"/>
      <c r="H192" s="13"/>
      <c r="I192" s="13"/>
      <c r="J192" s="13"/>
      <c r="K192" s="13"/>
      <c r="L192" s="13"/>
      <c r="M192" s="14"/>
      <c r="N192" s="14"/>
      <c r="O192" s="13"/>
      <c r="P192" s="13"/>
      <c r="Q192" s="1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customHeight="1" x14ac:dyDescent="0.2">
      <c r="A193" s="13"/>
      <c r="B193" s="13"/>
      <c r="C193" s="13"/>
      <c r="D193" s="13"/>
      <c r="E193" s="14"/>
      <c r="F193" s="14"/>
      <c r="G193" s="13"/>
      <c r="H193" s="13"/>
      <c r="I193" s="13"/>
      <c r="J193" s="13"/>
      <c r="K193" s="13"/>
      <c r="L193" s="13"/>
      <c r="M193" s="14"/>
      <c r="N193" s="14"/>
      <c r="O193" s="13"/>
      <c r="P193" s="13"/>
      <c r="Q193" s="1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customHeight="1" x14ac:dyDescent="0.2">
      <c r="A194" s="13"/>
      <c r="B194" s="13"/>
      <c r="C194" s="13"/>
      <c r="D194" s="13"/>
      <c r="E194" s="14"/>
      <c r="F194" s="14"/>
      <c r="G194" s="13"/>
      <c r="H194" s="13"/>
      <c r="I194" s="13"/>
      <c r="J194" s="13"/>
      <c r="K194" s="13"/>
      <c r="L194" s="13"/>
      <c r="M194" s="14"/>
      <c r="N194" s="14"/>
      <c r="O194" s="13"/>
      <c r="P194" s="13"/>
      <c r="Q194" s="13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customHeight="1" x14ac:dyDescent="0.2">
      <c r="A195" s="13"/>
      <c r="B195" s="13"/>
      <c r="C195" s="13"/>
      <c r="D195" s="13"/>
      <c r="E195" s="14"/>
      <c r="F195" s="14"/>
      <c r="G195" s="13"/>
      <c r="H195" s="13"/>
      <c r="I195" s="13"/>
      <c r="J195" s="13"/>
      <c r="K195" s="13"/>
      <c r="L195" s="13"/>
      <c r="M195" s="14"/>
      <c r="N195" s="14"/>
      <c r="O195" s="13"/>
      <c r="P195" s="13"/>
      <c r="Q195" s="13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customHeight="1" x14ac:dyDescent="0.2">
      <c r="A196" s="13"/>
      <c r="B196" s="13"/>
      <c r="C196" s="13"/>
      <c r="D196" s="13"/>
      <c r="E196" s="14"/>
      <c r="F196" s="14"/>
      <c r="G196" s="13"/>
      <c r="H196" s="13"/>
      <c r="I196" s="13"/>
      <c r="J196" s="13"/>
      <c r="K196" s="13"/>
      <c r="L196" s="13"/>
      <c r="M196" s="14"/>
      <c r="N196" s="14"/>
      <c r="O196" s="13"/>
      <c r="P196" s="13"/>
      <c r="Q196" s="13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customHeight="1" x14ac:dyDescent="0.2">
      <c r="A197" s="13"/>
      <c r="B197" s="13"/>
      <c r="C197" s="13"/>
      <c r="D197" s="13"/>
      <c r="E197" s="14"/>
      <c r="F197" s="14"/>
      <c r="G197" s="13"/>
      <c r="H197" s="13"/>
      <c r="I197" s="13"/>
      <c r="J197" s="13"/>
      <c r="K197" s="13"/>
      <c r="L197" s="13"/>
      <c r="M197" s="14"/>
      <c r="N197" s="14"/>
      <c r="O197" s="13"/>
      <c r="P197" s="13"/>
      <c r="Q197" s="13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customHeight="1" x14ac:dyDescent="0.2">
      <c r="A198" s="13"/>
      <c r="B198" s="13"/>
      <c r="C198" s="13"/>
      <c r="D198" s="13"/>
      <c r="E198" s="14"/>
      <c r="F198" s="14"/>
      <c r="G198" s="13"/>
      <c r="H198" s="13"/>
      <c r="I198" s="13"/>
      <c r="J198" s="13"/>
      <c r="K198" s="13"/>
      <c r="L198" s="13"/>
      <c r="M198" s="14"/>
      <c r="N198" s="14"/>
      <c r="O198" s="13"/>
      <c r="P198" s="13"/>
      <c r="Q198" s="1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customHeight="1" x14ac:dyDescent="0.2">
      <c r="A199" s="13"/>
      <c r="B199" s="13"/>
      <c r="C199" s="13"/>
      <c r="D199" s="13"/>
      <c r="E199" s="14"/>
      <c r="F199" s="14"/>
      <c r="G199" s="13"/>
      <c r="H199" s="13"/>
      <c r="I199" s="13"/>
      <c r="J199" s="13"/>
      <c r="K199" s="13"/>
      <c r="L199" s="13"/>
      <c r="M199" s="14"/>
      <c r="N199" s="14"/>
      <c r="O199" s="13"/>
      <c r="P199" s="13"/>
      <c r="Q199" s="13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customHeight="1" x14ac:dyDescent="0.2">
      <c r="A200" s="13"/>
      <c r="B200" s="13"/>
      <c r="C200" s="13"/>
      <c r="D200" s="13"/>
      <c r="E200" s="14"/>
      <c r="F200" s="14"/>
      <c r="G200" s="13"/>
      <c r="H200" s="13"/>
      <c r="I200" s="13"/>
      <c r="J200" s="13"/>
      <c r="K200" s="13"/>
      <c r="L200" s="13"/>
      <c r="M200" s="14"/>
      <c r="N200" s="14"/>
      <c r="O200" s="13"/>
      <c r="P200" s="13"/>
      <c r="Q200" s="1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customHeight="1" x14ac:dyDescent="0.2">
      <c r="A201" s="13"/>
      <c r="B201" s="13"/>
      <c r="C201" s="13"/>
      <c r="D201" s="13"/>
      <c r="E201" s="14"/>
      <c r="F201" s="14"/>
      <c r="G201" s="13"/>
      <c r="H201" s="13"/>
      <c r="I201" s="13"/>
      <c r="J201" s="13"/>
      <c r="K201" s="13"/>
      <c r="L201" s="13"/>
      <c r="M201" s="14"/>
      <c r="N201" s="14"/>
      <c r="O201" s="13"/>
      <c r="P201" s="13"/>
      <c r="Q201" s="13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customHeight="1" x14ac:dyDescent="0.2">
      <c r="A202" s="13"/>
      <c r="B202" s="13"/>
      <c r="C202" s="13"/>
      <c r="D202" s="13"/>
      <c r="E202" s="14"/>
      <c r="F202" s="14"/>
      <c r="G202" s="13"/>
      <c r="H202" s="13"/>
      <c r="I202" s="13"/>
      <c r="J202" s="13"/>
      <c r="K202" s="13"/>
      <c r="L202" s="13"/>
      <c r="M202" s="14"/>
      <c r="N202" s="14"/>
      <c r="O202" s="13"/>
      <c r="P202" s="13"/>
      <c r="Q202" s="13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customHeight="1" x14ac:dyDescent="0.2">
      <c r="A203" s="13"/>
      <c r="B203" s="13"/>
      <c r="C203" s="13"/>
      <c r="D203" s="13"/>
      <c r="E203" s="14"/>
      <c r="F203" s="14"/>
      <c r="G203" s="13"/>
      <c r="H203" s="13"/>
      <c r="I203" s="13"/>
      <c r="J203" s="13"/>
      <c r="K203" s="13"/>
      <c r="L203" s="13"/>
      <c r="M203" s="14"/>
      <c r="N203" s="14"/>
      <c r="O203" s="13"/>
      <c r="P203" s="13"/>
      <c r="Q203" s="13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customHeight="1" x14ac:dyDescent="0.2">
      <c r="A204" s="13"/>
      <c r="B204" s="13"/>
      <c r="C204" s="13"/>
      <c r="D204" s="13"/>
      <c r="E204" s="14"/>
      <c r="F204" s="14"/>
      <c r="G204" s="13"/>
      <c r="H204" s="13"/>
      <c r="I204" s="13"/>
      <c r="J204" s="13"/>
      <c r="K204" s="13"/>
      <c r="L204" s="13"/>
      <c r="M204" s="14"/>
      <c r="N204" s="14"/>
      <c r="O204" s="13"/>
      <c r="P204" s="13"/>
      <c r="Q204" s="13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customHeight="1" x14ac:dyDescent="0.2">
      <c r="A205" s="13"/>
      <c r="B205" s="13"/>
      <c r="C205" s="13"/>
      <c r="D205" s="13"/>
      <c r="E205" s="14"/>
      <c r="F205" s="14"/>
      <c r="G205" s="13"/>
      <c r="H205" s="13"/>
      <c r="I205" s="13"/>
      <c r="J205" s="13"/>
      <c r="K205" s="13"/>
      <c r="L205" s="13"/>
      <c r="M205" s="14"/>
      <c r="N205" s="14"/>
      <c r="O205" s="13"/>
      <c r="P205" s="13"/>
      <c r="Q205" s="13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customHeight="1" x14ac:dyDescent="0.2">
      <c r="A206" s="13"/>
      <c r="B206" s="13"/>
      <c r="C206" s="13"/>
      <c r="D206" s="13"/>
      <c r="E206" s="14"/>
      <c r="F206" s="14"/>
      <c r="G206" s="13"/>
      <c r="H206" s="13"/>
      <c r="I206" s="13"/>
      <c r="J206" s="13"/>
      <c r="K206" s="13"/>
      <c r="L206" s="13"/>
      <c r="M206" s="14"/>
      <c r="N206" s="14"/>
      <c r="O206" s="13"/>
      <c r="P206" s="13"/>
      <c r="Q206" s="13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customHeight="1" x14ac:dyDescent="0.2">
      <c r="A207" s="13"/>
      <c r="B207" s="13"/>
      <c r="C207" s="13"/>
      <c r="D207" s="13"/>
      <c r="E207" s="14"/>
      <c r="F207" s="14"/>
      <c r="G207" s="13"/>
      <c r="H207" s="13"/>
      <c r="I207" s="13"/>
      <c r="J207" s="13"/>
      <c r="K207" s="13"/>
      <c r="L207" s="13"/>
      <c r="M207" s="14"/>
      <c r="N207" s="14"/>
      <c r="O207" s="13"/>
      <c r="P207" s="13"/>
      <c r="Q207" s="13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customHeight="1" x14ac:dyDescent="0.2">
      <c r="A208" s="13"/>
      <c r="B208" s="13"/>
      <c r="C208" s="13"/>
      <c r="D208" s="13"/>
      <c r="E208" s="14"/>
      <c r="F208" s="14"/>
      <c r="G208" s="13"/>
      <c r="H208" s="13"/>
      <c r="I208" s="13"/>
      <c r="J208" s="13"/>
      <c r="K208" s="13"/>
      <c r="L208" s="13"/>
      <c r="M208" s="14"/>
      <c r="N208" s="14"/>
      <c r="O208" s="13"/>
      <c r="P208" s="13"/>
      <c r="Q208" s="1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customHeight="1" x14ac:dyDescent="0.2">
      <c r="A209" s="13"/>
      <c r="B209" s="13"/>
      <c r="C209" s="13"/>
      <c r="D209" s="13"/>
      <c r="E209" s="14"/>
      <c r="F209" s="14"/>
      <c r="G209" s="13"/>
      <c r="H209" s="13"/>
      <c r="I209" s="13"/>
      <c r="J209" s="13"/>
      <c r="K209" s="13"/>
      <c r="L209" s="13"/>
      <c r="M209" s="14"/>
      <c r="N209" s="14"/>
      <c r="O209" s="13"/>
      <c r="P209" s="13"/>
      <c r="Q209" s="13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customHeight="1" x14ac:dyDescent="0.2">
      <c r="A210" s="13"/>
      <c r="B210" s="13"/>
      <c r="C210" s="13"/>
      <c r="D210" s="13"/>
      <c r="E210" s="14"/>
      <c r="F210" s="14"/>
      <c r="G210" s="13"/>
      <c r="H210" s="13"/>
      <c r="I210" s="13"/>
      <c r="J210" s="13"/>
      <c r="K210" s="13"/>
      <c r="L210" s="13"/>
      <c r="M210" s="14"/>
      <c r="N210" s="14"/>
      <c r="O210" s="13"/>
      <c r="P210" s="13"/>
      <c r="Q210" s="13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customHeight="1" x14ac:dyDescent="0.2">
      <c r="A211" s="13"/>
      <c r="B211" s="13"/>
      <c r="C211" s="13"/>
      <c r="D211" s="13"/>
      <c r="E211" s="14"/>
      <c r="F211" s="14"/>
      <c r="G211" s="13"/>
      <c r="H211" s="13"/>
      <c r="I211" s="13"/>
      <c r="J211" s="13"/>
      <c r="K211" s="13"/>
      <c r="L211" s="13"/>
      <c r="M211" s="14"/>
      <c r="N211" s="14"/>
      <c r="O211" s="13"/>
      <c r="P211" s="13"/>
      <c r="Q211" s="13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customHeight="1" x14ac:dyDescent="0.2">
      <c r="A212" s="13"/>
      <c r="B212" s="13"/>
      <c r="C212" s="13"/>
      <c r="D212" s="13"/>
      <c r="E212" s="14"/>
      <c r="F212" s="14"/>
      <c r="G212" s="13"/>
      <c r="H212" s="13"/>
      <c r="I212" s="13"/>
      <c r="J212" s="13"/>
      <c r="K212" s="13"/>
      <c r="L212" s="13"/>
      <c r="M212" s="14"/>
      <c r="N212" s="14"/>
      <c r="O212" s="13"/>
      <c r="P212" s="13"/>
      <c r="Q212" s="13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customHeight="1" x14ac:dyDescent="0.2">
      <c r="A213" s="13"/>
      <c r="B213" s="13"/>
      <c r="C213" s="13"/>
      <c r="D213" s="13"/>
      <c r="E213" s="14"/>
      <c r="F213" s="14"/>
      <c r="G213" s="13"/>
      <c r="H213" s="13"/>
      <c r="I213" s="13"/>
      <c r="J213" s="13"/>
      <c r="K213" s="13"/>
      <c r="L213" s="13"/>
      <c r="M213" s="14"/>
      <c r="N213" s="14"/>
      <c r="O213" s="13"/>
      <c r="P213" s="13"/>
      <c r="Q213" s="13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customHeight="1" x14ac:dyDescent="0.2">
      <c r="A214" s="13"/>
      <c r="B214" s="13"/>
      <c r="C214" s="13"/>
      <c r="D214" s="13"/>
      <c r="E214" s="14"/>
      <c r="F214" s="14"/>
      <c r="G214" s="13"/>
      <c r="H214" s="13"/>
      <c r="I214" s="13"/>
      <c r="J214" s="13"/>
      <c r="K214" s="13"/>
      <c r="L214" s="13"/>
      <c r="M214" s="14"/>
      <c r="N214" s="14"/>
      <c r="O214" s="13"/>
      <c r="P214" s="13"/>
      <c r="Q214" s="13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customHeight="1" x14ac:dyDescent="0.2">
      <c r="A215" s="13"/>
      <c r="B215" s="13"/>
      <c r="C215" s="13"/>
      <c r="D215" s="13"/>
      <c r="E215" s="14"/>
      <c r="F215" s="14"/>
      <c r="G215" s="13"/>
      <c r="H215" s="13"/>
      <c r="I215" s="13"/>
      <c r="J215" s="13"/>
      <c r="K215" s="13"/>
      <c r="L215" s="13"/>
      <c r="M215" s="14"/>
      <c r="N215" s="14"/>
      <c r="O215" s="13"/>
      <c r="P215" s="13"/>
      <c r="Q215" s="13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customHeight="1" x14ac:dyDescent="0.2">
      <c r="A216" s="13"/>
      <c r="B216" s="13"/>
      <c r="C216" s="13"/>
      <c r="D216" s="13"/>
      <c r="E216" s="14"/>
      <c r="F216" s="14"/>
      <c r="G216" s="13"/>
      <c r="H216" s="13"/>
      <c r="I216" s="13"/>
      <c r="J216" s="13"/>
      <c r="K216" s="13"/>
      <c r="L216" s="13"/>
      <c r="M216" s="14"/>
      <c r="N216" s="14"/>
      <c r="O216" s="13"/>
      <c r="P216" s="13"/>
      <c r="Q216" s="1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customHeight="1" x14ac:dyDescent="0.2">
      <c r="A217" s="13"/>
      <c r="B217" s="13"/>
      <c r="C217" s="13"/>
      <c r="D217" s="13"/>
      <c r="E217" s="14"/>
      <c r="F217" s="14"/>
      <c r="G217" s="13"/>
      <c r="H217" s="13"/>
      <c r="I217" s="13"/>
      <c r="J217" s="13"/>
      <c r="K217" s="13"/>
      <c r="L217" s="13"/>
      <c r="M217" s="14"/>
      <c r="N217" s="14"/>
      <c r="O217" s="13"/>
      <c r="P217" s="13"/>
      <c r="Q217" s="13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customHeight="1" x14ac:dyDescent="0.2">
      <c r="A218" s="13"/>
      <c r="B218" s="13"/>
      <c r="C218" s="13"/>
      <c r="D218" s="13"/>
      <c r="E218" s="14"/>
      <c r="F218" s="14"/>
      <c r="G218" s="13"/>
      <c r="H218" s="13"/>
      <c r="I218" s="13"/>
      <c r="J218" s="13"/>
      <c r="K218" s="13"/>
      <c r="L218" s="13"/>
      <c r="M218" s="14"/>
      <c r="N218" s="14"/>
      <c r="O218" s="13"/>
      <c r="P218" s="13"/>
      <c r="Q218" s="13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customHeight="1" x14ac:dyDescent="0.2">
      <c r="A219" s="13"/>
      <c r="B219" s="13"/>
      <c r="C219" s="13"/>
      <c r="D219" s="13"/>
      <c r="E219" s="14"/>
      <c r="F219" s="14"/>
      <c r="G219" s="13"/>
      <c r="H219" s="13"/>
      <c r="I219" s="13"/>
      <c r="J219" s="13"/>
      <c r="K219" s="13"/>
      <c r="L219" s="13"/>
      <c r="M219" s="14"/>
      <c r="N219" s="14"/>
      <c r="O219" s="13"/>
      <c r="P219" s="13"/>
      <c r="Q219" s="13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customHeight="1" x14ac:dyDescent="0.2">
      <c r="A220" s="13"/>
      <c r="B220" s="13"/>
      <c r="C220" s="13"/>
      <c r="D220" s="13"/>
      <c r="E220" s="14"/>
      <c r="F220" s="14"/>
      <c r="G220" s="13"/>
      <c r="H220" s="13"/>
      <c r="I220" s="13"/>
      <c r="J220" s="13"/>
      <c r="K220" s="13"/>
      <c r="L220" s="13"/>
      <c r="M220" s="14"/>
      <c r="N220" s="14"/>
      <c r="O220" s="13"/>
      <c r="P220" s="13"/>
      <c r="Q220" s="13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customHeight="1" x14ac:dyDescent="0.2">
      <c r="A221" s="13"/>
      <c r="B221" s="13"/>
      <c r="C221" s="13"/>
      <c r="D221" s="13"/>
      <c r="E221" s="14"/>
      <c r="F221" s="14"/>
      <c r="G221" s="13"/>
      <c r="H221" s="13"/>
      <c r="I221" s="13"/>
      <c r="J221" s="13"/>
      <c r="K221" s="13"/>
      <c r="L221" s="13"/>
      <c r="M221" s="14"/>
      <c r="N221" s="14"/>
      <c r="O221" s="13"/>
      <c r="P221" s="13"/>
      <c r="Q221" s="13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customHeight="1" x14ac:dyDescent="0.2">
      <c r="A222" s="13"/>
      <c r="B222" s="13"/>
      <c r="C222" s="13"/>
      <c r="D222" s="13"/>
      <c r="E222" s="14"/>
      <c r="F222" s="14"/>
      <c r="G222" s="13"/>
      <c r="H222" s="13"/>
      <c r="I222" s="13"/>
      <c r="J222" s="13"/>
      <c r="K222" s="13"/>
      <c r="L222" s="13"/>
      <c r="M222" s="14"/>
      <c r="N222" s="14"/>
      <c r="O222" s="13"/>
      <c r="P222" s="13"/>
      <c r="Q222" s="13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customHeight="1" x14ac:dyDescent="0.2">
      <c r="A223" s="13"/>
      <c r="B223" s="13"/>
      <c r="C223" s="13"/>
      <c r="D223" s="13"/>
      <c r="E223" s="14"/>
      <c r="F223" s="14"/>
      <c r="G223" s="13"/>
      <c r="H223" s="13"/>
      <c r="I223" s="13"/>
      <c r="J223" s="13"/>
      <c r="K223" s="13"/>
      <c r="L223" s="13"/>
      <c r="M223" s="14"/>
      <c r="N223" s="14"/>
      <c r="O223" s="13"/>
      <c r="P223" s="13"/>
      <c r="Q223" s="13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customHeight="1" x14ac:dyDescent="0.2">
      <c r="A224" s="13"/>
      <c r="B224" s="13"/>
      <c r="C224" s="13"/>
      <c r="D224" s="13"/>
      <c r="E224" s="14"/>
      <c r="F224" s="14"/>
      <c r="G224" s="13"/>
      <c r="H224" s="13"/>
      <c r="I224" s="13"/>
      <c r="J224" s="13"/>
      <c r="K224" s="13"/>
      <c r="L224" s="13"/>
      <c r="M224" s="14"/>
      <c r="N224" s="14"/>
      <c r="O224" s="13"/>
      <c r="P224" s="13"/>
      <c r="Q224" s="13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customHeight="1" x14ac:dyDescent="0.2">
      <c r="A225" s="13"/>
      <c r="B225" s="13"/>
      <c r="C225" s="13"/>
      <c r="D225" s="13"/>
      <c r="E225" s="14"/>
      <c r="F225" s="14"/>
      <c r="G225" s="13"/>
      <c r="H225" s="13"/>
      <c r="I225" s="13"/>
      <c r="J225" s="13"/>
      <c r="K225" s="13"/>
      <c r="L225" s="13"/>
      <c r="M225" s="14"/>
      <c r="N225" s="14"/>
      <c r="O225" s="13"/>
      <c r="P225" s="13"/>
      <c r="Q225" s="13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customHeight="1" x14ac:dyDescent="0.2">
      <c r="A226" s="13"/>
      <c r="B226" s="13"/>
      <c r="C226" s="13"/>
      <c r="D226" s="13"/>
      <c r="E226" s="14"/>
      <c r="F226" s="14"/>
      <c r="G226" s="13"/>
      <c r="H226" s="13"/>
      <c r="I226" s="13"/>
      <c r="J226" s="13"/>
      <c r="K226" s="13"/>
      <c r="L226" s="13"/>
      <c r="M226" s="14"/>
      <c r="N226" s="14"/>
      <c r="O226" s="13"/>
      <c r="P226" s="13"/>
      <c r="Q226" s="13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customHeight="1" x14ac:dyDescent="0.2">
      <c r="A227" s="13"/>
      <c r="B227" s="13"/>
      <c r="C227" s="13"/>
      <c r="D227" s="13"/>
      <c r="E227" s="14"/>
      <c r="F227" s="14"/>
      <c r="G227" s="13"/>
      <c r="H227" s="13"/>
      <c r="I227" s="13"/>
      <c r="J227" s="13"/>
      <c r="K227" s="13"/>
      <c r="L227" s="13"/>
      <c r="M227" s="14"/>
      <c r="N227" s="14"/>
      <c r="O227" s="13"/>
      <c r="P227" s="13"/>
      <c r="Q227" s="13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customHeight="1" x14ac:dyDescent="0.2">
      <c r="A228" s="13"/>
      <c r="B228" s="13"/>
      <c r="C228" s="13"/>
      <c r="D228" s="13"/>
      <c r="E228" s="14"/>
      <c r="F228" s="14"/>
      <c r="G228" s="13"/>
      <c r="H228" s="13"/>
      <c r="I228" s="13"/>
      <c r="J228" s="13"/>
      <c r="K228" s="13"/>
      <c r="L228" s="13"/>
      <c r="M228" s="14"/>
      <c r="N228" s="14"/>
      <c r="O228" s="13"/>
      <c r="P228" s="13"/>
      <c r="Q228" s="13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customHeight="1" x14ac:dyDescent="0.2">
      <c r="A229" s="13"/>
      <c r="B229" s="13"/>
      <c r="C229" s="13"/>
      <c r="D229" s="13"/>
      <c r="E229" s="14"/>
      <c r="F229" s="14"/>
      <c r="G229" s="13"/>
      <c r="H229" s="13"/>
      <c r="I229" s="13"/>
      <c r="J229" s="13"/>
      <c r="K229" s="13"/>
      <c r="L229" s="13"/>
      <c r="M229" s="14"/>
      <c r="N229" s="14"/>
      <c r="O229" s="13"/>
      <c r="P229" s="13"/>
      <c r="Q229" s="13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customHeight="1" x14ac:dyDescent="0.2">
      <c r="A230" s="13"/>
      <c r="B230" s="13"/>
      <c r="C230" s="13"/>
      <c r="D230" s="13"/>
      <c r="E230" s="14"/>
      <c r="F230" s="14"/>
      <c r="G230" s="13"/>
      <c r="H230" s="13"/>
      <c r="I230" s="13"/>
      <c r="J230" s="13"/>
      <c r="K230" s="13"/>
      <c r="L230" s="13"/>
      <c r="M230" s="14"/>
      <c r="N230" s="14"/>
      <c r="O230" s="13"/>
      <c r="P230" s="13"/>
      <c r="Q230" s="13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customHeight="1" x14ac:dyDescent="0.2">
      <c r="A231" s="13"/>
      <c r="B231" s="13"/>
      <c r="C231" s="13"/>
      <c r="D231" s="13"/>
      <c r="E231" s="14"/>
      <c r="F231" s="14"/>
      <c r="G231" s="13"/>
      <c r="H231" s="13"/>
      <c r="I231" s="13"/>
      <c r="J231" s="13"/>
      <c r="K231" s="13"/>
      <c r="L231" s="13"/>
      <c r="M231" s="14"/>
      <c r="N231" s="14"/>
      <c r="O231" s="13"/>
      <c r="P231" s="13"/>
      <c r="Q231" s="13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customHeight="1" x14ac:dyDescent="0.2">
      <c r="A232" s="13"/>
      <c r="B232" s="13"/>
      <c r="C232" s="13"/>
      <c r="D232" s="13"/>
      <c r="E232" s="14"/>
      <c r="F232" s="14"/>
      <c r="G232" s="13"/>
      <c r="H232" s="13"/>
      <c r="I232" s="13"/>
      <c r="J232" s="13"/>
      <c r="K232" s="13"/>
      <c r="L232" s="13"/>
      <c r="M232" s="14"/>
      <c r="N232" s="14"/>
      <c r="O232" s="13"/>
      <c r="P232" s="13"/>
      <c r="Q232" s="13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customHeight="1" x14ac:dyDescent="0.2">
      <c r="A233" s="13"/>
      <c r="B233" s="13"/>
      <c r="C233" s="13"/>
      <c r="D233" s="13"/>
      <c r="E233" s="14"/>
      <c r="F233" s="14"/>
      <c r="G233" s="13"/>
      <c r="H233" s="13"/>
      <c r="I233" s="13"/>
      <c r="J233" s="13"/>
      <c r="K233" s="13"/>
      <c r="L233" s="13"/>
      <c r="M233" s="14"/>
      <c r="N233" s="14"/>
      <c r="O233" s="13"/>
      <c r="P233" s="13"/>
      <c r="Q233" s="13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customHeight="1" x14ac:dyDescent="0.2">
      <c r="A234" s="13"/>
      <c r="B234" s="13"/>
      <c r="C234" s="13"/>
      <c r="D234" s="13"/>
      <c r="E234" s="14"/>
      <c r="F234" s="14"/>
      <c r="G234" s="13"/>
      <c r="H234" s="13"/>
      <c r="I234" s="13"/>
      <c r="J234" s="13"/>
      <c r="K234" s="13"/>
      <c r="L234" s="13"/>
      <c r="M234" s="14"/>
      <c r="N234" s="14"/>
      <c r="O234" s="13"/>
      <c r="P234" s="13"/>
      <c r="Q234" s="13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customHeight="1" x14ac:dyDescent="0.2">
      <c r="A235" s="13"/>
      <c r="B235" s="13"/>
      <c r="C235" s="13"/>
      <c r="D235" s="13"/>
      <c r="E235" s="14"/>
      <c r="F235" s="14"/>
      <c r="G235" s="13"/>
      <c r="H235" s="13"/>
      <c r="I235" s="13"/>
      <c r="J235" s="13"/>
      <c r="K235" s="13"/>
      <c r="L235" s="13"/>
      <c r="M235" s="14"/>
      <c r="N235" s="14"/>
      <c r="O235" s="13"/>
      <c r="P235" s="13"/>
      <c r="Q235" s="13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customHeight="1" x14ac:dyDescent="0.2">
      <c r="A236" s="13"/>
      <c r="B236" s="13"/>
      <c r="C236" s="13"/>
      <c r="D236" s="13"/>
      <c r="E236" s="14"/>
      <c r="F236" s="14"/>
      <c r="G236" s="13"/>
      <c r="H236" s="13"/>
      <c r="I236" s="13"/>
      <c r="J236" s="13"/>
      <c r="K236" s="13"/>
      <c r="L236" s="13"/>
      <c r="M236" s="14"/>
      <c r="N236" s="14"/>
      <c r="O236" s="13"/>
      <c r="P236" s="13"/>
      <c r="Q236" s="13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customHeight="1" x14ac:dyDescent="0.2">
      <c r="A237" s="13"/>
      <c r="B237" s="13"/>
      <c r="C237" s="13"/>
      <c r="D237" s="13"/>
      <c r="E237" s="14"/>
      <c r="F237" s="14"/>
      <c r="G237" s="13"/>
      <c r="H237" s="13"/>
      <c r="I237" s="13"/>
      <c r="J237" s="13"/>
      <c r="K237" s="13"/>
      <c r="L237" s="13"/>
      <c r="M237" s="14"/>
      <c r="N237" s="14"/>
      <c r="O237" s="13"/>
      <c r="P237" s="13"/>
      <c r="Q237" s="13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customHeight="1" x14ac:dyDescent="0.2">
      <c r="A238" s="13"/>
      <c r="B238" s="13"/>
      <c r="C238" s="13"/>
      <c r="D238" s="13"/>
      <c r="E238" s="14"/>
      <c r="F238" s="14"/>
      <c r="G238" s="13"/>
      <c r="H238" s="13"/>
      <c r="I238" s="13"/>
      <c r="J238" s="13"/>
      <c r="K238" s="13"/>
      <c r="L238" s="13"/>
      <c r="M238" s="14"/>
      <c r="N238" s="14"/>
      <c r="O238" s="13"/>
      <c r="P238" s="13"/>
      <c r="Q238" s="13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customHeight="1" x14ac:dyDescent="0.2">
      <c r="A239" s="13"/>
      <c r="B239" s="13"/>
      <c r="C239" s="13"/>
      <c r="D239" s="13"/>
      <c r="E239" s="14"/>
      <c r="F239" s="14"/>
      <c r="G239" s="13"/>
      <c r="H239" s="13"/>
      <c r="I239" s="13"/>
      <c r="J239" s="13"/>
      <c r="K239" s="13"/>
      <c r="L239" s="13"/>
      <c r="M239" s="14"/>
      <c r="N239" s="14"/>
      <c r="O239" s="13"/>
      <c r="P239" s="13"/>
      <c r="Q239" s="13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customHeight="1" x14ac:dyDescent="0.2">
      <c r="A240" s="13"/>
      <c r="B240" s="13"/>
      <c r="C240" s="13"/>
      <c r="D240" s="13"/>
      <c r="E240" s="14"/>
      <c r="F240" s="14"/>
      <c r="G240" s="13"/>
      <c r="H240" s="13"/>
      <c r="I240" s="13"/>
      <c r="J240" s="13"/>
      <c r="K240" s="13"/>
      <c r="L240" s="13"/>
      <c r="M240" s="14"/>
      <c r="N240" s="14"/>
      <c r="O240" s="13"/>
      <c r="P240" s="13"/>
      <c r="Q240" s="13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customHeight="1" x14ac:dyDescent="0.2">
      <c r="A241" s="13"/>
      <c r="B241" s="13"/>
      <c r="C241" s="13"/>
      <c r="D241" s="13"/>
      <c r="E241" s="14"/>
      <c r="F241" s="14"/>
      <c r="G241" s="13"/>
      <c r="H241" s="13"/>
      <c r="I241" s="13"/>
      <c r="J241" s="13"/>
      <c r="K241" s="13"/>
      <c r="L241" s="13"/>
      <c r="M241" s="14"/>
      <c r="N241" s="14"/>
      <c r="O241" s="13"/>
      <c r="P241" s="13"/>
      <c r="Q241" s="13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customHeight="1" x14ac:dyDescent="0.2">
      <c r="A242" s="13"/>
      <c r="B242" s="13"/>
      <c r="C242" s="13"/>
      <c r="D242" s="13"/>
      <c r="E242" s="14"/>
      <c r="F242" s="14"/>
      <c r="G242" s="13"/>
      <c r="H242" s="13"/>
      <c r="I242" s="13"/>
      <c r="J242" s="13"/>
      <c r="K242" s="13"/>
      <c r="L242" s="13"/>
      <c r="M242" s="14"/>
      <c r="N242" s="14"/>
      <c r="O242" s="13"/>
      <c r="P242" s="13"/>
      <c r="Q242" s="13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customHeight="1" x14ac:dyDescent="0.2">
      <c r="A243" s="13"/>
      <c r="B243" s="13"/>
      <c r="C243" s="13"/>
      <c r="D243" s="13"/>
      <c r="E243" s="14"/>
      <c r="F243" s="14"/>
      <c r="G243" s="13"/>
      <c r="H243" s="13"/>
      <c r="I243" s="13"/>
      <c r="J243" s="13"/>
      <c r="K243" s="13"/>
      <c r="L243" s="13"/>
      <c r="M243" s="14"/>
      <c r="N243" s="14"/>
      <c r="O243" s="13"/>
      <c r="P243" s="13"/>
      <c r="Q243" s="13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customHeight="1" x14ac:dyDescent="0.2">
      <c r="A244" s="13"/>
      <c r="B244" s="13"/>
      <c r="C244" s="13"/>
      <c r="D244" s="13"/>
      <c r="E244" s="14"/>
      <c r="F244" s="14"/>
      <c r="G244" s="13"/>
      <c r="H244" s="13"/>
      <c r="I244" s="13"/>
      <c r="J244" s="13"/>
      <c r="K244" s="13"/>
      <c r="L244" s="13"/>
      <c r="M244" s="14"/>
      <c r="N244" s="14"/>
      <c r="O244" s="13"/>
      <c r="P244" s="13"/>
      <c r="Q244" s="13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customHeight="1" x14ac:dyDescent="0.2">
      <c r="A245" s="13"/>
      <c r="B245" s="13"/>
      <c r="C245" s="13"/>
      <c r="D245" s="13"/>
      <c r="E245" s="14"/>
      <c r="F245" s="14"/>
      <c r="G245" s="13"/>
      <c r="H245" s="13"/>
      <c r="I245" s="13"/>
      <c r="J245" s="13"/>
      <c r="K245" s="13"/>
      <c r="L245" s="13"/>
      <c r="M245" s="14"/>
      <c r="N245" s="14"/>
      <c r="O245" s="13"/>
      <c r="P245" s="13"/>
      <c r="Q245" s="13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customHeight="1" x14ac:dyDescent="0.2">
      <c r="A246" s="13"/>
      <c r="B246" s="13"/>
      <c r="C246" s="13"/>
      <c r="D246" s="13"/>
      <c r="E246" s="14"/>
      <c r="F246" s="14"/>
      <c r="G246" s="13"/>
      <c r="H246" s="13"/>
      <c r="I246" s="13"/>
      <c r="J246" s="13"/>
      <c r="K246" s="13"/>
      <c r="L246" s="13"/>
      <c r="M246" s="14"/>
      <c r="N246" s="14"/>
      <c r="O246" s="13"/>
      <c r="P246" s="13"/>
      <c r="Q246" s="13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customHeight="1" x14ac:dyDescent="0.2">
      <c r="A247" s="13"/>
      <c r="B247" s="13"/>
      <c r="C247" s="13"/>
      <c r="D247" s="13"/>
      <c r="E247" s="14"/>
      <c r="F247" s="14"/>
      <c r="G247" s="13"/>
      <c r="H247" s="13"/>
      <c r="I247" s="13"/>
      <c r="J247" s="13"/>
      <c r="K247" s="13"/>
      <c r="L247" s="13"/>
      <c r="M247" s="14"/>
      <c r="N247" s="14"/>
      <c r="O247" s="13"/>
      <c r="P247" s="13"/>
      <c r="Q247" s="1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customHeight="1" x14ac:dyDescent="0.2">
      <c r="A248" s="13"/>
      <c r="B248" s="13"/>
      <c r="C248" s="13"/>
      <c r="D248" s="13"/>
      <c r="E248" s="14"/>
      <c r="F248" s="14"/>
      <c r="G248" s="13"/>
      <c r="H248" s="13"/>
      <c r="I248" s="13"/>
      <c r="J248" s="13"/>
      <c r="K248" s="13"/>
      <c r="L248" s="13"/>
      <c r="M248" s="14"/>
      <c r="N248" s="14"/>
      <c r="O248" s="13"/>
      <c r="P248" s="13"/>
      <c r="Q248" s="13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customHeight="1" x14ac:dyDescent="0.2">
      <c r="A249" s="13"/>
      <c r="B249" s="13"/>
      <c r="C249" s="13"/>
      <c r="D249" s="13"/>
      <c r="E249" s="14"/>
      <c r="F249" s="14"/>
      <c r="G249" s="13"/>
      <c r="H249" s="13"/>
      <c r="I249" s="13"/>
      <c r="J249" s="13"/>
      <c r="K249" s="13"/>
      <c r="L249" s="13"/>
      <c r="M249" s="14"/>
      <c r="N249" s="14"/>
      <c r="O249" s="13"/>
      <c r="P249" s="13"/>
      <c r="Q249" s="13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customHeight="1" x14ac:dyDescent="0.2">
      <c r="A250" s="13"/>
      <c r="B250" s="13"/>
      <c r="C250" s="13"/>
      <c r="D250" s="13"/>
      <c r="E250" s="14"/>
      <c r="F250" s="14"/>
      <c r="G250" s="13"/>
      <c r="H250" s="13"/>
      <c r="I250" s="13"/>
      <c r="J250" s="13"/>
      <c r="K250" s="13"/>
      <c r="L250" s="13"/>
      <c r="M250" s="14"/>
      <c r="N250" s="14"/>
      <c r="O250" s="13"/>
      <c r="P250" s="13"/>
      <c r="Q250" s="13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customHeight="1" x14ac:dyDescent="0.2">
      <c r="A251" s="13"/>
      <c r="B251" s="13"/>
      <c r="C251" s="13"/>
      <c r="D251" s="13"/>
      <c r="E251" s="14"/>
      <c r="F251" s="14"/>
      <c r="G251" s="13"/>
      <c r="H251" s="13"/>
      <c r="I251" s="13"/>
      <c r="J251" s="13"/>
      <c r="K251" s="13"/>
      <c r="L251" s="13"/>
      <c r="M251" s="14"/>
      <c r="N251" s="14"/>
      <c r="O251" s="13"/>
      <c r="P251" s="13"/>
      <c r="Q251" s="13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customHeight="1" x14ac:dyDescent="0.2">
      <c r="A252" s="13"/>
      <c r="B252" s="13"/>
      <c r="C252" s="13"/>
      <c r="D252" s="13"/>
      <c r="E252" s="14"/>
      <c r="F252" s="14"/>
      <c r="G252" s="13"/>
      <c r="H252" s="13"/>
      <c r="I252" s="13"/>
      <c r="J252" s="13"/>
      <c r="K252" s="13"/>
      <c r="L252" s="13"/>
      <c r="M252" s="14"/>
      <c r="N252" s="14"/>
      <c r="O252" s="13"/>
      <c r="P252" s="13"/>
      <c r="Q252" s="13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customHeight="1" x14ac:dyDescent="0.2">
      <c r="A253" s="13"/>
      <c r="B253" s="13"/>
      <c r="C253" s="13"/>
      <c r="D253" s="13"/>
      <c r="E253" s="14"/>
      <c r="F253" s="14"/>
      <c r="G253" s="13"/>
      <c r="H253" s="13"/>
      <c r="I253" s="13"/>
      <c r="J253" s="13"/>
      <c r="K253" s="13"/>
      <c r="L253" s="13"/>
      <c r="M253" s="14"/>
      <c r="N253" s="14"/>
      <c r="O253" s="13"/>
      <c r="P253" s="13"/>
      <c r="Q253" s="13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customHeight="1" x14ac:dyDescent="0.2">
      <c r="A254" s="13"/>
      <c r="B254" s="13"/>
      <c r="C254" s="13"/>
      <c r="D254" s="13"/>
      <c r="E254" s="14"/>
      <c r="F254" s="14"/>
      <c r="G254" s="13"/>
      <c r="H254" s="13"/>
      <c r="I254" s="13"/>
      <c r="J254" s="13"/>
      <c r="K254" s="13"/>
      <c r="L254" s="13"/>
      <c r="M254" s="14"/>
      <c r="N254" s="14"/>
      <c r="O254" s="13"/>
      <c r="P254" s="13"/>
      <c r="Q254" s="13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customHeight="1" x14ac:dyDescent="0.2">
      <c r="A255" s="13"/>
      <c r="B255" s="13"/>
      <c r="C255" s="13"/>
      <c r="D255" s="13"/>
      <c r="E255" s="14"/>
      <c r="F255" s="14"/>
      <c r="G255" s="13"/>
      <c r="H255" s="13"/>
      <c r="I255" s="13"/>
      <c r="J255" s="13"/>
      <c r="K255" s="13"/>
      <c r="L255" s="13"/>
      <c r="M255" s="14"/>
      <c r="N255" s="14"/>
      <c r="O255" s="13"/>
      <c r="P255" s="13"/>
      <c r="Q255" s="13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customHeight="1" x14ac:dyDescent="0.2">
      <c r="A256" s="13"/>
      <c r="B256" s="13"/>
      <c r="C256" s="13"/>
      <c r="D256" s="13"/>
      <c r="E256" s="14"/>
      <c r="F256" s="14"/>
      <c r="G256" s="13"/>
      <c r="H256" s="13"/>
      <c r="I256" s="13"/>
      <c r="J256" s="13"/>
      <c r="K256" s="13"/>
      <c r="L256" s="13"/>
      <c r="M256" s="14"/>
      <c r="N256" s="14"/>
      <c r="O256" s="13"/>
      <c r="P256" s="13"/>
      <c r="Q256" s="13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customHeight="1" x14ac:dyDescent="0.2">
      <c r="A257" s="13"/>
      <c r="B257" s="13"/>
      <c r="C257" s="13"/>
      <c r="D257" s="13"/>
      <c r="E257" s="14"/>
      <c r="F257" s="14"/>
      <c r="G257" s="13"/>
      <c r="H257" s="13"/>
      <c r="I257" s="13"/>
      <c r="J257" s="13"/>
      <c r="K257" s="13"/>
      <c r="L257" s="13"/>
      <c r="M257" s="14"/>
      <c r="N257" s="14"/>
      <c r="O257" s="13"/>
      <c r="P257" s="13"/>
      <c r="Q257" s="13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customHeight="1" x14ac:dyDescent="0.2">
      <c r="A258" s="13"/>
      <c r="B258" s="13"/>
      <c r="C258" s="13"/>
      <c r="D258" s="13"/>
      <c r="E258" s="14"/>
      <c r="F258" s="14"/>
      <c r="G258" s="13"/>
      <c r="H258" s="13"/>
      <c r="I258" s="13"/>
      <c r="J258" s="13"/>
      <c r="K258" s="13"/>
      <c r="L258" s="13"/>
      <c r="M258" s="14"/>
      <c r="N258" s="14"/>
      <c r="O258" s="13"/>
      <c r="P258" s="13"/>
      <c r="Q258" s="13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customHeight="1" x14ac:dyDescent="0.2">
      <c r="A259" s="13"/>
      <c r="B259" s="13"/>
      <c r="C259" s="13"/>
      <c r="D259" s="13"/>
      <c r="E259" s="14"/>
      <c r="F259" s="14"/>
      <c r="G259" s="13"/>
      <c r="H259" s="13"/>
      <c r="I259" s="13"/>
      <c r="J259" s="13"/>
      <c r="K259" s="13"/>
      <c r="L259" s="13"/>
      <c r="M259" s="14"/>
      <c r="N259" s="14"/>
      <c r="O259" s="13"/>
      <c r="P259" s="13"/>
      <c r="Q259" s="13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customHeight="1" x14ac:dyDescent="0.2">
      <c r="A260" s="13"/>
      <c r="B260" s="13"/>
      <c r="C260" s="13"/>
      <c r="D260" s="13"/>
      <c r="E260" s="14"/>
      <c r="F260" s="14"/>
      <c r="G260" s="13"/>
      <c r="H260" s="13"/>
      <c r="I260" s="13"/>
      <c r="J260" s="13"/>
      <c r="K260" s="13"/>
      <c r="L260" s="13"/>
      <c r="M260" s="14"/>
      <c r="N260" s="14"/>
      <c r="O260" s="13"/>
      <c r="P260" s="13"/>
      <c r="Q260" s="13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customHeight="1" x14ac:dyDescent="0.2">
      <c r="A261" s="13"/>
      <c r="B261" s="13"/>
      <c r="C261" s="13"/>
      <c r="D261" s="13"/>
      <c r="E261" s="14"/>
      <c r="F261" s="14"/>
      <c r="G261" s="13"/>
      <c r="H261" s="13"/>
      <c r="I261" s="13"/>
      <c r="J261" s="13"/>
      <c r="K261" s="13"/>
      <c r="L261" s="13"/>
      <c r="M261" s="14"/>
      <c r="N261" s="14"/>
      <c r="O261" s="13"/>
      <c r="P261" s="13"/>
      <c r="Q261" s="13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customHeight="1" x14ac:dyDescent="0.2">
      <c r="A262" s="13"/>
      <c r="B262" s="13"/>
      <c r="C262" s="13"/>
      <c r="D262" s="13"/>
      <c r="E262" s="14"/>
      <c r="F262" s="14"/>
      <c r="G262" s="13"/>
      <c r="H262" s="13"/>
      <c r="I262" s="13"/>
      <c r="J262" s="13"/>
      <c r="K262" s="13"/>
      <c r="L262" s="13"/>
      <c r="M262" s="14"/>
      <c r="N262" s="14"/>
      <c r="O262" s="13"/>
      <c r="P262" s="13"/>
      <c r="Q262" s="13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customHeight="1" x14ac:dyDescent="0.2">
      <c r="A263" s="13"/>
      <c r="B263" s="13"/>
      <c r="C263" s="13"/>
      <c r="D263" s="13"/>
      <c r="E263" s="14"/>
      <c r="F263" s="14"/>
      <c r="G263" s="13"/>
      <c r="H263" s="13"/>
      <c r="I263" s="13"/>
      <c r="J263" s="13"/>
      <c r="K263" s="13"/>
      <c r="L263" s="13"/>
      <c r="M263" s="14"/>
      <c r="N263" s="14"/>
      <c r="O263" s="13"/>
      <c r="P263" s="13"/>
      <c r="Q263" s="13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customHeight="1" x14ac:dyDescent="0.2">
      <c r="A264" s="13"/>
      <c r="B264" s="13"/>
      <c r="C264" s="13"/>
      <c r="D264" s="13"/>
      <c r="E264" s="14"/>
      <c r="F264" s="14"/>
      <c r="G264" s="13"/>
      <c r="H264" s="13"/>
      <c r="I264" s="13"/>
      <c r="J264" s="13"/>
      <c r="K264" s="13"/>
      <c r="L264" s="13"/>
      <c r="M264" s="14"/>
      <c r="N264" s="14"/>
      <c r="O264" s="13"/>
      <c r="P264" s="13"/>
      <c r="Q264" s="13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customHeight="1" x14ac:dyDescent="0.2">
      <c r="A265" s="13"/>
      <c r="B265" s="13"/>
      <c r="C265" s="13"/>
      <c r="D265" s="13"/>
      <c r="E265" s="14"/>
      <c r="F265" s="14"/>
      <c r="G265" s="13"/>
      <c r="H265" s="13"/>
      <c r="I265" s="13"/>
      <c r="J265" s="13"/>
      <c r="K265" s="13"/>
      <c r="L265" s="13"/>
      <c r="M265" s="14"/>
      <c r="N265" s="14"/>
      <c r="O265" s="13"/>
      <c r="P265" s="13"/>
      <c r="Q265" s="13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customHeight="1" x14ac:dyDescent="0.2">
      <c r="A266" s="13"/>
      <c r="B266" s="13"/>
      <c r="C266" s="13"/>
      <c r="D266" s="13"/>
      <c r="E266" s="14"/>
      <c r="F266" s="14"/>
      <c r="G266" s="13"/>
      <c r="H266" s="13"/>
      <c r="I266" s="13"/>
      <c r="J266" s="13"/>
      <c r="K266" s="13"/>
      <c r="L266" s="13"/>
      <c r="M266" s="14"/>
      <c r="N266" s="14"/>
      <c r="O266" s="13"/>
      <c r="P266" s="13"/>
      <c r="Q266" s="13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customHeight="1" x14ac:dyDescent="0.2">
      <c r="A267" s="13"/>
      <c r="B267" s="13"/>
      <c r="C267" s="13"/>
      <c r="D267" s="13"/>
      <c r="E267" s="14"/>
      <c r="F267" s="14"/>
      <c r="G267" s="13"/>
      <c r="H267" s="13"/>
      <c r="I267" s="13"/>
      <c r="J267" s="13"/>
      <c r="K267" s="13"/>
      <c r="L267" s="13"/>
      <c r="M267" s="14"/>
      <c r="N267" s="14"/>
      <c r="O267" s="13"/>
      <c r="P267" s="13"/>
      <c r="Q267" s="13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customHeight="1" x14ac:dyDescent="0.2">
      <c r="A268" s="13"/>
      <c r="B268" s="13"/>
      <c r="C268" s="13"/>
      <c r="D268" s="13"/>
      <c r="E268" s="14"/>
      <c r="F268" s="14"/>
      <c r="G268" s="13"/>
      <c r="H268" s="13"/>
      <c r="I268" s="13"/>
      <c r="J268" s="13"/>
      <c r="K268" s="13"/>
      <c r="L268" s="13"/>
      <c r="M268" s="14"/>
      <c r="N268" s="14"/>
      <c r="O268" s="13"/>
      <c r="P268" s="13"/>
      <c r="Q268" s="13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customHeight="1" x14ac:dyDescent="0.2">
      <c r="A269" s="13"/>
      <c r="B269" s="13"/>
      <c r="C269" s="13"/>
      <c r="D269" s="13"/>
      <c r="E269" s="14"/>
      <c r="F269" s="14"/>
      <c r="G269" s="13"/>
      <c r="H269" s="13"/>
      <c r="I269" s="13"/>
      <c r="J269" s="13"/>
      <c r="K269" s="13"/>
      <c r="L269" s="13"/>
      <c r="M269" s="14"/>
      <c r="N269" s="14"/>
      <c r="O269" s="13"/>
      <c r="P269" s="13"/>
      <c r="Q269" s="13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customHeight="1" x14ac:dyDescent="0.2">
      <c r="A270" s="13"/>
      <c r="B270" s="13"/>
      <c r="C270" s="13"/>
      <c r="D270" s="13"/>
      <c r="E270" s="14"/>
      <c r="F270" s="14"/>
      <c r="G270" s="13"/>
      <c r="H270" s="13"/>
      <c r="I270" s="13"/>
      <c r="J270" s="13"/>
      <c r="K270" s="13"/>
      <c r="L270" s="13"/>
      <c r="M270" s="14"/>
      <c r="N270" s="14"/>
      <c r="O270" s="13"/>
      <c r="P270" s="13"/>
      <c r="Q270" s="13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customHeight="1" x14ac:dyDescent="0.2">
      <c r="A271" s="13"/>
      <c r="B271" s="13"/>
      <c r="C271" s="13"/>
      <c r="D271" s="13"/>
      <c r="E271" s="14"/>
      <c r="F271" s="14"/>
      <c r="G271" s="13"/>
      <c r="H271" s="13"/>
      <c r="I271" s="13"/>
      <c r="J271" s="13"/>
      <c r="K271" s="13"/>
      <c r="L271" s="13"/>
      <c r="M271" s="14"/>
      <c r="N271" s="14"/>
      <c r="O271" s="13"/>
      <c r="P271" s="13"/>
      <c r="Q271" s="13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customHeight="1" x14ac:dyDescent="0.2">
      <c r="A272" s="13"/>
      <c r="B272" s="13"/>
      <c r="C272" s="13"/>
      <c r="D272" s="13"/>
      <c r="E272" s="14"/>
      <c r="F272" s="14"/>
      <c r="G272" s="13"/>
      <c r="H272" s="13"/>
      <c r="I272" s="13"/>
      <c r="J272" s="13"/>
      <c r="K272" s="13"/>
      <c r="L272" s="13"/>
      <c r="M272" s="14"/>
      <c r="N272" s="14"/>
      <c r="O272" s="13"/>
      <c r="P272" s="13"/>
      <c r="Q272" s="13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customHeight="1" x14ac:dyDescent="0.2">
      <c r="A273" s="13"/>
      <c r="B273" s="13"/>
      <c r="C273" s="13"/>
      <c r="D273" s="13"/>
      <c r="E273" s="14"/>
      <c r="F273" s="14"/>
      <c r="G273" s="13"/>
      <c r="H273" s="13"/>
      <c r="I273" s="13"/>
      <c r="J273" s="13"/>
      <c r="K273" s="13"/>
      <c r="L273" s="13"/>
      <c r="M273" s="14"/>
      <c r="N273" s="14"/>
      <c r="O273" s="13"/>
      <c r="P273" s="13"/>
      <c r="Q273" s="13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customHeight="1" x14ac:dyDescent="0.2">
      <c r="A274" s="13"/>
      <c r="B274" s="13"/>
      <c r="C274" s="13"/>
      <c r="D274" s="13"/>
      <c r="E274" s="14"/>
      <c r="F274" s="14"/>
      <c r="G274" s="13"/>
      <c r="H274" s="13"/>
      <c r="I274" s="13"/>
      <c r="J274" s="13"/>
      <c r="K274" s="13"/>
      <c r="L274" s="13"/>
      <c r="M274" s="14"/>
      <c r="N274" s="14"/>
      <c r="O274" s="13"/>
      <c r="P274" s="13"/>
      <c r="Q274" s="13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customHeight="1" x14ac:dyDescent="0.2">
      <c r="A275" s="13"/>
      <c r="B275" s="13"/>
      <c r="C275" s="13"/>
      <c r="D275" s="13"/>
      <c r="E275" s="14"/>
      <c r="F275" s="14"/>
      <c r="G275" s="13"/>
      <c r="H275" s="13"/>
      <c r="I275" s="13"/>
      <c r="J275" s="13"/>
      <c r="K275" s="13"/>
      <c r="L275" s="13"/>
      <c r="M275" s="14"/>
      <c r="N275" s="14"/>
      <c r="O275" s="13"/>
      <c r="P275" s="13"/>
      <c r="Q275" s="13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customHeight="1" x14ac:dyDescent="0.2">
      <c r="A276" s="13"/>
      <c r="B276" s="13"/>
      <c r="C276" s="13"/>
      <c r="D276" s="13"/>
      <c r="E276" s="14"/>
      <c r="F276" s="14"/>
      <c r="G276" s="13"/>
      <c r="H276" s="13"/>
      <c r="I276" s="13"/>
      <c r="J276" s="13"/>
      <c r="K276" s="13"/>
      <c r="L276" s="13"/>
      <c r="M276" s="14"/>
      <c r="N276" s="14"/>
      <c r="O276" s="13"/>
      <c r="P276" s="13"/>
      <c r="Q276" s="13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customHeight="1" x14ac:dyDescent="0.2">
      <c r="A277" s="13"/>
      <c r="B277" s="13"/>
      <c r="C277" s="13"/>
      <c r="D277" s="13"/>
      <c r="E277" s="14"/>
      <c r="F277" s="14"/>
      <c r="G277" s="13"/>
      <c r="H277" s="13"/>
      <c r="I277" s="13"/>
      <c r="J277" s="13"/>
      <c r="K277" s="13"/>
      <c r="L277" s="13"/>
      <c r="M277" s="14"/>
      <c r="N277" s="14"/>
      <c r="O277" s="13"/>
      <c r="P277" s="13"/>
      <c r="Q277" s="13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customHeight="1" x14ac:dyDescent="0.2">
      <c r="A278" s="13"/>
      <c r="B278" s="13"/>
      <c r="C278" s="13"/>
      <c r="D278" s="13"/>
      <c r="E278" s="14"/>
      <c r="F278" s="14"/>
      <c r="G278" s="13"/>
      <c r="H278" s="13"/>
      <c r="I278" s="13"/>
      <c r="J278" s="13"/>
      <c r="K278" s="13"/>
      <c r="L278" s="13"/>
      <c r="M278" s="14"/>
      <c r="N278" s="14"/>
      <c r="O278" s="13"/>
      <c r="P278" s="13"/>
      <c r="Q278" s="1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customHeight="1" x14ac:dyDescent="0.2">
      <c r="A279" s="13"/>
      <c r="B279" s="13"/>
      <c r="C279" s="13"/>
      <c r="D279" s="13"/>
      <c r="E279" s="14"/>
      <c r="F279" s="14"/>
      <c r="G279" s="13"/>
      <c r="H279" s="13"/>
      <c r="I279" s="13"/>
      <c r="J279" s="13"/>
      <c r="K279" s="13"/>
      <c r="L279" s="13"/>
      <c r="M279" s="14"/>
      <c r="N279" s="14"/>
      <c r="O279" s="13"/>
      <c r="P279" s="13"/>
      <c r="Q279" s="13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customHeight="1" x14ac:dyDescent="0.2">
      <c r="A280" s="13"/>
      <c r="B280" s="13"/>
      <c r="C280" s="13"/>
      <c r="D280" s="13"/>
      <c r="E280" s="14"/>
      <c r="F280" s="14"/>
      <c r="G280" s="13"/>
      <c r="H280" s="13"/>
      <c r="I280" s="13"/>
      <c r="J280" s="13"/>
      <c r="K280" s="13"/>
      <c r="L280" s="13"/>
      <c r="M280" s="14"/>
      <c r="N280" s="14"/>
      <c r="O280" s="13"/>
      <c r="P280" s="13"/>
      <c r="Q280" s="13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customHeight="1" x14ac:dyDescent="0.2">
      <c r="A281" s="13"/>
      <c r="B281" s="13"/>
      <c r="C281" s="13"/>
      <c r="D281" s="13"/>
      <c r="E281" s="14"/>
      <c r="F281" s="14"/>
      <c r="G281" s="13"/>
      <c r="H281" s="13"/>
      <c r="I281" s="13"/>
      <c r="J281" s="13"/>
      <c r="K281" s="13"/>
      <c r="L281" s="13"/>
      <c r="M281" s="14"/>
      <c r="N281" s="14"/>
      <c r="O281" s="13"/>
      <c r="P281" s="13"/>
      <c r="Q281" s="13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customHeight="1" x14ac:dyDescent="0.2">
      <c r="A282" s="13"/>
      <c r="B282" s="13"/>
      <c r="C282" s="13"/>
      <c r="D282" s="13"/>
      <c r="E282" s="14"/>
      <c r="F282" s="14"/>
      <c r="G282" s="13"/>
      <c r="H282" s="13"/>
      <c r="I282" s="13"/>
      <c r="J282" s="13"/>
      <c r="K282" s="13"/>
      <c r="L282" s="13"/>
      <c r="M282" s="14"/>
      <c r="N282" s="14"/>
      <c r="O282" s="13"/>
      <c r="P282" s="13"/>
      <c r="Q282" s="13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customHeight="1" x14ac:dyDescent="0.2">
      <c r="A283" s="13"/>
      <c r="B283" s="13"/>
      <c r="C283" s="13"/>
      <c r="D283" s="13"/>
      <c r="E283" s="14"/>
      <c r="F283" s="14"/>
      <c r="G283" s="13"/>
      <c r="H283" s="13"/>
      <c r="I283" s="13"/>
      <c r="J283" s="13"/>
      <c r="K283" s="13"/>
      <c r="L283" s="13"/>
      <c r="M283" s="14"/>
      <c r="N283" s="14"/>
      <c r="O283" s="13"/>
      <c r="P283" s="13"/>
      <c r="Q283" s="13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customHeight="1" x14ac:dyDescent="0.2">
      <c r="A284" s="13"/>
      <c r="B284" s="13"/>
      <c r="C284" s="13"/>
      <c r="D284" s="13"/>
      <c r="E284" s="14"/>
      <c r="F284" s="14"/>
      <c r="G284" s="13"/>
      <c r="H284" s="13"/>
      <c r="I284" s="13"/>
      <c r="J284" s="13"/>
      <c r="K284" s="13"/>
      <c r="L284" s="13"/>
      <c r="M284" s="14"/>
      <c r="N284" s="14"/>
      <c r="O284" s="13"/>
      <c r="P284" s="13"/>
      <c r="Q284" s="13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customHeight="1" x14ac:dyDescent="0.2">
      <c r="A285" s="13"/>
      <c r="B285" s="13"/>
      <c r="C285" s="13"/>
      <c r="D285" s="13"/>
      <c r="E285" s="14"/>
      <c r="F285" s="14"/>
      <c r="G285" s="13"/>
      <c r="H285" s="13"/>
      <c r="I285" s="13"/>
      <c r="J285" s="13"/>
      <c r="K285" s="13"/>
      <c r="L285" s="13"/>
      <c r="M285" s="14"/>
      <c r="N285" s="14"/>
      <c r="O285" s="13"/>
      <c r="P285" s="13"/>
      <c r="Q285" s="13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customHeight="1" x14ac:dyDescent="0.2">
      <c r="A286" s="13"/>
      <c r="B286" s="13"/>
      <c r="C286" s="13"/>
      <c r="D286" s="13"/>
      <c r="E286" s="14"/>
      <c r="F286" s="14"/>
      <c r="G286" s="13"/>
      <c r="H286" s="13"/>
      <c r="I286" s="13"/>
      <c r="J286" s="13"/>
      <c r="K286" s="13"/>
      <c r="L286" s="13"/>
      <c r="M286" s="14"/>
      <c r="N286" s="14"/>
      <c r="O286" s="13"/>
      <c r="P286" s="13"/>
      <c r="Q286" s="13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customHeight="1" x14ac:dyDescent="0.2">
      <c r="A287" s="13"/>
      <c r="B287" s="13"/>
      <c r="C287" s="13"/>
      <c r="D287" s="13"/>
      <c r="E287" s="14"/>
      <c r="F287" s="14"/>
      <c r="G287" s="13"/>
      <c r="H287" s="13"/>
      <c r="I287" s="13"/>
      <c r="J287" s="13"/>
      <c r="K287" s="13"/>
      <c r="L287" s="13"/>
      <c r="M287" s="14"/>
      <c r="N287" s="14"/>
      <c r="O287" s="13"/>
      <c r="P287" s="13"/>
      <c r="Q287" s="13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customHeight="1" x14ac:dyDescent="0.2">
      <c r="A288" s="13"/>
      <c r="B288" s="13"/>
      <c r="C288" s="13"/>
      <c r="D288" s="13"/>
      <c r="E288" s="14"/>
      <c r="F288" s="14"/>
      <c r="G288" s="13"/>
      <c r="H288" s="13"/>
      <c r="I288" s="13"/>
      <c r="J288" s="13"/>
      <c r="K288" s="13"/>
      <c r="L288" s="13"/>
      <c r="M288" s="14"/>
      <c r="N288" s="14"/>
      <c r="O288" s="13"/>
      <c r="P288" s="13"/>
      <c r="Q288" s="13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customHeight="1" x14ac:dyDescent="0.2">
      <c r="A289" s="13"/>
      <c r="B289" s="13"/>
      <c r="C289" s="13"/>
      <c r="D289" s="13"/>
      <c r="E289" s="14"/>
      <c r="F289" s="14"/>
      <c r="G289" s="13"/>
      <c r="H289" s="13"/>
      <c r="I289" s="13"/>
      <c r="J289" s="13"/>
      <c r="K289" s="13"/>
      <c r="L289" s="13"/>
      <c r="M289" s="14"/>
      <c r="N289" s="14"/>
      <c r="O289" s="13"/>
      <c r="P289" s="13"/>
      <c r="Q289" s="13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customHeight="1" x14ac:dyDescent="0.2">
      <c r="A290" s="13"/>
      <c r="B290" s="13"/>
      <c r="C290" s="13"/>
      <c r="D290" s="13"/>
      <c r="E290" s="14"/>
      <c r="F290" s="14"/>
      <c r="G290" s="13"/>
      <c r="H290" s="13"/>
      <c r="I290" s="13"/>
      <c r="J290" s="13"/>
      <c r="K290" s="13"/>
      <c r="L290" s="13"/>
      <c r="M290" s="14"/>
      <c r="N290" s="14"/>
      <c r="O290" s="13"/>
      <c r="P290" s="13"/>
      <c r="Q290" s="13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customHeight="1" x14ac:dyDescent="0.2">
      <c r="A291" s="13"/>
      <c r="B291" s="13"/>
      <c r="C291" s="13"/>
      <c r="D291" s="13"/>
      <c r="E291" s="14"/>
      <c r="F291" s="14"/>
      <c r="G291" s="13"/>
      <c r="H291" s="13"/>
      <c r="I291" s="13"/>
      <c r="J291" s="13"/>
      <c r="K291" s="13"/>
      <c r="L291" s="13"/>
      <c r="M291" s="14"/>
      <c r="N291" s="14"/>
      <c r="O291" s="13"/>
      <c r="P291" s="13"/>
      <c r="Q291" s="13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customHeight="1" x14ac:dyDescent="0.2">
      <c r="A292" s="13"/>
      <c r="B292" s="13"/>
      <c r="C292" s="13"/>
      <c r="D292" s="13"/>
      <c r="E292" s="14"/>
      <c r="F292" s="14"/>
      <c r="G292" s="13"/>
      <c r="H292" s="13"/>
      <c r="I292" s="13"/>
      <c r="J292" s="13"/>
      <c r="K292" s="13"/>
      <c r="L292" s="13"/>
      <c r="M292" s="14"/>
      <c r="N292" s="14"/>
      <c r="O292" s="13"/>
      <c r="P292" s="13"/>
      <c r="Q292" s="13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customHeight="1" x14ac:dyDescent="0.2">
      <c r="A293" s="13"/>
      <c r="B293" s="13"/>
      <c r="C293" s="13"/>
      <c r="D293" s="13"/>
      <c r="E293" s="14"/>
      <c r="F293" s="14"/>
      <c r="G293" s="13"/>
      <c r="H293" s="13"/>
      <c r="I293" s="13"/>
      <c r="J293" s="13"/>
      <c r="K293" s="13"/>
      <c r="L293" s="13"/>
      <c r="M293" s="14"/>
      <c r="N293" s="14"/>
      <c r="O293" s="13"/>
      <c r="P293" s="13"/>
      <c r="Q293" s="13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customHeight="1" x14ac:dyDescent="0.2">
      <c r="A294" s="13"/>
      <c r="B294" s="13"/>
      <c r="C294" s="13"/>
      <c r="D294" s="13"/>
      <c r="E294" s="14"/>
      <c r="F294" s="14"/>
      <c r="G294" s="13"/>
      <c r="H294" s="13"/>
      <c r="I294" s="13"/>
      <c r="J294" s="13"/>
      <c r="K294" s="13"/>
      <c r="L294" s="13"/>
      <c r="M294" s="14"/>
      <c r="N294" s="14"/>
      <c r="O294" s="13"/>
      <c r="P294" s="13"/>
      <c r="Q294" s="13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customHeight="1" x14ac:dyDescent="0.2">
      <c r="A295" s="13"/>
      <c r="B295" s="13"/>
      <c r="C295" s="13"/>
      <c r="D295" s="13"/>
      <c r="E295" s="14"/>
      <c r="F295" s="14"/>
      <c r="G295" s="13"/>
      <c r="H295" s="13"/>
      <c r="I295" s="13"/>
      <c r="J295" s="13"/>
      <c r="K295" s="13"/>
      <c r="L295" s="13"/>
      <c r="M295" s="14"/>
      <c r="N295" s="14"/>
      <c r="O295" s="13"/>
      <c r="P295" s="13"/>
      <c r="Q295" s="13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customHeight="1" x14ac:dyDescent="0.2">
      <c r="A296" s="13"/>
      <c r="B296" s="13"/>
      <c r="C296" s="13"/>
      <c r="D296" s="13"/>
      <c r="E296" s="14"/>
      <c r="F296" s="14"/>
      <c r="G296" s="13"/>
      <c r="H296" s="13"/>
      <c r="I296" s="13"/>
      <c r="J296" s="13"/>
      <c r="K296" s="13"/>
      <c r="L296" s="13"/>
      <c r="M296" s="14"/>
      <c r="N296" s="14"/>
      <c r="O296" s="13"/>
      <c r="P296" s="13"/>
      <c r="Q296" s="13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customHeight="1" x14ac:dyDescent="0.2">
      <c r="A297" s="13"/>
      <c r="B297" s="13"/>
      <c r="C297" s="13"/>
      <c r="D297" s="13"/>
      <c r="E297" s="14"/>
      <c r="F297" s="14"/>
      <c r="G297" s="13"/>
      <c r="H297" s="13"/>
      <c r="I297" s="13"/>
      <c r="J297" s="13"/>
      <c r="K297" s="13"/>
      <c r="L297" s="13"/>
      <c r="M297" s="14"/>
      <c r="N297" s="14"/>
      <c r="O297" s="13"/>
      <c r="P297" s="13"/>
      <c r="Q297" s="13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customHeight="1" x14ac:dyDescent="0.2">
      <c r="A298" s="13"/>
      <c r="B298" s="13"/>
      <c r="C298" s="13"/>
      <c r="D298" s="13"/>
      <c r="E298" s="14"/>
      <c r="F298" s="14"/>
      <c r="G298" s="13"/>
      <c r="H298" s="13"/>
      <c r="I298" s="13"/>
      <c r="J298" s="13"/>
      <c r="K298" s="13"/>
      <c r="L298" s="13"/>
      <c r="M298" s="14"/>
      <c r="N298" s="14"/>
      <c r="O298" s="13"/>
      <c r="P298" s="13"/>
      <c r="Q298" s="13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customHeight="1" x14ac:dyDescent="0.2">
      <c r="A299" s="13"/>
      <c r="B299" s="13"/>
      <c r="C299" s="13"/>
      <c r="D299" s="13"/>
      <c r="E299" s="14"/>
      <c r="F299" s="14"/>
      <c r="G299" s="13"/>
      <c r="H299" s="13"/>
      <c r="I299" s="13"/>
      <c r="J299" s="13"/>
      <c r="K299" s="13"/>
      <c r="L299" s="13"/>
      <c r="M299" s="14"/>
      <c r="N299" s="14"/>
      <c r="O299" s="13"/>
      <c r="P299" s="13"/>
      <c r="Q299" s="13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customHeight="1" x14ac:dyDescent="0.2">
      <c r="A300" s="13"/>
      <c r="B300" s="13"/>
      <c r="C300" s="13"/>
      <c r="D300" s="13"/>
      <c r="E300" s="14"/>
      <c r="F300" s="14"/>
      <c r="G300" s="13"/>
      <c r="H300" s="13"/>
      <c r="I300" s="13"/>
      <c r="J300" s="13"/>
      <c r="K300" s="13"/>
      <c r="L300" s="13"/>
      <c r="M300" s="14"/>
      <c r="N300" s="14"/>
      <c r="O300" s="13"/>
      <c r="P300" s="13"/>
      <c r="Q300" s="13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customHeight="1" x14ac:dyDescent="0.2">
      <c r="A301" s="13"/>
      <c r="B301" s="13"/>
      <c r="C301" s="13"/>
      <c r="D301" s="13"/>
      <c r="E301" s="14"/>
      <c r="F301" s="14"/>
      <c r="G301" s="13"/>
      <c r="H301" s="13"/>
      <c r="I301" s="13"/>
      <c r="J301" s="13"/>
      <c r="K301" s="13"/>
      <c r="L301" s="13"/>
      <c r="M301" s="14"/>
      <c r="N301" s="14"/>
      <c r="O301" s="13"/>
      <c r="P301" s="13"/>
      <c r="Q301" s="13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customHeight="1" x14ac:dyDescent="0.2">
      <c r="A302" s="13"/>
      <c r="B302" s="13"/>
      <c r="C302" s="13"/>
      <c r="D302" s="13"/>
      <c r="E302" s="14"/>
      <c r="F302" s="14"/>
      <c r="G302" s="13"/>
      <c r="H302" s="13"/>
      <c r="I302" s="13"/>
      <c r="J302" s="13"/>
      <c r="K302" s="13"/>
      <c r="L302" s="13"/>
      <c r="M302" s="14"/>
      <c r="N302" s="14"/>
      <c r="O302" s="13"/>
      <c r="P302" s="13"/>
      <c r="Q302" s="13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customHeight="1" x14ac:dyDescent="0.2">
      <c r="A303" s="13"/>
      <c r="B303" s="13"/>
      <c r="C303" s="13"/>
      <c r="D303" s="13"/>
      <c r="E303" s="14"/>
      <c r="F303" s="14"/>
      <c r="G303" s="13"/>
      <c r="H303" s="13"/>
      <c r="I303" s="13"/>
      <c r="J303" s="13"/>
      <c r="K303" s="13"/>
      <c r="L303" s="13"/>
      <c r="M303" s="14"/>
      <c r="N303" s="14"/>
      <c r="O303" s="13"/>
      <c r="P303" s="13"/>
      <c r="Q303" s="13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customHeight="1" x14ac:dyDescent="0.2">
      <c r="A304" s="13"/>
      <c r="B304" s="13"/>
      <c r="C304" s="13"/>
      <c r="D304" s="13"/>
      <c r="E304" s="14"/>
      <c r="F304" s="14"/>
      <c r="G304" s="13"/>
      <c r="H304" s="13"/>
      <c r="I304" s="13"/>
      <c r="J304" s="13"/>
      <c r="K304" s="13"/>
      <c r="L304" s="13"/>
      <c r="M304" s="14"/>
      <c r="N304" s="14"/>
      <c r="O304" s="13"/>
      <c r="P304" s="13"/>
      <c r="Q304" s="13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customHeight="1" x14ac:dyDescent="0.2">
      <c r="A305" s="13"/>
      <c r="B305" s="13"/>
      <c r="C305" s="13"/>
      <c r="D305" s="13"/>
      <c r="E305" s="14"/>
      <c r="F305" s="14"/>
      <c r="G305" s="13"/>
      <c r="H305" s="13"/>
      <c r="I305" s="13"/>
      <c r="J305" s="13"/>
      <c r="K305" s="13"/>
      <c r="L305" s="13"/>
      <c r="M305" s="14"/>
      <c r="N305" s="14"/>
      <c r="O305" s="13"/>
      <c r="P305" s="13"/>
      <c r="Q305" s="13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customHeight="1" x14ac:dyDescent="0.2">
      <c r="A306" s="13"/>
      <c r="B306" s="13"/>
      <c r="C306" s="13"/>
      <c r="D306" s="13"/>
      <c r="E306" s="14"/>
      <c r="F306" s="14"/>
      <c r="G306" s="13"/>
      <c r="H306" s="13"/>
      <c r="I306" s="13"/>
      <c r="J306" s="13"/>
      <c r="K306" s="13"/>
      <c r="L306" s="13"/>
      <c r="M306" s="14"/>
      <c r="N306" s="14"/>
      <c r="O306" s="13"/>
      <c r="P306" s="13"/>
      <c r="Q306" s="13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customHeight="1" x14ac:dyDescent="0.2">
      <c r="A307" s="13"/>
      <c r="B307" s="13"/>
      <c r="C307" s="13"/>
      <c r="D307" s="13"/>
      <c r="E307" s="14"/>
      <c r="F307" s="14"/>
      <c r="G307" s="13"/>
      <c r="H307" s="13"/>
      <c r="I307" s="13"/>
      <c r="J307" s="13"/>
      <c r="K307" s="13"/>
      <c r="L307" s="13"/>
      <c r="M307" s="14"/>
      <c r="N307" s="14"/>
      <c r="O307" s="13"/>
      <c r="P307" s="13"/>
      <c r="Q307" s="13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customHeight="1" x14ac:dyDescent="0.2">
      <c r="A308" s="13"/>
      <c r="B308" s="13"/>
      <c r="C308" s="13"/>
      <c r="D308" s="13"/>
      <c r="E308" s="14"/>
      <c r="F308" s="14"/>
      <c r="G308" s="13"/>
      <c r="H308" s="13"/>
      <c r="I308" s="13"/>
      <c r="J308" s="13"/>
      <c r="K308" s="13"/>
      <c r="L308" s="13"/>
      <c r="M308" s="14"/>
      <c r="N308" s="14"/>
      <c r="O308" s="13"/>
      <c r="P308" s="13"/>
      <c r="Q308" s="1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customHeight="1" x14ac:dyDescent="0.2">
      <c r="A309" s="13"/>
      <c r="B309" s="13"/>
      <c r="C309" s="13"/>
      <c r="D309" s="13"/>
      <c r="E309" s="14"/>
      <c r="F309" s="14"/>
      <c r="G309" s="13"/>
      <c r="H309" s="13"/>
      <c r="I309" s="13"/>
      <c r="J309" s="13"/>
      <c r="K309" s="13"/>
      <c r="L309" s="13"/>
      <c r="M309" s="14"/>
      <c r="N309" s="14"/>
      <c r="O309" s="13"/>
      <c r="P309" s="13"/>
      <c r="Q309" s="13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customHeight="1" x14ac:dyDescent="0.2">
      <c r="A310" s="13"/>
      <c r="B310" s="13"/>
      <c r="C310" s="13"/>
      <c r="D310" s="13"/>
      <c r="E310" s="14"/>
      <c r="F310" s="14"/>
      <c r="G310" s="13"/>
      <c r="H310" s="13"/>
      <c r="I310" s="13"/>
      <c r="J310" s="13"/>
      <c r="K310" s="13"/>
      <c r="L310" s="13"/>
      <c r="M310" s="14"/>
      <c r="N310" s="14"/>
      <c r="O310" s="13"/>
      <c r="P310" s="13"/>
      <c r="Q310" s="13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customHeight="1" x14ac:dyDescent="0.2">
      <c r="A311" s="13"/>
      <c r="B311" s="13"/>
      <c r="C311" s="13"/>
      <c r="D311" s="13"/>
      <c r="E311" s="14"/>
      <c r="F311" s="14"/>
      <c r="G311" s="13"/>
      <c r="H311" s="13"/>
      <c r="I311" s="13"/>
      <c r="J311" s="13"/>
      <c r="K311" s="13"/>
      <c r="L311" s="13"/>
      <c r="M311" s="14"/>
      <c r="N311" s="14"/>
      <c r="O311" s="13"/>
      <c r="P311" s="13"/>
      <c r="Q311" s="13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customHeight="1" x14ac:dyDescent="0.2">
      <c r="A312" s="13"/>
      <c r="B312" s="13"/>
      <c r="C312" s="13"/>
      <c r="D312" s="13"/>
      <c r="E312" s="14"/>
      <c r="F312" s="14"/>
      <c r="G312" s="13"/>
      <c r="H312" s="13"/>
      <c r="I312" s="13"/>
      <c r="J312" s="13"/>
      <c r="K312" s="13"/>
      <c r="L312" s="13"/>
      <c r="M312" s="14"/>
      <c r="N312" s="14"/>
      <c r="O312" s="13"/>
      <c r="P312" s="13"/>
      <c r="Q312" s="13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customHeight="1" x14ac:dyDescent="0.2">
      <c r="A313" s="13"/>
      <c r="B313" s="13"/>
      <c r="C313" s="13"/>
      <c r="D313" s="13"/>
      <c r="E313" s="14"/>
      <c r="F313" s="14"/>
      <c r="G313" s="13"/>
      <c r="H313" s="13"/>
      <c r="I313" s="13"/>
      <c r="J313" s="13"/>
      <c r="K313" s="13"/>
      <c r="L313" s="13"/>
      <c r="M313" s="14"/>
      <c r="N313" s="14"/>
      <c r="O313" s="13"/>
      <c r="P313" s="13"/>
      <c r="Q313" s="13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customHeight="1" x14ac:dyDescent="0.2">
      <c r="A314" s="13"/>
      <c r="B314" s="13"/>
      <c r="C314" s="13"/>
      <c r="D314" s="13"/>
      <c r="E314" s="14"/>
      <c r="F314" s="14"/>
      <c r="G314" s="13"/>
      <c r="H314" s="13"/>
      <c r="I314" s="13"/>
      <c r="J314" s="13"/>
      <c r="K314" s="13"/>
      <c r="L314" s="13"/>
      <c r="M314" s="14"/>
      <c r="N314" s="14"/>
      <c r="O314" s="13"/>
      <c r="P314" s="13"/>
      <c r="Q314" s="13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customHeight="1" x14ac:dyDescent="0.2">
      <c r="A315" s="13"/>
      <c r="B315" s="13"/>
      <c r="C315" s="13"/>
      <c r="D315" s="13"/>
      <c r="E315" s="14"/>
      <c r="F315" s="14"/>
      <c r="G315" s="13"/>
      <c r="H315" s="13"/>
      <c r="I315" s="13"/>
      <c r="J315" s="13"/>
      <c r="K315" s="13"/>
      <c r="L315" s="13"/>
      <c r="M315" s="14"/>
      <c r="N315" s="14"/>
      <c r="O315" s="13"/>
      <c r="P315" s="13"/>
      <c r="Q315" s="13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customHeight="1" x14ac:dyDescent="0.2">
      <c r="A316" s="13"/>
      <c r="B316" s="13"/>
      <c r="C316" s="13"/>
      <c r="D316" s="13"/>
      <c r="E316" s="14"/>
      <c r="F316" s="14"/>
      <c r="G316" s="13"/>
      <c r="H316" s="13"/>
      <c r="I316" s="13"/>
      <c r="J316" s="13"/>
      <c r="K316" s="13"/>
      <c r="L316" s="13"/>
      <c r="M316" s="14"/>
      <c r="N316" s="14"/>
      <c r="O316" s="13"/>
      <c r="P316" s="13"/>
      <c r="Q316" s="13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customHeight="1" x14ac:dyDescent="0.2">
      <c r="A317" s="13"/>
      <c r="B317" s="13"/>
      <c r="C317" s="13"/>
      <c r="D317" s="13"/>
      <c r="E317" s="14"/>
      <c r="F317" s="14"/>
      <c r="G317" s="13"/>
      <c r="H317" s="13"/>
      <c r="I317" s="13"/>
      <c r="J317" s="13"/>
      <c r="K317" s="13"/>
      <c r="L317" s="13"/>
      <c r="M317" s="14"/>
      <c r="N317" s="14"/>
      <c r="O317" s="13"/>
      <c r="P317" s="13"/>
      <c r="Q317" s="13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customHeight="1" x14ac:dyDescent="0.2">
      <c r="A318" s="13"/>
      <c r="B318" s="13"/>
      <c r="C318" s="13"/>
      <c r="D318" s="13"/>
      <c r="E318" s="14"/>
      <c r="F318" s="14"/>
      <c r="G318" s="13"/>
      <c r="H318" s="13"/>
      <c r="I318" s="13"/>
      <c r="J318" s="13"/>
      <c r="K318" s="13"/>
      <c r="L318" s="13"/>
      <c r="M318" s="14"/>
      <c r="N318" s="14"/>
      <c r="O318" s="13"/>
      <c r="P318" s="13"/>
      <c r="Q318" s="13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customHeight="1" x14ac:dyDescent="0.2">
      <c r="A319" s="13"/>
      <c r="B319" s="13"/>
      <c r="C319" s="13"/>
      <c r="D319" s="13"/>
      <c r="E319" s="14"/>
      <c r="F319" s="14"/>
      <c r="G319" s="13"/>
      <c r="H319" s="13"/>
      <c r="I319" s="13"/>
      <c r="J319" s="13"/>
      <c r="K319" s="13"/>
      <c r="L319" s="13"/>
      <c r="M319" s="14"/>
      <c r="N319" s="14"/>
      <c r="O319" s="13"/>
      <c r="P319" s="13"/>
      <c r="Q319" s="13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customHeight="1" x14ac:dyDescent="0.2">
      <c r="A320" s="13"/>
      <c r="B320" s="13"/>
      <c r="C320" s="13"/>
      <c r="D320" s="13"/>
      <c r="E320" s="14"/>
      <c r="F320" s="14"/>
      <c r="G320" s="13"/>
      <c r="H320" s="13"/>
      <c r="I320" s="13"/>
      <c r="J320" s="13"/>
      <c r="K320" s="13"/>
      <c r="L320" s="13"/>
      <c r="M320" s="14"/>
      <c r="N320" s="14"/>
      <c r="O320" s="13"/>
      <c r="P320" s="13"/>
      <c r="Q320" s="13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customHeight="1" x14ac:dyDescent="0.2">
      <c r="A321" s="13"/>
      <c r="B321" s="13"/>
      <c r="C321" s="13"/>
      <c r="D321" s="13"/>
      <c r="E321" s="14"/>
      <c r="F321" s="14"/>
      <c r="G321" s="13"/>
      <c r="H321" s="13"/>
      <c r="I321" s="13"/>
      <c r="J321" s="13"/>
      <c r="K321" s="13"/>
      <c r="L321" s="13"/>
      <c r="M321" s="14"/>
      <c r="N321" s="14"/>
      <c r="O321" s="13"/>
      <c r="P321" s="13"/>
      <c r="Q321" s="13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customHeight="1" x14ac:dyDescent="0.2">
      <c r="A322" s="13"/>
      <c r="B322" s="13"/>
      <c r="C322" s="13"/>
      <c r="D322" s="13"/>
      <c r="E322" s="14"/>
      <c r="F322" s="14"/>
      <c r="G322" s="13"/>
      <c r="H322" s="13"/>
      <c r="I322" s="13"/>
      <c r="J322" s="13"/>
      <c r="K322" s="13"/>
      <c r="L322" s="13"/>
      <c r="M322" s="14"/>
      <c r="N322" s="14"/>
      <c r="O322" s="13"/>
      <c r="P322" s="13"/>
      <c r="Q322" s="13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customHeight="1" x14ac:dyDescent="0.2">
      <c r="A323" s="13"/>
      <c r="B323" s="13"/>
      <c r="C323" s="13"/>
      <c r="D323" s="13"/>
      <c r="E323" s="14"/>
      <c r="F323" s="14"/>
      <c r="G323" s="13"/>
      <c r="H323" s="13"/>
      <c r="I323" s="13"/>
      <c r="J323" s="13"/>
      <c r="K323" s="13"/>
      <c r="L323" s="13"/>
      <c r="M323" s="14"/>
      <c r="N323" s="14"/>
      <c r="O323" s="13"/>
      <c r="P323" s="13"/>
      <c r="Q323" s="13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customHeight="1" x14ac:dyDescent="0.2">
      <c r="A324" s="13"/>
      <c r="B324" s="13"/>
      <c r="C324" s="13"/>
      <c r="D324" s="13"/>
      <c r="E324" s="14"/>
      <c r="F324" s="14"/>
      <c r="G324" s="13"/>
      <c r="H324" s="13"/>
      <c r="I324" s="13"/>
      <c r="J324" s="13"/>
      <c r="K324" s="13"/>
      <c r="L324" s="13"/>
      <c r="M324" s="14"/>
      <c r="N324" s="14"/>
      <c r="O324" s="13"/>
      <c r="P324" s="13"/>
      <c r="Q324" s="13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customHeight="1" x14ac:dyDescent="0.2">
      <c r="A325" s="13"/>
      <c r="B325" s="13"/>
      <c r="C325" s="13"/>
      <c r="D325" s="13"/>
      <c r="E325" s="14"/>
      <c r="F325" s="14"/>
      <c r="G325" s="13"/>
      <c r="H325" s="13"/>
      <c r="I325" s="13"/>
      <c r="J325" s="13"/>
      <c r="K325" s="13"/>
      <c r="L325" s="13"/>
      <c r="M325" s="14"/>
      <c r="N325" s="14"/>
      <c r="O325" s="13"/>
      <c r="P325" s="13"/>
      <c r="Q325" s="13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customHeight="1" x14ac:dyDescent="0.2">
      <c r="A326" s="13"/>
      <c r="B326" s="13"/>
      <c r="C326" s="13"/>
      <c r="D326" s="13"/>
      <c r="E326" s="14"/>
      <c r="F326" s="14"/>
      <c r="G326" s="13"/>
      <c r="H326" s="13"/>
      <c r="I326" s="13"/>
      <c r="J326" s="13"/>
      <c r="K326" s="13"/>
      <c r="L326" s="13"/>
      <c r="M326" s="14"/>
      <c r="N326" s="14"/>
      <c r="O326" s="13"/>
      <c r="P326" s="13"/>
      <c r="Q326" s="13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customHeight="1" x14ac:dyDescent="0.2">
      <c r="A327" s="13"/>
      <c r="B327" s="13"/>
      <c r="C327" s="13"/>
      <c r="D327" s="13"/>
      <c r="E327" s="14"/>
      <c r="F327" s="14"/>
      <c r="G327" s="13"/>
      <c r="H327" s="13"/>
      <c r="I327" s="13"/>
      <c r="J327" s="13"/>
      <c r="K327" s="13"/>
      <c r="L327" s="13"/>
      <c r="M327" s="14"/>
      <c r="N327" s="14"/>
      <c r="O327" s="13"/>
      <c r="P327" s="13"/>
      <c r="Q327" s="13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customHeight="1" x14ac:dyDescent="0.2">
      <c r="A328" s="13"/>
      <c r="B328" s="13"/>
      <c r="C328" s="13"/>
      <c r="D328" s="13"/>
      <c r="E328" s="14"/>
      <c r="F328" s="14"/>
      <c r="G328" s="13"/>
      <c r="H328" s="13"/>
      <c r="I328" s="13"/>
      <c r="J328" s="13"/>
      <c r="K328" s="13"/>
      <c r="L328" s="13"/>
      <c r="M328" s="14"/>
      <c r="N328" s="14"/>
      <c r="O328" s="13"/>
      <c r="P328" s="13"/>
      <c r="Q328" s="13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customHeight="1" x14ac:dyDescent="0.2">
      <c r="A329" s="13"/>
      <c r="B329" s="13"/>
      <c r="C329" s="13"/>
      <c r="D329" s="13"/>
      <c r="E329" s="14"/>
      <c r="F329" s="14"/>
      <c r="G329" s="13"/>
      <c r="H329" s="13"/>
      <c r="I329" s="13"/>
      <c r="J329" s="13"/>
      <c r="K329" s="13"/>
      <c r="L329" s="13"/>
      <c r="M329" s="14"/>
      <c r="N329" s="14"/>
      <c r="O329" s="13"/>
      <c r="P329" s="13"/>
      <c r="Q329" s="13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customHeight="1" x14ac:dyDescent="0.2">
      <c r="A330" s="13"/>
      <c r="B330" s="13"/>
      <c r="C330" s="13"/>
      <c r="D330" s="13"/>
      <c r="E330" s="14"/>
      <c r="F330" s="14"/>
      <c r="G330" s="13"/>
      <c r="H330" s="13"/>
      <c r="I330" s="13"/>
      <c r="J330" s="13"/>
      <c r="K330" s="13"/>
      <c r="L330" s="13"/>
      <c r="M330" s="14"/>
      <c r="N330" s="14"/>
      <c r="O330" s="13"/>
      <c r="P330" s="13"/>
      <c r="Q330" s="13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customHeight="1" x14ac:dyDescent="0.2">
      <c r="A331" s="13"/>
      <c r="B331" s="13"/>
      <c r="C331" s="13"/>
      <c r="D331" s="13"/>
      <c r="E331" s="14"/>
      <c r="F331" s="14"/>
      <c r="G331" s="13"/>
      <c r="H331" s="13"/>
      <c r="I331" s="13"/>
      <c r="J331" s="13"/>
      <c r="K331" s="13"/>
      <c r="L331" s="13"/>
      <c r="M331" s="14"/>
      <c r="N331" s="14"/>
      <c r="O331" s="13"/>
      <c r="P331" s="13"/>
      <c r="Q331" s="13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customHeight="1" x14ac:dyDescent="0.2">
      <c r="A332" s="13"/>
      <c r="B332" s="13"/>
      <c r="C332" s="13"/>
      <c r="D332" s="13"/>
      <c r="E332" s="14"/>
      <c r="F332" s="14"/>
      <c r="G332" s="13"/>
      <c r="H332" s="13"/>
      <c r="I332" s="13"/>
      <c r="J332" s="13"/>
      <c r="K332" s="13"/>
      <c r="L332" s="13"/>
      <c r="M332" s="14"/>
      <c r="N332" s="14"/>
      <c r="O332" s="13"/>
      <c r="P332" s="13"/>
      <c r="Q332" s="13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customHeight="1" x14ac:dyDescent="0.2">
      <c r="A333" s="13"/>
      <c r="B333" s="13"/>
      <c r="C333" s="13"/>
      <c r="D333" s="13"/>
      <c r="E333" s="14"/>
      <c r="F333" s="14"/>
      <c r="G333" s="13"/>
      <c r="H333" s="13"/>
      <c r="I333" s="13"/>
      <c r="J333" s="13"/>
      <c r="K333" s="13"/>
      <c r="L333" s="13"/>
      <c r="M333" s="14"/>
      <c r="N333" s="14"/>
      <c r="O333" s="13"/>
      <c r="P333" s="13"/>
      <c r="Q333" s="13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customHeight="1" x14ac:dyDescent="0.2">
      <c r="A334" s="13"/>
      <c r="B334" s="13"/>
      <c r="C334" s="13"/>
      <c r="D334" s="13"/>
      <c r="E334" s="14"/>
      <c r="F334" s="14"/>
      <c r="G334" s="13"/>
      <c r="H334" s="13"/>
      <c r="I334" s="13"/>
      <c r="J334" s="13"/>
      <c r="K334" s="13"/>
      <c r="L334" s="13"/>
      <c r="M334" s="14"/>
      <c r="N334" s="14"/>
      <c r="O334" s="13"/>
      <c r="P334" s="13"/>
      <c r="Q334" s="13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customHeight="1" x14ac:dyDescent="0.2">
      <c r="A335" s="13"/>
      <c r="B335" s="13"/>
      <c r="C335" s="13"/>
      <c r="D335" s="13"/>
      <c r="E335" s="14"/>
      <c r="F335" s="14"/>
      <c r="G335" s="13"/>
      <c r="H335" s="13"/>
      <c r="I335" s="13"/>
      <c r="J335" s="13"/>
      <c r="K335" s="13"/>
      <c r="L335" s="13"/>
      <c r="M335" s="14"/>
      <c r="N335" s="14"/>
      <c r="O335" s="13"/>
      <c r="P335" s="13"/>
      <c r="Q335" s="13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customHeight="1" x14ac:dyDescent="0.2">
      <c r="A336" s="13"/>
      <c r="B336" s="13"/>
      <c r="C336" s="13"/>
      <c r="D336" s="13"/>
      <c r="E336" s="14"/>
      <c r="F336" s="14"/>
      <c r="G336" s="13"/>
      <c r="H336" s="13"/>
      <c r="I336" s="13"/>
      <c r="J336" s="13"/>
      <c r="K336" s="13"/>
      <c r="L336" s="13"/>
      <c r="M336" s="14"/>
      <c r="N336" s="14"/>
      <c r="O336" s="13"/>
      <c r="P336" s="13"/>
      <c r="Q336" s="13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customHeight="1" x14ac:dyDescent="0.2">
      <c r="A337" s="13"/>
      <c r="B337" s="13"/>
      <c r="C337" s="13"/>
      <c r="D337" s="13"/>
      <c r="E337" s="14"/>
      <c r="F337" s="14"/>
      <c r="G337" s="13"/>
      <c r="H337" s="13"/>
      <c r="I337" s="13"/>
      <c r="J337" s="13"/>
      <c r="K337" s="13"/>
      <c r="L337" s="13"/>
      <c r="M337" s="14"/>
      <c r="N337" s="14"/>
      <c r="O337" s="13"/>
      <c r="P337" s="13"/>
      <c r="Q337" s="13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.75" customHeight="1" x14ac:dyDescent="0.2">
      <c r="A338" s="13"/>
      <c r="B338" s="13"/>
      <c r="C338" s="13"/>
      <c r="D338" s="13"/>
      <c r="E338" s="14"/>
      <c r="F338" s="14"/>
      <c r="G338" s="13"/>
      <c r="H338" s="13"/>
      <c r="I338" s="13"/>
      <c r="J338" s="13"/>
      <c r="K338" s="13"/>
      <c r="L338" s="13"/>
      <c r="M338" s="14"/>
      <c r="N338" s="14"/>
      <c r="O338" s="13"/>
      <c r="P338" s="13"/>
      <c r="Q338" s="13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.75" customHeight="1" x14ac:dyDescent="0.2">
      <c r="A339" s="13"/>
      <c r="B339" s="13"/>
      <c r="C339" s="13"/>
      <c r="D339" s="13"/>
      <c r="E339" s="14"/>
      <c r="F339" s="14"/>
      <c r="G339" s="13"/>
      <c r="H339" s="13"/>
      <c r="I339" s="13"/>
      <c r="J339" s="13"/>
      <c r="K339" s="13"/>
      <c r="L339" s="13"/>
      <c r="M339" s="14"/>
      <c r="N339" s="14"/>
      <c r="O339" s="13"/>
      <c r="P339" s="13"/>
      <c r="Q339" s="1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.75" customHeight="1" x14ac:dyDescent="0.2">
      <c r="A340" s="13"/>
      <c r="B340" s="13"/>
      <c r="C340" s="13"/>
      <c r="D340" s="13"/>
      <c r="E340" s="14"/>
      <c r="F340" s="14"/>
      <c r="G340" s="13"/>
      <c r="H340" s="13"/>
      <c r="I340" s="13"/>
      <c r="J340" s="13"/>
      <c r="K340" s="13"/>
      <c r="L340" s="13"/>
      <c r="M340" s="14"/>
      <c r="N340" s="14"/>
      <c r="O340" s="13"/>
      <c r="P340" s="13"/>
      <c r="Q340" s="13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.75" customHeight="1" x14ac:dyDescent="0.2">
      <c r="A341" s="13"/>
      <c r="B341" s="13"/>
      <c r="C341" s="13"/>
      <c r="D341" s="13"/>
      <c r="E341" s="14"/>
      <c r="F341" s="14"/>
      <c r="G341" s="13"/>
      <c r="H341" s="13"/>
      <c r="I341" s="13"/>
      <c r="J341" s="13"/>
      <c r="K341" s="13"/>
      <c r="L341" s="13"/>
      <c r="M341" s="14"/>
      <c r="N341" s="14"/>
      <c r="O341" s="13"/>
      <c r="P341" s="13"/>
      <c r="Q341" s="13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.75" customHeight="1" x14ac:dyDescent="0.2">
      <c r="A342" s="13"/>
      <c r="B342" s="13"/>
      <c r="C342" s="13"/>
      <c r="D342" s="13"/>
      <c r="E342" s="14"/>
      <c r="F342" s="14"/>
      <c r="G342" s="13"/>
      <c r="H342" s="13"/>
      <c r="I342" s="13"/>
      <c r="J342" s="13"/>
      <c r="K342" s="13"/>
      <c r="L342" s="13"/>
      <c r="M342" s="14"/>
      <c r="N342" s="14"/>
      <c r="O342" s="13"/>
      <c r="P342" s="13"/>
      <c r="Q342" s="13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.75" customHeight="1" x14ac:dyDescent="0.2">
      <c r="A343" s="13"/>
      <c r="B343" s="13"/>
      <c r="C343" s="13"/>
      <c r="D343" s="13"/>
      <c r="E343" s="14"/>
      <c r="F343" s="14"/>
      <c r="G343" s="13"/>
      <c r="H343" s="13"/>
      <c r="I343" s="13"/>
      <c r="J343" s="13"/>
      <c r="K343" s="13"/>
      <c r="L343" s="13"/>
      <c r="M343" s="14"/>
      <c r="N343" s="14"/>
      <c r="O343" s="13"/>
      <c r="P343" s="13"/>
      <c r="Q343" s="13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.75" customHeight="1" x14ac:dyDescent="0.2">
      <c r="A344" s="13"/>
      <c r="B344" s="13"/>
      <c r="C344" s="13"/>
      <c r="D344" s="13"/>
      <c r="E344" s="14"/>
      <c r="F344" s="14"/>
      <c r="G344" s="13"/>
      <c r="H344" s="13"/>
      <c r="I344" s="13"/>
      <c r="J344" s="13"/>
      <c r="K344" s="13"/>
      <c r="L344" s="13"/>
      <c r="M344" s="14"/>
      <c r="N344" s="14"/>
      <c r="O344" s="13"/>
      <c r="P344" s="13"/>
      <c r="Q344" s="13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.75" customHeight="1" x14ac:dyDescent="0.2">
      <c r="A345" s="13"/>
      <c r="B345" s="13"/>
      <c r="C345" s="13"/>
      <c r="D345" s="13"/>
      <c r="E345" s="14"/>
      <c r="F345" s="14"/>
      <c r="G345" s="13"/>
      <c r="H345" s="13"/>
      <c r="I345" s="13"/>
      <c r="J345" s="13"/>
      <c r="K345" s="13"/>
      <c r="L345" s="13"/>
      <c r="M345" s="14"/>
      <c r="N345" s="14"/>
      <c r="O345" s="13"/>
      <c r="P345" s="13"/>
      <c r="Q345" s="13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.75" customHeight="1" x14ac:dyDescent="0.2">
      <c r="A346" s="13"/>
      <c r="B346" s="13"/>
      <c r="C346" s="13"/>
      <c r="D346" s="13"/>
      <c r="E346" s="14"/>
      <c r="F346" s="14"/>
      <c r="G346" s="13"/>
      <c r="H346" s="13"/>
      <c r="I346" s="13"/>
      <c r="J346" s="13"/>
      <c r="K346" s="13"/>
      <c r="L346" s="13"/>
      <c r="M346" s="14"/>
      <c r="N346" s="14"/>
      <c r="O346" s="13"/>
      <c r="P346" s="13"/>
      <c r="Q346" s="13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customHeight="1" x14ac:dyDescent="0.2">
      <c r="A347" s="13"/>
      <c r="B347" s="13"/>
      <c r="C347" s="13"/>
      <c r="D347" s="13"/>
      <c r="E347" s="14"/>
      <c r="F347" s="14"/>
      <c r="G347" s="13"/>
      <c r="H347" s="13"/>
      <c r="I347" s="13"/>
      <c r="J347" s="13"/>
      <c r="K347" s="13"/>
      <c r="L347" s="13"/>
      <c r="M347" s="14"/>
      <c r="N347" s="14"/>
      <c r="O347" s="13"/>
      <c r="P347" s="13"/>
      <c r="Q347" s="13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customHeight="1" x14ac:dyDescent="0.2">
      <c r="A348" s="13"/>
      <c r="B348" s="13"/>
      <c r="C348" s="13"/>
      <c r="D348" s="13"/>
      <c r="E348" s="14"/>
      <c r="F348" s="14"/>
      <c r="G348" s="13"/>
      <c r="H348" s="13"/>
      <c r="I348" s="13"/>
      <c r="J348" s="13"/>
      <c r="K348" s="13"/>
      <c r="L348" s="13"/>
      <c r="M348" s="14"/>
      <c r="N348" s="14"/>
      <c r="O348" s="13"/>
      <c r="P348" s="13"/>
      <c r="Q348" s="13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customHeight="1" x14ac:dyDescent="0.2">
      <c r="A349" s="13"/>
      <c r="B349" s="13"/>
      <c r="C349" s="13"/>
      <c r="D349" s="13"/>
      <c r="E349" s="14"/>
      <c r="F349" s="14"/>
      <c r="G349" s="13"/>
      <c r="H349" s="13"/>
      <c r="I349" s="13"/>
      <c r="J349" s="13"/>
      <c r="K349" s="13"/>
      <c r="L349" s="13"/>
      <c r="M349" s="14"/>
      <c r="N349" s="14"/>
      <c r="O349" s="13"/>
      <c r="P349" s="13"/>
      <c r="Q349" s="13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customHeight="1" x14ac:dyDescent="0.2">
      <c r="A350" s="13"/>
      <c r="B350" s="13"/>
      <c r="C350" s="13"/>
      <c r="D350" s="13"/>
      <c r="E350" s="14"/>
      <c r="F350" s="14"/>
      <c r="G350" s="13"/>
      <c r="H350" s="13"/>
      <c r="I350" s="13"/>
      <c r="J350" s="13"/>
      <c r="K350" s="13"/>
      <c r="L350" s="13"/>
      <c r="M350" s="14"/>
      <c r="N350" s="14"/>
      <c r="O350" s="13"/>
      <c r="P350" s="13"/>
      <c r="Q350" s="13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customHeight="1" x14ac:dyDescent="0.2">
      <c r="A351" s="13"/>
      <c r="B351" s="13"/>
      <c r="C351" s="13"/>
      <c r="D351" s="13"/>
      <c r="E351" s="14"/>
      <c r="F351" s="14"/>
      <c r="G351" s="13"/>
      <c r="H351" s="13"/>
      <c r="I351" s="13"/>
      <c r="J351" s="13"/>
      <c r="K351" s="13"/>
      <c r="L351" s="13"/>
      <c r="M351" s="14"/>
      <c r="N351" s="14"/>
      <c r="O351" s="13"/>
      <c r="P351" s="13"/>
      <c r="Q351" s="13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customHeight="1" x14ac:dyDescent="0.2">
      <c r="A352" s="13"/>
      <c r="B352" s="13"/>
      <c r="C352" s="13"/>
      <c r="D352" s="13"/>
      <c r="E352" s="14"/>
      <c r="F352" s="14"/>
      <c r="G352" s="13"/>
      <c r="H352" s="13"/>
      <c r="I352" s="13"/>
      <c r="J352" s="13"/>
      <c r="K352" s="13"/>
      <c r="L352" s="13"/>
      <c r="M352" s="14"/>
      <c r="N352" s="14"/>
      <c r="O352" s="13"/>
      <c r="P352" s="13"/>
      <c r="Q352" s="13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customHeight="1" x14ac:dyDescent="0.2">
      <c r="A353" s="13"/>
      <c r="B353" s="13"/>
      <c r="C353" s="13"/>
      <c r="D353" s="13"/>
      <c r="E353" s="14"/>
      <c r="F353" s="14"/>
      <c r="G353" s="13"/>
      <c r="H353" s="13"/>
      <c r="I353" s="13"/>
      <c r="J353" s="13"/>
      <c r="K353" s="13"/>
      <c r="L353" s="13"/>
      <c r="M353" s="14"/>
      <c r="N353" s="14"/>
      <c r="O353" s="13"/>
      <c r="P353" s="13"/>
      <c r="Q353" s="13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customHeight="1" x14ac:dyDescent="0.2">
      <c r="A354" s="13"/>
      <c r="B354" s="13"/>
      <c r="C354" s="13"/>
      <c r="D354" s="13"/>
      <c r="E354" s="14"/>
      <c r="F354" s="14"/>
      <c r="G354" s="13"/>
      <c r="H354" s="13"/>
      <c r="I354" s="13"/>
      <c r="J354" s="13"/>
      <c r="K354" s="13"/>
      <c r="L354" s="13"/>
      <c r="M354" s="14"/>
      <c r="N354" s="14"/>
      <c r="O354" s="13"/>
      <c r="P354" s="13"/>
      <c r="Q354" s="13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customHeight="1" x14ac:dyDescent="0.2">
      <c r="A355" s="13"/>
      <c r="B355" s="13"/>
      <c r="C355" s="13"/>
      <c r="D355" s="13"/>
      <c r="E355" s="14"/>
      <c r="F355" s="14"/>
      <c r="G355" s="13"/>
      <c r="H355" s="13"/>
      <c r="I355" s="13"/>
      <c r="J355" s="13"/>
      <c r="K355" s="13"/>
      <c r="L355" s="13"/>
      <c r="M355" s="14"/>
      <c r="N355" s="14"/>
      <c r="O355" s="13"/>
      <c r="P355" s="13"/>
      <c r="Q355" s="13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customHeight="1" x14ac:dyDescent="0.2">
      <c r="A356" s="13"/>
      <c r="B356" s="13"/>
      <c r="C356" s="13"/>
      <c r="D356" s="13"/>
      <c r="E356" s="14"/>
      <c r="F356" s="14"/>
      <c r="G356" s="13"/>
      <c r="H356" s="13"/>
      <c r="I356" s="13"/>
      <c r="J356" s="13"/>
      <c r="K356" s="13"/>
      <c r="L356" s="13"/>
      <c r="M356" s="14"/>
      <c r="N356" s="14"/>
      <c r="O356" s="13"/>
      <c r="P356" s="13"/>
      <c r="Q356" s="13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customHeight="1" x14ac:dyDescent="0.2">
      <c r="A357" s="13"/>
      <c r="B357" s="13"/>
      <c r="C357" s="13"/>
      <c r="D357" s="13"/>
      <c r="E357" s="14"/>
      <c r="F357" s="14"/>
      <c r="G357" s="13"/>
      <c r="H357" s="13"/>
      <c r="I357" s="13"/>
      <c r="J357" s="13"/>
      <c r="K357" s="13"/>
      <c r="L357" s="13"/>
      <c r="M357" s="14"/>
      <c r="N357" s="14"/>
      <c r="O357" s="13"/>
      <c r="P357" s="13"/>
      <c r="Q357" s="13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customHeight="1" x14ac:dyDescent="0.2">
      <c r="A358" s="13"/>
      <c r="B358" s="13"/>
      <c r="C358" s="13"/>
      <c r="D358" s="13"/>
      <c r="E358" s="14"/>
      <c r="F358" s="14"/>
      <c r="G358" s="13"/>
      <c r="H358" s="13"/>
      <c r="I358" s="13"/>
      <c r="J358" s="13"/>
      <c r="K358" s="13"/>
      <c r="L358" s="13"/>
      <c r="M358" s="14"/>
      <c r="N358" s="14"/>
      <c r="O358" s="13"/>
      <c r="P358" s="13"/>
      <c r="Q358" s="13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customHeight="1" x14ac:dyDescent="0.2">
      <c r="A359" s="13"/>
      <c r="B359" s="13"/>
      <c r="C359" s="13"/>
      <c r="D359" s="13"/>
      <c r="E359" s="14"/>
      <c r="F359" s="14"/>
      <c r="G359" s="13"/>
      <c r="H359" s="13"/>
      <c r="I359" s="13"/>
      <c r="J359" s="13"/>
      <c r="K359" s="13"/>
      <c r="L359" s="13"/>
      <c r="M359" s="14"/>
      <c r="N359" s="14"/>
      <c r="O359" s="13"/>
      <c r="P359" s="13"/>
      <c r="Q359" s="13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customHeight="1" x14ac:dyDescent="0.2">
      <c r="A360" s="13"/>
      <c r="B360" s="13"/>
      <c r="C360" s="13"/>
      <c r="D360" s="13"/>
      <c r="E360" s="14"/>
      <c r="F360" s="14"/>
      <c r="G360" s="13"/>
      <c r="H360" s="13"/>
      <c r="I360" s="13"/>
      <c r="J360" s="13"/>
      <c r="K360" s="13"/>
      <c r="L360" s="13"/>
      <c r="M360" s="14"/>
      <c r="N360" s="14"/>
      <c r="O360" s="13"/>
      <c r="P360" s="13"/>
      <c r="Q360" s="13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customHeight="1" x14ac:dyDescent="0.2">
      <c r="A361" s="13"/>
      <c r="B361" s="13"/>
      <c r="C361" s="13"/>
      <c r="D361" s="13"/>
      <c r="E361" s="14"/>
      <c r="F361" s="14"/>
      <c r="G361" s="13"/>
      <c r="H361" s="13"/>
      <c r="I361" s="13"/>
      <c r="J361" s="13"/>
      <c r="K361" s="13"/>
      <c r="L361" s="13"/>
      <c r="M361" s="14"/>
      <c r="N361" s="14"/>
      <c r="O361" s="13"/>
      <c r="P361" s="13"/>
      <c r="Q361" s="13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customHeight="1" x14ac:dyDescent="0.2">
      <c r="A362" s="13"/>
      <c r="B362" s="13"/>
      <c r="C362" s="13"/>
      <c r="D362" s="13"/>
      <c r="E362" s="14"/>
      <c r="F362" s="14"/>
      <c r="G362" s="13"/>
      <c r="H362" s="13"/>
      <c r="I362" s="13"/>
      <c r="J362" s="13"/>
      <c r="K362" s="13"/>
      <c r="L362" s="13"/>
      <c r="M362" s="14"/>
      <c r="N362" s="14"/>
      <c r="O362" s="13"/>
      <c r="P362" s="13"/>
      <c r="Q362" s="13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customHeight="1" x14ac:dyDescent="0.2">
      <c r="A363" s="13"/>
      <c r="B363" s="13"/>
      <c r="C363" s="13"/>
      <c r="D363" s="13"/>
      <c r="E363" s="14"/>
      <c r="F363" s="14"/>
      <c r="G363" s="13"/>
      <c r="H363" s="13"/>
      <c r="I363" s="13"/>
      <c r="J363" s="13"/>
      <c r="K363" s="13"/>
      <c r="L363" s="13"/>
      <c r="M363" s="14"/>
      <c r="N363" s="14"/>
      <c r="O363" s="13"/>
      <c r="P363" s="13"/>
      <c r="Q363" s="13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customHeight="1" x14ac:dyDescent="0.2">
      <c r="A364" s="13"/>
      <c r="B364" s="13"/>
      <c r="C364" s="13"/>
      <c r="D364" s="13"/>
      <c r="E364" s="14"/>
      <c r="F364" s="14"/>
      <c r="G364" s="13"/>
      <c r="H364" s="13"/>
      <c r="I364" s="13"/>
      <c r="J364" s="13"/>
      <c r="K364" s="13"/>
      <c r="L364" s="13"/>
      <c r="M364" s="14"/>
      <c r="N364" s="14"/>
      <c r="O364" s="13"/>
      <c r="P364" s="13"/>
      <c r="Q364" s="13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customHeight="1" x14ac:dyDescent="0.2">
      <c r="A365" s="13"/>
      <c r="B365" s="13"/>
      <c r="C365" s="13"/>
      <c r="D365" s="13"/>
      <c r="E365" s="14"/>
      <c r="F365" s="14"/>
      <c r="G365" s="13"/>
      <c r="H365" s="13"/>
      <c r="I365" s="13"/>
      <c r="J365" s="13"/>
      <c r="K365" s="13"/>
      <c r="L365" s="13"/>
      <c r="M365" s="14"/>
      <c r="N365" s="14"/>
      <c r="O365" s="13"/>
      <c r="P365" s="13"/>
      <c r="Q365" s="13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customHeight="1" x14ac:dyDescent="0.2">
      <c r="A366" s="13"/>
      <c r="B366" s="13"/>
      <c r="C366" s="13"/>
      <c r="D366" s="13"/>
      <c r="E366" s="14"/>
      <c r="F366" s="14"/>
      <c r="G366" s="13"/>
      <c r="H366" s="13"/>
      <c r="I366" s="13"/>
      <c r="J366" s="13"/>
      <c r="K366" s="13"/>
      <c r="L366" s="13"/>
      <c r="M366" s="14"/>
      <c r="N366" s="14"/>
      <c r="O366" s="13"/>
      <c r="P366" s="13"/>
      <c r="Q366" s="13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.75" customHeight="1" x14ac:dyDescent="0.2">
      <c r="A367" s="13"/>
      <c r="B367" s="13"/>
      <c r="C367" s="13"/>
      <c r="D367" s="13"/>
      <c r="E367" s="14"/>
      <c r="F367" s="14"/>
      <c r="G367" s="13"/>
      <c r="H367" s="13"/>
      <c r="I367" s="13"/>
      <c r="J367" s="13"/>
      <c r="K367" s="13"/>
      <c r="L367" s="13"/>
      <c r="M367" s="14"/>
      <c r="N367" s="14"/>
      <c r="O367" s="13"/>
      <c r="P367" s="13"/>
      <c r="Q367" s="13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.75" customHeight="1" x14ac:dyDescent="0.2">
      <c r="A368" s="13"/>
      <c r="B368" s="13"/>
      <c r="C368" s="13"/>
      <c r="D368" s="13"/>
      <c r="E368" s="14"/>
      <c r="F368" s="14"/>
      <c r="G368" s="13"/>
      <c r="H368" s="13"/>
      <c r="I368" s="13"/>
      <c r="J368" s="13"/>
      <c r="K368" s="13"/>
      <c r="L368" s="13"/>
      <c r="M368" s="14"/>
      <c r="N368" s="14"/>
      <c r="O368" s="13"/>
      <c r="P368" s="13"/>
      <c r="Q368" s="13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.75" customHeight="1" x14ac:dyDescent="0.2">
      <c r="A369" s="13"/>
      <c r="B369" s="13"/>
      <c r="C369" s="13"/>
      <c r="D369" s="13"/>
      <c r="E369" s="14"/>
      <c r="F369" s="14"/>
      <c r="G369" s="13"/>
      <c r="H369" s="13"/>
      <c r="I369" s="13"/>
      <c r="J369" s="13"/>
      <c r="K369" s="13"/>
      <c r="L369" s="13"/>
      <c r="M369" s="14"/>
      <c r="N369" s="14"/>
      <c r="O369" s="13"/>
      <c r="P369" s="13"/>
      <c r="Q369" s="1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.75" customHeight="1" x14ac:dyDescent="0.2">
      <c r="A370" s="13"/>
      <c r="B370" s="13"/>
      <c r="C370" s="13"/>
      <c r="D370" s="13"/>
      <c r="E370" s="14"/>
      <c r="F370" s="14"/>
      <c r="G370" s="13"/>
      <c r="H370" s="13"/>
      <c r="I370" s="13"/>
      <c r="J370" s="13"/>
      <c r="K370" s="13"/>
      <c r="L370" s="13"/>
      <c r="M370" s="14"/>
      <c r="N370" s="14"/>
      <c r="O370" s="13"/>
      <c r="P370" s="13"/>
      <c r="Q370" s="13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.75" customHeight="1" x14ac:dyDescent="0.2">
      <c r="A371" s="13"/>
      <c r="B371" s="13"/>
      <c r="C371" s="13"/>
      <c r="D371" s="13"/>
      <c r="E371" s="14"/>
      <c r="F371" s="14"/>
      <c r="G371" s="13"/>
      <c r="H371" s="13"/>
      <c r="I371" s="13"/>
      <c r="J371" s="13"/>
      <c r="K371" s="13"/>
      <c r="L371" s="13"/>
      <c r="M371" s="14"/>
      <c r="N371" s="14"/>
      <c r="O371" s="13"/>
      <c r="P371" s="13"/>
      <c r="Q371" s="13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.75" customHeight="1" x14ac:dyDescent="0.2">
      <c r="A372" s="13"/>
      <c r="B372" s="13"/>
      <c r="C372" s="13"/>
      <c r="D372" s="13"/>
      <c r="E372" s="14"/>
      <c r="F372" s="14"/>
      <c r="G372" s="13"/>
      <c r="H372" s="13"/>
      <c r="I372" s="13"/>
      <c r="J372" s="13"/>
      <c r="K372" s="13"/>
      <c r="L372" s="13"/>
      <c r="M372" s="14"/>
      <c r="N372" s="14"/>
      <c r="O372" s="13"/>
      <c r="P372" s="13"/>
      <c r="Q372" s="13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.75" customHeight="1" x14ac:dyDescent="0.2">
      <c r="A373" s="13"/>
      <c r="B373" s="13"/>
      <c r="C373" s="13"/>
      <c r="D373" s="13"/>
      <c r="E373" s="14"/>
      <c r="F373" s="14"/>
      <c r="G373" s="13"/>
      <c r="H373" s="13"/>
      <c r="I373" s="13"/>
      <c r="J373" s="13"/>
      <c r="K373" s="13"/>
      <c r="L373" s="13"/>
      <c r="M373" s="14"/>
      <c r="N373" s="14"/>
      <c r="O373" s="13"/>
      <c r="P373" s="13"/>
      <c r="Q373" s="13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.75" customHeight="1" x14ac:dyDescent="0.2">
      <c r="A374" s="13"/>
      <c r="B374" s="13"/>
      <c r="C374" s="13"/>
      <c r="D374" s="13"/>
      <c r="E374" s="14"/>
      <c r="F374" s="14"/>
      <c r="G374" s="13"/>
      <c r="H374" s="13"/>
      <c r="I374" s="13"/>
      <c r="J374" s="13"/>
      <c r="K374" s="13"/>
      <c r="L374" s="13"/>
      <c r="M374" s="14"/>
      <c r="N374" s="14"/>
      <c r="O374" s="13"/>
      <c r="P374" s="13"/>
      <c r="Q374" s="13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.75" customHeight="1" x14ac:dyDescent="0.2">
      <c r="A375" s="13"/>
      <c r="B375" s="13"/>
      <c r="C375" s="13"/>
      <c r="D375" s="13"/>
      <c r="E375" s="14"/>
      <c r="F375" s="14"/>
      <c r="G375" s="13"/>
      <c r="H375" s="13"/>
      <c r="I375" s="13"/>
      <c r="J375" s="13"/>
      <c r="K375" s="13"/>
      <c r="L375" s="13"/>
      <c r="M375" s="14"/>
      <c r="N375" s="14"/>
      <c r="O375" s="13"/>
      <c r="P375" s="13"/>
      <c r="Q375" s="13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.75" customHeight="1" x14ac:dyDescent="0.2">
      <c r="A376" s="13"/>
      <c r="B376" s="13"/>
      <c r="C376" s="13"/>
      <c r="D376" s="13"/>
      <c r="E376" s="14"/>
      <c r="F376" s="14"/>
      <c r="G376" s="13"/>
      <c r="H376" s="13"/>
      <c r="I376" s="13"/>
      <c r="J376" s="13"/>
      <c r="K376" s="13"/>
      <c r="L376" s="13"/>
      <c r="M376" s="14"/>
      <c r="N376" s="14"/>
      <c r="O376" s="13"/>
      <c r="P376" s="13"/>
      <c r="Q376" s="13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.75" customHeight="1" x14ac:dyDescent="0.2">
      <c r="A377" s="13"/>
      <c r="B377" s="13"/>
      <c r="C377" s="13"/>
      <c r="D377" s="13"/>
      <c r="E377" s="14"/>
      <c r="F377" s="14"/>
      <c r="G377" s="13"/>
      <c r="H377" s="13"/>
      <c r="I377" s="13"/>
      <c r="J377" s="13"/>
      <c r="K377" s="13"/>
      <c r="L377" s="13"/>
      <c r="M377" s="14"/>
      <c r="N377" s="14"/>
      <c r="O377" s="13"/>
      <c r="P377" s="13"/>
      <c r="Q377" s="13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customHeight="1" x14ac:dyDescent="0.2">
      <c r="A378" s="13"/>
      <c r="B378" s="13"/>
      <c r="C378" s="13"/>
      <c r="D378" s="13"/>
      <c r="E378" s="14"/>
      <c r="F378" s="14"/>
      <c r="G378" s="13"/>
      <c r="H378" s="13"/>
      <c r="I378" s="13"/>
      <c r="J378" s="13"/>
      <c r="K378" s="13"/>
      <c r="L378" s="13"/>
      <c r="M378" s="14"/>
      <c r="N378" s="14"/>
      <c r="O378" s="13"/>
      <c r="P378" s="13"/>
      <c r="Q378" s="13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customHeight="1" x14ac:dyDescent="0.2">
      <c r="A379" s="13"/>
      <c r="B379" s="13"/>
      <c r="C379" s="13"/>
      <c r="D379" s="13"/>
      <c r="E379" s="14"/>
      <c r="F379" s="14"/>
      <c r="G379" s="13"/>
      <c r="H379" s="13"/>
      <c r="I379" s="13"/>
      <c r="J379" s="13"/>
      <c r="K379" s="13"/>
      <c r="L379" s="13"/>
      <c r="M379" s="14"/>
      <c r="N379" s="14"/>
      <c r="O379" s="13"/>
      <c r="P379" s="13"/>
      <c r="Q379" s="13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.75" customHeight="1" x14ac:dyDescent="0.2">
      <c r="A380" s="13"/>
      <c r="B380" s="13"/>
      <c r="C380" s="13"/>
      <c r="D380" s="13"/>
      <c r="E380" s="14"/>
      <c r="F380" s="14"/>
      <c r="G380" s="13"/>
      <c r="H380" s="13"/>
      <c r="I380" s="13"/>
      <c r="J380" s="13"/>
      <c r="K380" s="13"/>
      <c r="L380" s="13"/>
      <c r="M380" s="14"/>
      <c r="N380" s="14"/>
      <c r="O380" s="13"/>
      <c r="P380" s="13"/>
      <c r="Q380" s="13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.75" customHeight="1" x14ac:dyDescent="0.2">
      <c r="A381" s="13"/>
      <c r="B381" s="13"/>
      <c r="C381" s="13"/>
      <c r="D381" s="13"/>
      <c r="E381" s="14"/>
      <c r="F381" s="14"/>
      <c r="G381" s="13"/>
      <c r="H381" s="13"/>
      <c r="I381" s="13"/>
      <c r="J381" s="13"/>
      <c r="K381" s="13"/>
      <c r="L381" s="13"/>
      <c r="M381" s="14"/>
      <c r="N381" s="14"/>
      <c r="O381" s="13"/>
      <c r="P381" s="13"/>
      <c r="Q381" s="13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.75" customHeight="1" x14ac:dyDescent="0.2">
      <c r="A382" s="13"/>
      <c r="B382" s="13"/>
      <c r="C382" s="13"/>
      <c r="D382" s="13"/>
      <c r="E382" s="14"/>
      <c r="F382" s="14"/>
      <c r="G382" s="13"/>
      <c r="H382" s="13"/>
      <c r="I382" s="13"/>
      <c r="J382" s="13"/>
      <c r="K382" s="13"/>
      <c r="L382" s="13"/>
      <c r="M382" s="14"/>
      <c r="N382" s="14"/>
      <c r="O382" s="13"/>
      <c r="P382" s="13"/>
      <c r="Q382" s="13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.75" customHeight="1" x14ac:dyDescent="0.2">
      <c r="A383" s="13"/>
      <c r="B383" s="13"/>
      <c r="C383" s="13"/>
      <c r="D383" s="13"/>
      <c r="E383" s="14"/>
      <c r="F383" s="14"/>
      <c r="G383" s="13"/>
      <c r="H383" s="13"/>
      <c r="I383" s="13"/>
      <c r="J383" s="13"/>
      <c r="K383" s="13"/>
      <c r="L383" s="13"/>
      <c r="M383" s="14"/>
      <c r="N383" s="14"/>
      <c r="O383" s="13"/>
      <c r="P383" s="13"/>
      <c r="Q383" s="13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.75" customHeight="1" x14ac:dyDescent="0.2">
      <c r="A384" s="13"/>
      <c r="B384" s="13"/>
      <c r="C384" s="13"/>
      <c r="D384" s="13"/>
      <c r="E384" s="14"/>
      <c r="F384" s="14"/>
      <c r="G384" s="13"/>
      <c r="H384" s="13"/>
      <c r="I384" s="13"/>
      <c r="J384" s="13"/>
      <c r="K384" s="13"/>
      <c r="L384" s="13"/>
      <c r="M384" s="14"/>
      <c r="N384" s="14"/>
      <c r="O384" s="13"/>
      <c r="P384" s="13"/>
      <c r="Q384" s="13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.75" customHeight="1" x14ac:dyDescent="0.2">
      <c r="A385" s="13"/>
      <c r="B385" s="13"/>
      <c r="C385" s="13"/>
      <c r="D385" s="13"/>
      <c r="E385" s="14"/>
      <c r="F385" s="14"/>
      <c r="G385" s="13"/>
      <c r="H385" s="13"/>
      <c r="I385" s="13"/>
      <c r="J385" s="13"/>
      <c r="K385" s="13"/>
      <c r="L385" s="13"/>
      <c r="M385" s="14"/>
      <c r="N385" s="14"/>
      <c r="O385" s="13"/>
      <c r="P385" s="13"/>
      <c r="Q385" s="13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.75" customHeight="1" x14ac:dyDescent="0.2">
      <c r="A386" s="13"/>
      <c r="B386" s="13"/>
      <c r="C386" s="13"/>
      <c r="D386" s="13"/>
      <c r="E386" s="14"/>
      <c r="F386" s="14"/>
      <c r="G386" s="13"/>
      <c r="H386" s="13"/>
      <c r="I386" s="13"/>
      <c r="J386" s="13"/>
      <c r="K386" s="13"/>
      <c r="L386" s="13"/>
      <c r="M386" s="14"/>
      <c r="N386" s="14"/>
      <c r="O386" s="13"/>
      <c r="P386" s="13"/>
      <c r="Q386" s="13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.75" customHeight="1" x14ac:dyDescent="0.2">
      <c r="A387" s="13"/>
      <c r="B387" s="13"/>
      <c r="C387" s="13"/>
      <c r="D387" s="13"/>
      <c r="E387" s="14"/>
      <c r="F387" s="14"/>
      <c r="G387" s="13"/>
      <c r="H387" s="13"/>
      <c r="I387" s="13"/>
      <c r="J387" s="13"/>
      <c r="K387" s="13"/>
      <c r="L387" s="13"/>
      <c r="M387" s="14"/>
      <c r="N387" s="14"/>
      <c r="O387" s="13"/>
      <c r="P387" s="13"/>
      <c r="Q387" s="13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.75" customHeight="1" x14ac:dyDescent="0.2">
      <c r="A388" s="13"/>
      <c r="B388" s="13"/>
      <c r="C388" s="13"/>
      <c r="D388" s="13"/>
      <c r="E388" s="14"/>
      <c r="F388" s="14"/>
      <c r="G388" s="13"/>
      <c r="H388" s="13"/>
      <c r="I388" s="13"/>
      <c r="J388" s="13"/>
      <c r="K388" s="13"/>
      <c r="L388" s="13"/>
      <c r="M388" s="14"/>
      <c r="N388" s="14"/>
      <c r="O388" s="13"/>
      <c r="P388" s="13"/>
      <c r="Q388" s="13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.75" customHeight="1" x14ac:dyDescent="0.2">
      <c r="A389" s="13"/>
      <c r="B389" s="13"/>
      <c r="C389" s="13"/>
      <c r="D389" s="13"/>
      <c r="E389" s="14"/>
      <c r="F389" s="14"/>
      <c r="G389" s="13"/>
      <c r="H389" s="13"/>
      <c r="I389" s="13"/>
      <c r="J389" s="13"/>
      <c r="K389" s="13"/>
      <c r="L389" s="13"/>
      <c r="M389" s="14"/>
      <c r="N389" s="14"/>
      <c r="O389" s="13"/>
      <c r="P389" s="13"/>
      <c r="Q389" s="13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.75" customHeight="1" x14ac:dyDescent="0.2">
      <c r="A390" s="13"/>
      <c r="B390" s="13"/>
      <c r="C390" s="13"/>
      <c r="D390" s="13"/>
      <c r="E390" s="14"/>
      <c r="F390" s="14"/>
      <c r="G390" s="13"/>
      <c r="H390" s="13"/>
      <c r="I390" s="13"/>
      <c r="J390" s="13"/>
      <c r="K390" s="13"/>
      <c r="L390" s="13"/>
      <c r="M390" s="14"/>
      <c r="N390" s="14"/>
      <c r="O390" s="13"/>
      <c r="P390" s="13"/>
      <c r="Q390" s="13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.75" customHeight="1" x14ac:dyDescent="0.2">
      <c r="A391" s="13"/>
      <c r="B391" s="13"/>
      <c r="C391" s="13"/>
      <c r="D391" s="13"/>
      <c r="E391" s="14"/>
      <c r="F391" s="14"/>
      <c r="G391" s="13"/>
      <c r="H391" s="13"/>
      <c r="I391" s="13"/>
      <c r="J391" s="13"/>
      <c r="K391" s="13"/>
      <c r="L391" s="13"/>
      <c r="M391" s="14"/>
      <c r="N391" s="14"/>
      <c r="O391" s="13"/>
      <c r="P391" s="13"/>
      <c r="Q391" s="13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.75" customHeight="1" x14ac:dyDescent="0.2">
      <c r="A392" s="13"/>
      <c r="B392" s="13"/>
      <c r="C392" s="13"/>
      <c r="D392" s="13"/>
      <c r="E392" s="14"/>
      <c r="F392" s="14"/>
      <c r="G392" s="13"/>
      <c r="H392" s="13"/>
      <c r="I392" s="13"/>
      <c r="J392" s="13"/>
      <c r="K392" s="13"/>
      <c r="L392" s="13"/>
      <c r="M392" s="14"/>
      <c r="N392" s="14"/>
      <c r="O392" s="13"/>
      <c r="P392" s="13"/>
      <c r="Q392" s="13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.75" customHeight="1" x14ac:dyDescent="0.2">
      <c r="A393" s="13"/>
      <c r="B393" s="13"/>
      <c r="C393" s="13"/>
      <c r="D393" s="13"/>
      <c r="E393" s="14"/>
      <c r="F393" s="14"/>
      <c r="G393" s="13"/>
      <c r="H393" s="13"/>
      <c r="I393" s="13"/>
      <c r="J393" s="13"/>
      <c r="K393" s="13"/>
      <c r="L393" s="13"/>
      <c r="M393" s="14"/>
      <c r="N393" s="14"/>
      <c r="O393" s="13"/>
      <c r="P393" s="13"/>
      <c r="Q393" s="13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.75" customHeight="1" x14ac:dyDescent="0.2">
      <c r="A394" s="13"/>
      <c r="B394" s="13"/>
      <c r="C394" s="13"/>
      <c r="D394" s="13"/>
      <c r="E394" s="14"/>
      <c r="F394" s="14"/>
      <c r="G394" s="13"/>
      <c r="H394" s="13"/>
      <c r="I394" s="13"/>
      <c r="J394" s="13"/>
      <c r="K394" s="13"/>
      <c r="L394" s="13"/>
      <c r="M394" s="14"/>
      <c r="N394" s="14"/>
      <c r="O394" s="13"/>
      <c r="P394" s="13"/>
      <c r="Q394" s="13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customHeight="1" x14ac:dyDescent="0.2">
      <c r="A395" s="13"/>
      <c r="B395" s="13"/>
      <c r="C395" s="13"/>
      <c r="D395" s="13"/>
      <c r="E395" s="14"/>
      <c r="F395" s="14"/>
      <c r="G395" s="13"/>
      <c r="H395" s="13"/>
      <c r="I395" s="13"/>
      <c r="J395" s="13"/>
      <c r="K395" s="13"/>
      <c r="L395" s="13"/>
      <c r="M395" s="14"/>
      <c r="N395" s="14"/>
      <c r="O395" s="13"/>
      <c r="P395" s="13"/>
      <c r="Q395" s="13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customHeight="1" x14ac:dyDescent="0.2">
      <c r="A396" s="13"/>
      <c r="B396" s="13"/>
      <c r="C396" s="13"/>
      <c r="D396" s="13"/>
      <c r="E396" s="14"/>
      <c r="F396" s="14"/>
      <c r="G396" s="13"/>
      <c r="H396" s="13"/>
      <c r="I396" s="13"/>
      <c r="J396" s="13"/>
      <c r="K396" s="13"/>
      <c r="L396" s="13"/>
      <c r="M396" s="14"/>
      <c r="N396" s="14"/>
      <c r="O396" s="13"/>
      <c r="P396" s="13"/>
      <c r="Q396" s="13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customHeight="1" x14ac:dyDescent="0.2">
      <c r="A397" s="13"/>
      <c r="B397" s="13"/>
      <c r="C397" s="13"/>
      <c r="D397" s="13"/>
      <c r="E397" s="14"/>
      <c r="F397" s="14"/>
      <c r="G397" s="13"/>
      <c r="H397" s="13"/>
      <c r="I397" s="13"/>
      <c r="J397" s="13"/>
      <c r="K397" s="13"/>
      <c r="L397" s="13"/>
      <c r="M397" s="14"/>
      <c r="N397" s="14"/>
      <c r="O397" s="13"/>
      <c r="P397" s="13"/>
      <c r="Q397" s="13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customHeight="1" x14ac:dyDescent="0.2">
      <c r="A398" s="13"/>
      <c r="B398" s="13"/>
      <c r="C398" s="13"/>
      <c r="D398" s="13"/>
      <c r="E398" s="14"/>
      <c r="F398" s="14"/>
      <c r="G398" s="13"/>
      <c r="H398" s="13"/>
      <c r="I398" s="13"/>
      <c r="J398" s="13"/>
      <c r="K398" s="13"/>
      <c r="L398" s="13"/>
      <c r="M398" s="14"/>
      <c r="N398" s="14"/>
      <c r="O398" s="13"/>
      <c r="P398" s="13"/>
      <c r="Q398" s="13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customHeight="1" x14ac:dyDescent="0.2">
      <c r="A399" s="13"/>
      <c r="B399" s="13"/>
      <c r="C399" s="13"/>
      <c r="D399" s="13"/>
      <c r="E399" s="14"/>
      <c r="F399" s="14"/>
      <c r="G399" s="13"/>
      <c r="H399" s="13"/>
      <c r="I399" s="13"/>
      <c r="J399" s="13"/>
      <c r="K399" s="13"/>
      <c r="L399" s="13"/>
      <c r="M399" s="14"/>
      <c r="N399" s="14"/>
      <c r="O399" s="13"/>
      <c r="P399" s="13"/>
      <c r="Q399" s="13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customHeight="1" x14ac:dyDescent="0.2">
      <c r="A400" s="13"/>
      <c r="B400" s="13"/>
      <c r="C400" s="13"/>
      <c r="D400" s="13"/>
      <c r="E400" s="14"/>
      <c r="F400" s="14"/>
      <c r="G400" s="13"/>
      <c r="H400" s="13"/>
      <c r="I400" s="13"/>
      <c r="J400" s="13"/>
      <c r="K400" s="13"/>
      <c r="L400" s="13"/>
      <c r="M400" s="14"/>
      <c r="N400" s="14"/>
      <c r="O400" s="13"/>
      <c r="P400" s="13"/>
      <c r="Q400" s="13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customHeight="1" x14ac:dyDescent="0.2">
      <c r="A401" s="13"/>
      <c r="B401" s="13"/>
      <c r="C401" s="13"/>
      <c r="D401" s="13"/>
      <c r="E401" s="14"/>
      <c r="F401" s="14"/>
      <c r="G401" s="13"/>
      <c r="H401" s="13"/>
      <c r="I401" s="13"/>
      <c r="J401" s="13"/>
      <c r="K401" s="13"/>
      <c r="L401" s="13"/>
      <c r="M401" s="14"/>
      <c r="N401" s="14"/>
      <c r="O401" s="13"/>
      <c r="P401" s="13"/>
      <c r="Q401" s="13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customHeight="1" x14ac:dyDescent="0.2">
      <c r="A402" s="13"/>
      <c r="B402" s="13"/>
      <c r="C402" s="13"/>
      <c r="D402" s="13"/>
      <c r="E402" s="14"/>
      <c r="F402" s="14"/>
      <c r="G402" s="13"/>
      <c r="H402" s="13"/>
      <c r="I402" s="13"/>
      <c r="J402" s="13"/>
      <c r="K402" s="13"/>
      <c r="L402" s="13"/>
      <c r="M402" s="14"/>
      <c r="N402" s="14"/>
      <c r="O402" s="13"/>
      <c r="P402" s="13"/>
      <c r="Q402" s="13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customHeight="1" x14ac:dyDescent="0.2">
      <c r="A403" s="13"/>
      <c r="B403" s="13"/>
      <c r="C403" s="13"/>
      <c r="D403" s="13"/>
      <c r="E403" s="14"/>
      <c r="F403" s="14"/>
      <c r="G403" s="13"/>
      <c r="H403" s="13"/>
      <c r="I403" s="13"/>
      <c r="J403" s="13"/>
      <c r="K403" s="13"/>
      <c r="L403" s="13"/>
      <c r="M403" s="14"/>
      <c r="N403" s="14"/>
      <c r="O403" s="13"/>
      <c r="P403" s="13"/>
      <c r="Q403" s="13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.75" customHeight="1" x14ac:dyDescent="0.2">
      <c r="A404" s="13"/>
      <c r="B404" s="13"/>
      <c r="C404" s="13"/>
      <c r="D404" s="13"/>
      <c r="E404" s="14"/>
      <c r="F404" s="14"/>
      <c r="G404" s="13"/>
      <c r="H404" s="13"/>
      <c r="I404" s="13"/>
      <c r="J404" s="13"/>
      <c r="K404" s="13"/>
      <c r="L404" s="13"/>
      <c r="M404" s="14"/>
      <c r="N404" s="14"/>
      <c r="O404" s="13"/>
      <c r="P404" s="13"/>
      <c r="Q404" s="13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.75" customHeight="1" x14ac:dyDescent="0.2">
      <c r="A405" s="13"/>
      <c r="B405" s="13"/>
      <c r="C405" s="13"/>
      <c r="D405" s="13"/>
      <c r="E405" s="14"/>
      <c r="F405" s="14"/>
      <c r="G405" s="13"/>
      <c r="H405" s="13"/>
      <c r="I405" s="13"/>
      <c r="J405" s="13"/>
      <c r="K405" s="13"/>
      <c r="L405" s="13"/>
      <c r="M405" s="14"/>
      <c r="N405" s="14"/>
      <c r="O405" s="13"/>
      <c r="P405" s="13"/>
      <c r="Q405" s="13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.75" customHeight="1" x14ac:dyDescent="0.2">
      <c r="A406" s="13"/>
      <c r="B406" s="13"/>
      <c r="C406" s="13"/>
      <c r="D406" s="13"/>
      <c r="E406" s="14"/>
      <c r="F406" s="14"/>
      <c r="G406" s="13"/>
      <c r="H406" s="13"/>
      <c r="I406" s="13"/>
      <c r="J406" s="13"/>
      <c r="K406" s="13"/>
      <c r="L406" s="13"/>
      <c r="M406" s="14"/>
      <c r="N406" s="14"/>
      <c r="O406" s="13"/>
      <c r="P406" s="13"/>
      <c r="Q406" s="13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.75" customHeight="1" x14ac:dyDescent="0.2">
      <c r="A407" s="13"/>
      <c r="B407" s="13"/>
      <c r="C407" s="13"/>
      <c r="D407" s="13"/>
      <c r="E407" s="14"/>
      <c r="F407" s="14"/>
      <c r="G407" s="13"/>
      <c r="H407" s="13"/>
      <c r="I407" s="13"/>
      <c r="J407" s="13"/>
      <c r="K407" s="13"/>
      <c r="L407" s="13"/>
      <c r="M407" s="14"/>
      <c r="N407" s="14"/>
      <c r="O407" s="13"/>
      <c r="P407" s="13"/>
      <c r="Q407" s="13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.75" customHeight="1" x14ac:dyDescent="0.2">
      <c r="A408" s="13"/>
      <c r="B408" s="13"/>
      <c r="C408" s="13"/>
      <c r="D408" s="13"/>
      <c r="E408" s="14"/>
      <c r="F408" s="14"/>
      <c r="G408" s="13"/>
      <c r="H408" s="13"/>
      <c r="I408" s="13"/>
      <c r="J408" s="13"/>
      <c r="K408" s="13"/>
      <c r="L408" s="13"/>
      <c r="M408" s="14"/>
      <c r="N408" s="14"/>
      <c r="O408" s="13"/>
      <c r="P408" s="13"/>
      <c r="Q408" s="13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.75" customHeight="1" x14ac:dyDescent="0.2">
      <c r="A409" s="13"/>
      <c r="B409" s="13"/>
      <c r="C409" s="13"/>
      <c r="D409" s="13"/>
      <c r="E409" s="14"/>
      <c r="F409" s="14"/>
      <c r="G409" s="13"/>
      <c r="H409" s="13"/>
      <c r="I409" s="13"/>
      <c r="J409" s="13"/>
      <c r="K409" s="13"/>
      <c r="L409" s="13"/>
      <c r="M409" s="14"/>
      <c r="N409" s="14"/>
      <c r="O409" s="13"/>
      <c r="P409" s="13"/>
      <c r="Q409" s="13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.75" customHeight="1" x14ac:dyDescent="0.2">
      <c r="A410" s="13"/>
      <c r="B410" s="13"/>
      <c r="C410" s="13"/>
      <c r="D410" s="13"/>
      <c r="E410" s="14"/>
      <c r="F410" s="14"/>
      <c r="G410" s="13"/>
      <c r="H410" s="13"/>
      <c r="I410" s="13"/>
      <c r="J410" s="13"/>
      <c r="K410" s="13"/>
      <c r="L410" s="13"/>
      <c r="M410" s="14"/>
      <c r="N410" s="14"/>
      <c r="O410" s="13"/>
      <c r="P410" s="13"/>
      <c r="Q410" s="13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.75" customHeight="1" x14ac:dyDescent="0.2">
      <c r="A411" s="13"/>
      <c r="B411" s="13"/>
      <c r="C411" s="13"/>
      <c r="D411" s="13"/>
      <c r="E411" s="14"/>
      <c r="F411" s="14"/>
      <c r="G411" s="13"/>
      <c r="H411" s="13"/>
      <c r="I411" s="13"/>
      <c r="J411" s="13"/>
      <c r="K411" s="13"/>
      <c r="L411" s="13"/>
      <c r="M411" s="14"/>
      <c r="N411" s="14"/>
      <c r="O411" s="13"/>
      <c r="P411" s="13"/>
      <c r="Q411" s="13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.75" customHeight="1" x14ac:dyDescent="0.2">
      <c r="A412" s="13"/>
      <c r="B412" s="13"/>
      <c r="C412" s="13"/>
      <c r="D412" s="13"/>
      <c r="E412" s="14"/>
      <c r="F412" s="14"/>
      <c r="G412" s="13"/>
      <c r="H412" s="13"/>
      <c r="I412" s="13"/>
      <c r="J412" s="13"/>
      <c r="K412" s="13"/>
      <c r="L412" s="13"/>
      <c r="M412" s="14"/>
      <c r="N412" s="14"/>
      <c r="O412" s="13"/>
      <c r="P412" s="13"/>
      <c r="Q412" s="13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.75" customHeight="1" x14ac:dyDescent="0.2">
      <c r="A413" s="13"/>
      <c r="B413" s="13"/>
      <c r="C413" s="13"/>
      <c r="D413" s="13"/>
      <c r="E413" s="14"/>
      <c r="F413" s="14"/>
      <c r="G413" s="13"/>
      <c r="H413" s="13"/>
      <c r="I413" s="13"/>
      <c r="J413" s="13"/>
      <c r="K413" s="13"/>
      <c r="L413" s="13"/>
      <c r="M413" s="14"/>
      <c r="N413" s="14"/>
      <c r="O413" s="13"/>
      <c r="P413" s="13"/>
      <c r="Q413" s="13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.75" customHeight="1" x14ac:dyDescent="0.2">
      <c r="A414" s="13"/>
      <c r="B414" s="13"/>
      <c r="C414" s="13"/>
      <c r="D414" s="13"/>
      <c r="E414" s="14"/>
      <c r="F414" s="14"/>
      <c r="G414" s="13"/>
      <c r="H414" s="13"/>
      <c r="I414" s="13"/>
      <c r="J414" s="13"/>
      <c r="K414" s="13"/>
      <c r="L414" s="13"/>
      <c r="M414" s="14"/>
      <c r="N414" s="14"/>
      <c r="O414" s="13"/>
      <c r="P414" s="13"/>
      <c r="Q414" s="13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.75" customHeight="1" x14ac:dyDescent="0.2">
      <c r="A415" s="13"/>
      <c r="B415" s="13"/>
      <c r="C415" s="13"/>
      <c r="D415" s="13"/>
      <c r="E415" s="14"/>
      <c r="F415" s="14"/>
      <c r="G415" s="13"/>
      <c r="H415" s="13"/>
      <c r="I415" s="13"/>
      <c r="J415" s="13"/>
      <c r="K415" s="13"/>
      <c r="L415" s="13"/>
      <c r="M415" s="14"/>
      <c r="N415" s="14"/>
      <c r="O415" s="13"/>
      <c r="P415" s="13"/>
      <c r="Q415" s="13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.75" customHeight="1" x14ac:dyDescent="0.2">
      <c r="A416" s="13"/>
      <c r="B416" s="13"/>
      <c r="C416" s="13"/>
      <c r="D416" s="13"/>
      <c r="E416" s="14"/>
      <c r="F416" s="14"/>
      <c r="G416" s="13"/>
      <c r="H416" s="13"/>
      <c r="I416" s="13"/>
      <c r="J416" s="13"/>
      <c r="K416" s="13"/>
      <c r="L416" s="13"/>
      <c r="M416" s="14"/>
      <c r="N416" s="14"/>
      <c r="O416" s="13"/>
      <c r="P416" s="13"/>
      <c r="Q416" s="13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.75" customHeight="1" x14ac:dyDescent="0.2">
      <c r="A417" s="13"/>
      <c r="B417" s="13"/>
      <c r="C417" s="13"/>
      <c r="D417" s="13"/>
      <c r="E417" s="14"/>
      <c r="F417" s="14"/>
      <c r="G417" s="13"/>
      <c r="H417" s="13"/>
      <c r="I417" s="13"/>
      <c r="J417" s="13"/>
      <c r="K417" s="13"/>
      <c r="L417" s="13"/>
      <c r="M417" s="14"/>
      <c r="N417" s="14"/>
      <c r="O417" s="13"/>
      <c r="P417" s="13"/>
      <c r="Q417" s="13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.75" customHeight="1" x14ac:dyDescent="0.2">
      <c r="A418" s="13"/>
      <c r="B418" s="13"/>
      <c r="C418" s="13"/>
      <c r="D418" s="13"/>
      <c r="E418" s="14"/>
      <c r="F418" s="14"/>
      <c r="G418" s="13"/>
      <c r="H418" s="13"/>
      <c r="I418" s="13"/>
      <c r="J418" s="13"/>
      <c r="K418" s="13"/>
      <c r="L418" s="13"/>
      <c r="M418" s="14"/>
      <c r="N418" s="14"/>
      <c r="O418" s="13"/>
      <c r="P418" s="13"/>
      <c r="Q418" s="13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.75" customHeight="1" x14ac:dyDescent="0.2">
      <c r="A419" s="13"/>
      <c r="B419" s="13"/>
      <c r="C419" s="13"/>
      <c r="D419" s="13"/>
      <c r="E419" s="14"/>
      <c r="F419" s="14"/>
      <c r="G419" s="13"/>
      <c r="H419" s="13"/>
      <c r="I419" s="13"/>
      <c r="J419" s="13"/>
      <c r="K419" s="13"/>
      <c r="L419" s="13"/>
      <c r="M419" s="14"/>
      <c r="N419" s="14"/>
      <c r="O419" s="13"/>
      <c r="P419" s="13"/>
      <c r="Q419" s="13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.75" customHeight="1" x14ac:dyDescent="0.2">
      <c r="A420" s="13"/>
      <c r="B420" s="13"/>
      <c r="C420" s="13"/>
      <c r="D420" s="13"/>
      <c r="E420" s="14"/>
      <c r="F420" s="14"/>
      <c r="G420" s="13"/>
      <c r="H420" s="13"/>
      <c r="I420" s="13"/>
      <c r="J420" s="13"/>
      <c r="K420" s="13"/>
      <c r="L420" s="13"/>
      <c r="M420" s="14"/>
      <c r="N420" s="14"/>
      <c r="O420" s="13"/>
      <c r="P420" s="13"/>
      <c r="Q420" s="13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.75" customHeight="1" x14ac:dyDescent="0.2">
      <c r="A421" s="13"/>
      <c r="B421" s="13"/>
      <c r="C421" s="13"/>
      <c r="D421" s="13"/>
      <c r="E421" s="14"/>
      <c r="F421" s="14"/>
      <c r="G421" s="13"/>
      <c r="H421" s="13"/>
      <c r="I421" s="13"/>
      <c r="J421" s="13"/>
      <c r="K421" s="13"/>
      <c r="L421" s="13"/>
      <c r="M421" s="14"/>
      <c r="N421" s="14"/>
      <c r="O421" s="13"/>
      <c r="P421" s="13"/>
      <c r="Q421" s="13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.75" customHeight="1" x14ac:dyDescent="0.2">
      <c r="A422" s="13"/>
      <c r="B422" s="13"/>
      <c r="C422" s="13"/>
      <c r="D422" s="13"/>
      <c r="E422" s="14"/>
      <c r="F422" s="14"/>
      <c r="G422" s="13"/>
      <c r="H422" s="13"/>
      <c r="I422" s="13"/>
      <c r="J422" s="13"/>
      <c r="K422" s="13"/>
      <c r="L422" s="13"/>
      <c r="M422" s="14"/>
      <c r="N422" s="14"/>
      <c r="O422" s="13"/>
      <c r="P422" s="13"/>
      <c r="Q422" s="13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.75" customHeight="1" x14ac:dyDescent="0.2">
      <c r="A423" s="13"/>
      <c r="B423" s="13"/>
      <c r="C423" s="13"/>
      <c r="D423" s="13"/>
      <c r="E423" s="14"/>
      <c r="F423" s="14"/>
      <c r="G423" s="13"/>
      <c r="H423" s="13"/>
      <c r="I423" s="13"/>
      <c r="J423" s="13"/>
      <c r="K423" s="13"/>
      <c r="L423" s="13"/>
      <c r="M423" s="14"/>
      <c r="N423" s="14"/>
      <c r="O423" s="13"/>
      <c r="P423" s="13"/>
      <c r="Q423" s="13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.75" customHeight="1" x14ac:dyDescent="0.2">
      <c r="A424" s="13"/>
      <c r="B424" s="13"/>
      <c r="C424" s="13"/>
      <c r="D424" s="13"/>
      <c r="E424" s="14"/>
      <c r="F424" s="14"/>
      <c r="G424" s="13"/>
      <c r="H424" s="13"/>
      <c r="I424" s="13"/>
      <c r="J424" s="13"/>
      <c r="K424" s="13"/>
      <c r="L424" s="13"/>
      <c r="M424" s="14"/>
      <c r="N424" s="14"/>
      <c r="O424" s="13"/>
      <c r="P424" s="13"/>
      <c r="Q424" s="13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.75" customHeight="1" x14ac:dyDescent="0.2">
      <c r="A425" s="13"/>
      <c r="B425" s="13"/>
      <c r="C425" s="13"/>
      <c r="D425" s="13"/>
      <c r="E425" s="14"/>
      <c r="F425" s="14"/>
      <c r="G425" s="13"/>
      <c r="H425" s="13"/>
      <c r="I425" s="13"/>
      <c r="J425" s="13"/>
      <c r="K425" s="13"/>
      <c r="L425" s="13"/>
      <c r="M425" s="14"/>
      <c r="N425" s="14"/>
      <c r="O425" s="13"/>
      <c r="P425" s="13"/>
      <c r="Q425" s="13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.75" customHeight="1" x14ac:dyDescent="0.2">
      <c r="A426" s="13"/>
      <c r="B426" s="13"/>
      <c r="C426" s="13"/>
      <c r="D426" s="13"/>
      <c r="E426" s="14"/>
      <c r="F426" s="14"/>
      <c r="G426" s="13"/>
      <c r="H426" s="13"/>
      <c r="I426" s="13"/>
      <c r="J426" s="13"/>
      <c r="K426" s="13"/>
      <c r="L426" s="13"/>
      <c r="M426" s="14"/>
      <c r="N426" s="14"/>
      <c r="O426" s="13"/>
      <c r="P426" s="13"/>
      <c r="Q426" s="13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.75" customHeight="1" x14ac:dyDescent="0.2">
      <c r="A427" s="13"/>
      <c r="B427" s="13"/>
      <c r="C427" s="13"/>
      <c r="D427" s="13"/>
      <c r="E427" s="14"/>
      <c r="F427" s="14"/>
      <c r="G427" s="13"/>
      <c r="H427" s="13"/>
      <c r="I427" s="13"/>
      <c r="J427" s="13"/>
      <c r="K427" s="13"/>
      <c r="L427" s="13"/>
      <c r="M427" s="14"/>
      <c r="N427" s="14"/>
      <c r="O427" s="13"/>
      <c r="P427" s="13"/>
      <c r="Q427" s="13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.75" customHeight="1" x14ac:dyDescent="0.2">
      <c r="A428" s="13"/>
      <c r="B428" s="13"/>
      <c r="C428" s="13"/>
      <c r="D428" s="13"/>
      <c r="E428" s="14"/>
      <c r="F428" s="14"/>
      <c r="G428" s="13"/>
      <c r="H428" s="13"/>
      <c r="I428" s="13"/>
      <c r="J428" s="13"/>
      <c r="K428" s="13"/>
      <c r="L428" s="13"/>
      <c r="M428" s="14"/>
      <c r="N428" s="14"/>
      <c r="O428" s="13"/>
      <c r="P428" s="13"/>
      <c r="Q428" s="13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.75" customHeight="1" x14ac:dyDescent="0.2">
      <c r="A429" s="13"/>
      <c r="B429" s="13"/>
      <c r="C429" s="13"/>
      <c r="D429" s="13"/>
      <c r="E429" s="14"/>
      <c r="F429" s="14"/>
      <c r="G429" s="13"/>
      <c r="H429" s="13"/>
      <c r="I429" s="13"/>
      <c r="J429" s="13"/>
      <c r="K429" s="13"/>
      <c r="L429" s="13"/>
      <c r="M429" s="14"/>
      <c r="N429" s="14"/>
      <c r="O429" s="13"/>
      <c r="P429" s="13"/>
      <c r="Q429" s="13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.75" customHeight="1" x14ac:dyDescent="0.2">
      <c r="A430" s="13"/>
      <c r="B430" s="13"/>
      <c r="C430" s="13"/>
      <c r="D430" s="13"/>
      <c r="E430" s="14"/>
      <c r="F430" s="14"/>
      <c r="G430" s="13"/>
      <c r="H430" s="13"/>
      <c r="I430" s="13"/>
      <c r="J430" s="13"/>
      <c r="K430" s="13"/>
      <c r="L430" s="13"/>
      <c r="M430" s="14"/>
      <c r="N430" s="14"/>
      <c r="O430" s="13"/>
      <c r="P430" s="13"/>
      <c r="Q430" s="13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.75" customHeight="1" x14ac:dyDescent="0.2">
      <c r="A431" s="13"/>
      <c r="B431" s="13"/>
      <c r="C431" s="13"/>
      <c r="D431" s="13"/>
      <c r="E431" s="14"/>
      <c r="F431" s="14"/>
      <c r="G431" s="13"/>
      <c r="H431" s="13"/>
      <c r="I431" s="13"/>
      <c r="J431" s="13"/>
      <c r="K431" s="13"/>
      <c r="L431" s="13"/>
      <c r="M431" s="14"/>
      <c r="N431" s="14"/>
      <c r="O431" s="13"/>
      <c r="P431" s="13"/>
      <c r="Q431" s="13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.75" customHeight="1" x14ac:dyDescent="0.2">
      <c r="A432" s="13"/>
      <c r="B432" s="13"/>
      <c r="C432" s="13"/>
      <c r="D432" s="13"/>
      <c r="E432" s="14"/>
      <c r="F432" s="14"/>
      <c r="G432" s="13"/>
      <c r="H432" s="13"/>
      <c r="I432" s="13"/>
      <c r="J432" s="13"/>
      <c r="K432" s="13"/>
      <c r="L432" s="13"/>
      <c r="M432" s="14"/>
      <c r="N432" s="14"/>
      <c r="O432" s="13"/>
      <c r="P432" s="13"/>
      <c r="Q432" s="13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.75" customHeight="1" x14ac:dyDescent="0.2">
      <c r="A433" s="13"/>
      <c r="B433" s="13"/>
      <c r="C433" s="13"/>
      <c r="D433" s="13"/>
      <c r="E433" s="14"/>
      <c r="F433" s="14"/>
      <c r="G433" s="13"/>
      <c r="H433" s="13"/>
      <c r="I433" s="13"/>
      <c r="J433" s="13"/>
      <c r="K433" s="13"/>
      <c r="L433" s="13"/>
      <c r="M433" s="14"/>
      <c r="N433" s="14"/>
      <c r="O433" s="13"/>
      <c r="P433" s="13"/>
      <c r="Q433" s="13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.75" customHeight="1" x14ac:dyDescent="0.2">
      <c r="A434" s="13"/>
      <c r="B434" s="13"/>
      <c r="C434" s="13"/>
      <c r="D434" s="13"/>
      <c r="E434" s="14"/>
      <c r="F434" s="14"/>
      <c r="G434" s="13"/>
      <c r="H434" s="13"/>
      <c r="I434" s="13"/>
      <c r="J434" s="13"/>
      <c r="K434" s="13"/>
      <c r="L434" s="13"/>
      <c r="M434" s="14"/>
      <c r="N434" s="14"/>
      <c r="O434" s="13"/>
      <c r="P434" s="13"/>
      <c r="Q434" s="13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.75" customHeight="1" x14ac:dyDescent="0.2">
      <c r="A435" s="13"/>
      <c r="B435" s="13"/>
      <c r="C435" s="13"/>
      <c r="D435" s="13"/>
      <c r="E435" s="14"/>
      <c r="F435" s="14"/>
      <c r="G435" s="13"/>
      <c r="H435" s="13"/>
      <c r="I435" s="13"/>
      <c r="J435" s="13"/>
      <c r="K435" s="13"/>
      <c r="L435" s="13"/>
      <c r="M435" s="14"/>
      <c r="N435" s="14"/>
      <c r="O435" s="13"/>
      <c r="P435" s="13"/>
      <c r="Q435" s="13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.75" customHeight="1" x14ac:dyDescent="0.2">
      <c r="A436" s="13"/>
      <c r="B436" s="13"/>
      <c r="C436" s="13"/>
      <c r="D436" s="13"/>
      <c r="E436" s="14"/>
      <c r="F436" s="14"/>
      <c r="G436" s="13"/>
      <c r="H436" s="13"/>
      <c r="I436" s="13"/>
      <c r="J436" s="13"/>
      <c r="K436" s="13"/>
      <c r="L436" s="13"/>
      <c r="M436" s="14"/>
      <c r="N436" s="14"/>
      <c r="O436" s="13"/>
      <c r="P436" s="13"/>
      <c r="Q436" s="13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.75" customHeight="1" x14ac:dyDescent="0.2">
      <c r="A437" s="13"/>
      <c r="B437" s="13"/>
      <c r="C437" s="13"/>
      <c r="D437" s="13"/>
      <c r="E437" s="14"/>
      <c r="F437" s="14"/>
      <c r="G437" s="13"/>
      <c r="H437" s="13"/>
      <c r="I437" s="13"/>
      <c r="J437" s="13"/>
      <c r="K437" s="13"/>
      <c r="L437" s="13"/>
      <c r="M437" s="14"/>
      <c r="N437" s="14"/>
      <c r="O437" s="13"/>
      <c r="P437" s="13"/>
      <c r="Q437" s="13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.75" customHeight="1" x14ac:dyDescent="0.2">
      <c r="A438" s="13"/>
      <c r="B438" s="13"/>
      <c r="C438" s="13"/>
      <c r="D438" s="13"/>
      <c r="E438" s="14"/>
      <c r="F438" s="14"/>
      <c r="G438" s="13"/>
      <c r="H438" s="13"/>
      <c r="I438" s="13"/>
      <c r="J438" s="13"/>
      <c r="K438" s="13"/>
      <c r="L438" s="13"/>
      <c r="M438" s="14"/>
      <c r="N438" s="14"/>
      <c r="O438" s="13"/>
      <c r="P438" s="13"/>
      <c r="Q438" s="13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.75" customHeight="1" x14ac:dyDescent="0.2">
      <c r="A439" s="13"/>
      <c r="B439" s="13"/>
      <c r="C439" s="13"/>
      <c r="D439" s="13"/>
      <c r="E439" s="14"/>
      <c r="F439" s="14"/>
      <c r="G439" s="13"/>
      <c r="H439" s="13"/>
      <c r="I439" s="13"/>
      <c r="J439" s="13"/>
      <c r="K439" s="13"/>
      <c r="L439" s="13"/>
      <c r="M439" s="14"/>
      <c r="N439" s="14"/>
      <c r="O439" s="13"/>
      <c r="P439" s="13"/>
      <c r="Q439" s="13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.75" customHeight="1" x14ac:dyDescent="0.2">
      <c r="A440" s="13"/>
      <c r="B440" s="13"/>
      <c r="C440" s="13"/>
      <c r="D440" s="13"/>
      <c r="E440" s="14"/>
      <c r="F440" s="14"/>
      <c r="G440" s="13"/>
      <c r="H440" s="13"/>
      <c r="I440" s="13"/>
      <c r="J440" s="13"/>
      <c r="K440" s="13"/>
      <c r="L440" s="13"/>
      <c r="M440" s="14"/>
      <c r="N440" s="14"/>
      <c r="O440" s="13"/>
      <c r="P440" s="13"/>
      <c r="Q440" s="13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.75" customHeight="1" x14ac:dyDescent="0.2">
      <c r="A441" s="13"/>
      <c r="B441" s="13"/>
      <c r="C441" s="13"/>
      <c r="D441" s="13"/>
      <c r="E441" s="14"/>
      <c r="F441" s="14"/>
      <c r="G441" s="13"/>
      <c r="H441" s="13"/>
      <c r="I441" s="13"/>
      <c r="J441" s="13"/>
      <c r="K441" s="13"/>
      <c r="L441" s="13"/>
      <c r="M441" s="14"/>
      <c r="N441" s="14"/>
      <c r="O441" s="13"/>
      <c r="P441" s="13"/>
      <c r="Q441" s="13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.75" customHeight="1" x14ac:dyDescent="0.2">
      <c r="A442" s="13"/>
      <c r="B442" s="13"/>
      <c r="C442" s="13"/>
      <c r="D442" s="13"/>
      <c r="E442" s="14"/>
      <c r="F442" s="14"/>
      <c r="G442" s="13"/>
      <c r="H442" s="13"/>
      <c r="I442" s="13"/>
      <c r="J442" s="13"/>
      <c r="K442" s="13"/>
      <c r="L442" s="13"/>
      <c r="M442" s="14"/>
      <c r="N442" s="14"/>
      <c r="O442" s="13"/>
      <c r="P442" s="13"/>
      <c r="Q442" s="13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.75" customHeight="1" x14ac:dyDescent="0.2">
      <c r="A443" s="13"/>
      <c r="B443" s="13"/>
      <c r="C443" s="13"/>
      <c r="D443" s="13"/>
      <c r="E443" s="14"/>
      <c r="F443" s="14"/>
      <c r="G443" s="13"/>
      <c r="H443" s="13"/>
      <c r="I443" s="13"/>
      <c r="J443" s="13"/>
      <c r="K443" s="13"/>
      <c r="L443" s="13"/>
      <c r="M443" s="14"/>
      <c r="N443" s="14"/>
      <c r="O443" s="13"/>
      <c r="P443" s="13"/>
      <c r="Q443" s="13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.75" customHeight="1" x14ac:dyDescent="0.2">
      <c r="A444" s="13"/>
      <c r="B444" s="13"/>
      <c r="C444" s="13"/>
      <c r="D444" s="13"/>
      <c r="E444" s="14"/>
      <c r="F444" s="14"/>
      <c r="G444" s="13"/>
      <c r="H444" s="13"/>
      <c r="I444" s="13"/>
      <c r="J444" s="13"/>
      <c r="K444" s="13"/>
      <c r="L444" s="13"/>
      <c r="M444" s="14"/>
      <c r="N444" s="14"/>
      <c r="O444" s="13"/>
      <c r="P444" s="13"/>
      <c r="Q444" s="13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.75" customHeight="1" x14ac:dyDescent="0.2">
      <c r="A445" s="13"/>
      <c r="B445" s="13"/>
      <c r="C445" s="13"/>
      <c r="D445" s="13"/>
      <c r="E445" s="14"/>
      <c r="F445" s="14"/>
      <c r="G445" s="13"/>
      <c r="H445" s="13"/>
      <c r="I445" s="13"/>
      <c r="J445" s="13"/>
      <c r="K445" s="13"/>
      <c r="L445" s="13"/>
      <c r="M445" s="14"/>
      <c r="N445" s="14"/>
      <c r="O445" s="13"/>
      <c r="P445" s="13"/>
      <c r="Q445" s="13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.75" customHeight="1" x14ac:dyDescent="0.2">
      <c r="A446" s="13"/>
      <c r="B446" s="13"/>
      <c r="C446" s="13"/>
      <c r="D446" s="13"/>
      <c r="E446" s="14"/>
      <c r="F446" s="14"/>
      <c r="G446" s="13"/>
      <c r="H446" s="13"/>
      <c r="I446" s="13"/>
      <c r="J446" s="13"/>
      <c r="K446" s="13"/>
      <c r="L446" s="13"/>
      <c r="M446" s="14"/>
      <c r="N446" s="14"/>
      <c r="O446" s="13"/>
      <c r="P446" s="13"/>
      <c r="Q446" s="13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.75" customHeight="1" x14ac:dyDescent="0.2">
      <c r="A447" s="13"/>
      <c r="B447" s="13"/>
      <c r="C447" s="13"/>
      <c r="D447" s="13"/>
      <c r="E447" s="14"/>
      <c r="F447" s="14"/>
      <c r="G447" s="13"/>
      <c r="H447" s="13"/>
      <c r="I447" s="13"/>
      <c r="J447" s="13"/>
      <c r="K447" s="13"/>
      <c r="L447" s="13"/>
      <c r="M447" s="14"/>
      <c r="N447" s="14"/>
      <c r="O447" s="13"/>
      <c r="P447" s="13"/>
      <c r="Q447" s="13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.75" customHeight="1" x14ac:dyDescent="0.2">
      <c r="A448" s="13"/>
      <c r="B448" s="13"/>
      <c r="C448" s="13"/>
      <c r="D448" s="13"/>
      <c r="E448" s="14"/>
      <c r="F448" s="14"/>
      <c r="G448" s="13"/>
      <c r="H448" s="13"/>
      <c r="I448" s="13"/>
      <c r="J448" s="13"/>
      <c r="K448" s="13"/>
      <c r="L448" s="13"/>
      <c r="M448" s="14"/>
      <c r="N448" s="14"/>
      <c r="O448" s="13"/>
      <c r="P448" s="13"/>
      <c r="Q448" s="13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.75" customHeight="1" x14ac:dyDescent="0.2">
      <c r="A449" s="13"/>
      <c r="B449" s="13"/>
      <c r="C449" s="13"/>
      <c r="D449" s="13"/>
      <c r="E449" s="14"/>
      <c r="F449" s="14"/>
      <c r="G449" s="13"/>
      <c r="H449" s="13"/>
      <c r="I449" s="13"/>
      <c r="J449" s="13"/>
      <c r="K449" s="13"/>
      <c r="L449" s="13"/>
      <c r="M449" s="14"/>
      <c r="N449" s="14"/>
      <c r="O449" s="13"/>
      <c r="P449" s="13"/>
      <c r="Q449" s="13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.75" customHeight="1" x14ac:dyDescent="0.2">
      <c r="A450" s="13"/>
      <c r="B450" s="13"/>
      <c r="C450" s="13"/>
      <c r="D450" s="13"/>
      <c r="E450" s="14"/>
      <c r="F450" s="14"/>
      <c r="G450" s="13"/>
      <c r="H450" s="13"/>
      <c r="I450" s="13"/>
      <c r="J450" s="13"/>
      <c r="K450" s="13"/>
      <c r="L450" s="13"/>
      <c r="M450" s="14"/>
      <c r="N450" s="14"/>
      <c r="O450" s="13"/>
      <c r="P450" s="13"/>
      <c r="Q450" s="13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.75" customHeight="1" x14ac:dyDescent="0.2">
      <c r="A451" s="13"/>
      <c r="B451" s="13"/>
      <c r="C451" s="13"/>
      <c r="D451" s="13"/>
      <c r="E451" s="14"/>
      <c r="F451" s="14"/>
      <c r="G451" s="13"/>
      <c r="H451" s="13"/>
      <c r="I451" s="13"/>
      <c r="J451" s="13"/>
      <c r="K451" s="13"/>
      <c r="L451" s="13"/>
      <c r="M451" s="14"/>
      <c r="N451" s="14"/>
      <c r="O451" s="13"/>
      <c r="P451" s="13"/>
      <c r="Q451" s="13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.75" customHeight="1" x14ac:dyDescent="0.2">
      <c r="A452" s="13"/>
      <c r="B452" s="13"/>
      <c r="C452" s="13"/>
      <c r="D452" s="13"/>
      <c r="E452" s="14"/>
      <c r="F452" s="14"/>
      <c r="G452" s="13"/>
      <c r="H452" s="13"/>
      <c r="I452" s="13"/>
      <c r="J452" s="13"/>
      <c r="K452" s="13"/>
      <c r="L452" s="13"/>
      <c r="M452" s="14"/>
      <c r="N452" s="14"/>
      <c r="O452" s="13"/>
      <c r="P452" s="13"/>
      <c r="Q452" s="13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.75" customHeight="1" x14ac:dyDescent="0.2">
      <c r="A453" s="13"/>
      <c r="B453" s="13"/>
      <c r="C453" s="13"/>
      <c r="D453" s="13"/>
      <c r="E453" s="14"/>
      <c r="F453" s="14"/>
      <c r="G453" s="13"/>
      <c r="H453" s="13"/>
      <c r="I453" s="13"/>
      <c r="J453" s="13"/>
      <c r="K453" s="13"/>
      <c r="L453" s="13"/>
      <c r="M453" s="14"/>
      <c r="N453" s="14"/>
      <c r="O453" s="13"/>
      <c r="P453" s="13"/>
      <c r="Q453" s="13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.75" customHeight="1" x14ac:dyDescent="0.2">
      <c r="A454" s="13"/>
      <c r="B454" s="13"/>
      <c r="C454" s="13"/>
      <c r="D454" s="13"/>
      <c r="E454" s="14"/>
      <c r="F454" s="14"/>
      <c r="G454" s="13"/>
      <c r="H454" s="13"/>
      <c r="I454" s="13"/>
      <c r="J454" s="13"/>
      <c r="K454" s="13"/>
      <c r="L454" s="13"/>
      <c r="M454" s="14"/>
      <c r="N454" s="14"/>
      <c r="O454" s="13"/>
      <c r="P454" s="13"/>
      <c r="Q454" s="13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.75" customHeight="1" x14ac:dyDescent="0.2">
      <c r="A455" s="13"/>
      <c r="B455" s="13"/>
      <c r="C455" s="13"/>
      <c r="D455" s="13"/>
      <c r="E455" s="14"/>
      <c r="F455" s="14"/>
      <c r="G455" s="13"/>
      <c r="H455" s="13"/>
      <c r="I455" s="13"/>
      <c r="J455" s="13"/>
      <c r="K455" s="13"/>
      <c r="L455" s="13"/>
      <c r="M455" s="14"/>
      <c r="N455" s="14"/>
      <c r="O455" s="13"/>
      <c r="P455" s="13"/>
      <c r="Q455" s="13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.75" customHeight="1" x14ac:dyDescent="0.2">
      <c r="A456" s="13"/>
      <c r="B456" s="13"/>
      <c r="C456" s="13"/>
      <c r="D456" s="13"/>
      <c r="E456" s="14"/>
      <c r="F456" s="14"/>
      <c r="G456" s="13"/>
      <c r="H456" s="13"/>
      <c r="I456" s="13"/>
      <c r="J456" s="13"/>
      <c r="K456" s="13"/>
      <c r="L456" s="13"/>
      <c r="M456" s="14"/>
      <c r="N456" s="14"/>
      <c r="O456" s="13"/>
      <c r="P456" s="13"/>
      <c r="Q456" s="13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.75" customHeight="1" x14ac:dyDescent="0.2">
      <c r="A457" s="13"/>
      <c r="B457" s="13"/>
      <c r="C457" s="13"/>
      <c r="D457" s="13"/>
      <c r="E457" s="14"/>
      <c r="F457" s="14"/>
      <c r="G457" s="13"/>
      <c r="H457" s="13"/>
      <c r="I457" s="13"/>
      <c r="J457" s="13"/>
      <c r="K457" s="13"/>
      <c r="L457" s="13"/>
      <c r="M457" s="14"/>
      <c r="N457" s="14"/>
      <c r="O457" s="13"/>
      <c r="P457" s="13"/>
      <c r="Q457" s="13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.75" customHeight="1" x14ac:dyDescent="0.2">
      <c r="A458" s="13"/>
      <c r="B458" s="13"/>
      <c r="C458" s="13"/>
      <c r="D458" s="13"/>
      <c r="E458" s="14"/>
      <c r="F458" s="14"/>
      <c r="G458" s="13"/>
      <c r="H458" s="13"/>
      <c r="I458" s="13"/>
      <c r="J458" s="13"/>
      <c r="K458" s="13"/>
      <c r="L458" s="13"/>
      <c r="M458" s="14"/>
      <c r="N458" s="14"/>
      <c r="O458" s="13"/>
      <c r="P458" s="13"/>
      <c r="Q458" s="13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.75" customHeight="1" x14ac:dyDescent="0.2">
      <c r="A459" s="13"/>
      <c r="B459" s="13"/>
      <c r="C459" s="13"/>
      <c r="D459" s="13"/>
      <c r="E459" s="14"/>
      <c r="F459" s="14"/>
      <c r="G459" s="13"/>
      <c r="H459" s="13"/>
      <c r="I459" s="13"/>
      <c r="J459" s="13"/>
      <c r="K459" s="13"/>
      <c r="L459" s="13"/>
      <c r="M459" s="14"/>
      <c r="N459" s="14"/>
      <c r="O459" s="13"/>
      <c r="P459" s="13"/>
      <c r="Q459" s="13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.75" customHeight="1" x14ac:dyDescent="0.2">
      <c r="A460" s="13"/>
      <c r="B460" s="13"/>
      <c r="C460" s="13"/>
      <c r="D460" s="13"/>
      <c r="E460" s="14"/>
      <c r="F460" s="14"/>
      <c r="G460" s="13"/>
      <c r="H460" s="13"/>
      <c r="I460" s="13"/>
      <c r="J460" s="13"/>
      <c r="K460" s="13"/>
      <c r="L460" s="13"/>
      <c r="M460" s="14"/>
      <c r="N460" s="14"/>
      <c r="O460" s="13"/>
      <c r="P460" s="13"/>
      <c r="Q460" s="13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.75" customHeight="1" x14ac:dyDescent="0.2">
      <c r="A461" s="13"/>
      <c r="B461" s="13"/>
      <c r="C461" s="13"/>
      <c r="D461" s="13"/>
      <c r="E461" s="14"/>
      <c r="F461" s="14"/>
      <c r="G461" s="13"/>
      <c r="H461" s="13"/>
      <c r="I461" s="13"/>
      <c r="J461" s="13"/>
      <c r="K461" s="13"/>
      <c r="L461" s="13"/>
      <c r="M461" s="14"/>
      <c r="N461" s="14"/>
      <c r="O461" s="13"/>
      <c r="P461" s="13"/>
      <c r="Q461" s="13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.75" customHeight="1" x14ac:dyDescent="0.2">
      <c r="A462" s="13"/>
      <c r="B462" s="13"/>
      <c r="C462" s="13"/>
      <c r="D462" s="13"/>
      <c r="E462" s="14"/>
      <c r="F462" s="14"/>
      <c r="G462" s="13"/>
      <c r="H462" s="13"/>
      <c r="I462" s="13"/>
      <c r="J462" s="13"/>
      <c r="K462" s="13"/>
      <c r="L462" s="13"/>
      <c r="M462" s="14"/>
      <c r="N462" s="14"/>
      <c r="O462" s="13"/>
      <c r="P462" s="13"/>
      <c r="Q462" s="13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.75" customHeight="1" x14ac:dyDescent="0.2">
      <c r="A463" s="13"/>
      <c r="B463" s="13"/>
      <c r="C463" s="13"/>
      <c r="D463" s="13"/>
      <c r="E463" s="14"/>
      <c r="F463" s="14"/>
      <c r="G463" s="13"/>
      <c r="H463" s="13"/>
      <c r="I463" s="13"/>
      <c r="J463" s="13"/>
      <c r="K463" s="13"/>
      <c r="L463" s="13"/>
      <c r="M463" s="14"/>
      <c r="N463" s="14"/>
      <c r="O463" s="13"/>
      <c r="P463" s="13"/>
      <c r="Q463" s="13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.75" customHeight="1" x14ac:dyDescent="0.2">
      <c r="A464" s="13"/>
      <c r="B464" s="13"/>
      <c r="C464" s="13"/>
      <c r="D464" s="13"/>
      <c r="E464" s="14"/>
      <c r="F464" s="14"/>
      <c r="G464" s="13"/>
      <c r="H464" s="13"/>
      <c r="I464" s="13"/>
      <c r="J464" s="13"/>
      <c r="K464" s="13"/>
      <c r="L464" s="13"/>
      <c r="M464" s="14"/>
      <c r="N464" s="14"/>
      <c r="O464" s="13"/>
      <c r="P464" s="13"/>
      <c r="Q464" s="13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.75" customHeight="1" x14ac:dyDescent="0.2">
      <c r="A465" s="13"/>
      <c r="B465" s="13"/>
      <c r="C465" s="13"/>
      <c r="D465" s="13"/>
      <c r="E465" s="14"/>
      <c r="F465" s="14"/>
      <c r="G465" s="13"/>
      <c r="H465" s="13"/>
      <c r="I465" s="13"/>
      <c r="J465" s="13"/>
      <c r="K465" s="13"/>
      <c r="L465" s="13"/>
      <c r="M465" s="14"/>
      <c r="N465" s="14"/>
      <c r="O465" s="13"/>
      <c r="P465" s="13"/>
      <c r="Q465" s="13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.75" customHeight="1" x14ac:dyDescent="0.2">
      <c r="A466" s="13"/>
      <c r="B466" s="13"/>
      <c r="C466" s="13"/>
      <c r="D466" s="13"/>
      <c r="E466" s="14"/>
      <c r="F466" s="14"/>
      <c r="G466" s="13"/>
      <c r="H466" s="13"/>
      <c r="I466" s="13"/>
      <c r="J466" s="13"/>
      <c r="K466" s="13"/>
      <c r="L466" s="13"/>
      <c r="M466" s="14"/>
      <c r="N466" s="14"/>
      <c r="O466" s="13"/>
      <c r="P466" s="13"/>
      <c r="Q466" s="13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.75" customHeight="1" x14ac:dyDescent="0.2">
      <c r="A467" s="13"/>
      <c r="B467" s="13"/>
      <c r="C467" s="13"/>
      <c r="D467" s="13"/>
      <c r="E467" s="14"/>
      <c r="F467" s="14"/>
      <c r="G467" s="13"/>
      <c r="H467" s="13"/>
      <c r="I467" s="13"/>
      <c r="J467" s="13"/>
      <c r="K467" s="13"/>
      <c r="L467" s="13"/>
      <c r="M467" s="14"/>
      <c r="N467" s="14"/>
      <c r="O467" s="13"/>
      <c r="P467" s="13"/>
      <c r="Q467" s="13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.75" customHeight="1" x14ac:dyDescent="0.2">
      <c r="A468" s="13"/>
      <c r="B468" s="13"/>
      <c r="C468" s="13"/>
      <c r="D468" s="13"/>
      <c r="E468" s="14"/>
      <c r="F468" s="14"/>
      <c r="G468" s="13"/>
      <c r="H468" s="13"/>
      <c r="I468" s="13"/>
      <c r="J468" s="13"/>
      <c r="K468" s="13"/>
      <c r="L468" s="13"/>
      <c r="M468" s="14"/>
      <c r="N468" s="14"/>
      <c r="O468" s="13"/>
      <c r="P468" s="13"/>
      <c r="Q468" s="13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.75" customHeight="1" x14ac:dyDescent="0.2">
      <c r="A469" s="13"/>
      <c r="B469" s="13"/>
      <c r="C469" s="13"/>
      <c r="D469" s="13"/>
      <c r="E469" s="14"/>
      <c r="F469" s="14"/>
      <c r="G469" s="13"/>
      <c r="H469" s="13"/>
      <c r="I469" s="13"/>
      <c r="J469" s="13"/>
      <c r="K469" s="13"/>
      <c r="L469" s="13"/>
      <c r="M469" s="14"/>
      <c r="N469" s="14"/>
      <c r="O469" s="13"/>
      <c r="P469" s="13"/>
      <c r="Q469" s="13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.75" customHeight="1" x14ac:dyDescent="0.2">
      <c r="A470" s="13"/>
      <c r="B470" s="13"/>
      <c r="C470" s="13"/>
      <c r="D470" s="13"/>
      <c r="E470" s="14"/>
      <c r="F470" s="14"/>
      <c r="G470" s="13"/>
      <c r="H470" s="13"/>
      <c r="I470" s="13"/>
      <c r="J470" s="13"/>
      <c r="K470" s="13"/>
      <c r="L470" s="13"/>
      <c r="M470" s="14"/>
      <c r="N470" s="14"/>
      <c r="O470" s="13"/>
      <c r="P470" s="13"/>
      <c r="Q470" s="13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.75" customHeight="1" x14ac:dyDescent="0.2">
      <c r="A471" s="13"/>
      <c r="B471" s="13"/>
      <c r="C471" s="13"/>
      <c r="D471" s="13"/>
      <c r="E471" s="14"/>
      <c r="F471" s="14"/>
      <c r="G471" s="13"/>
      <c r="H471" s="13"/>
      <c r="I471" s="13"/>
      <c r="J471" s="13"/>
      <c r="K471" s="13"/>
      <c r="L471" s="13"/>
      <c r="M471" s="14"/>
      <c r="N471" s="14"/>
      <c r="O471" s="13"/>
      <c r="P471" s="13"/>
      <c r="Q471" s="13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.75" customHeight="1" x14ac:dyDescent="0.2">
      <c r="A472" s="13"/>
      <c r="B472" s="13"/>
      <c r="C472" s="13"/>
      <c r="D472" s="13"/>
      <c r="E472" s="14"/>
      <c r="F472" s="14"/>
      <c r="G472" s="13"/>
      <c r="H472" s="13"/>
      <c r="I472" s="13"/>
      <c r="J472" s="13"/>
      <c r="K472" s="13"/>
      <c r="L472" s="13"/>
      <c r="M472" s="14"/>
      <c r="N472" s="14"/>
      <c r="O472" s="13"/>
      <c r="P472" s="13"/>
      <c r="Q472" s="13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.75" customHeight="1" x14ac:dyDescent="0.2">
      <c r="A473" s="13"/>
      <c r="B473" s="13"/>
      <c r="C473" s="13"/>
      <c r="D473" s="13"/>
      <c r="E473" s="14"/>
      <c r="F473" s="14"/>
      <c r="G473" s="13"/>
      <c r="H473" s="13"/>
      <c r="I473" s="13"/>
      <c r="J473" s="13"/>
      <c r="K473" s="13"/>
      <c r="L473" s="13"/>
      <c r="M473" s="14"/>
      <c r="N473" s="14"/>
      <c r="O473" s="13"/>
      <c r="P473" s="13"/>
      <c r="Q473" s="13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.75" customHeight="1" x14ac:dyDescent="0.2">
      <c r="A474" s="13"/>
      <c r="B474" s="13"/>
      <c r="C474" s="13"/>
      <c r="D474" s="13"/>
      <c r="E474" s="14"/>
      <c r="F474" s="14"/>
      <c r="G474" s="13"/>
      <c r="H474" s="13"/>
      <c r="I474" s="13"/>
      <c r="J474" s="13"/>
      <c r="K474" s="13"/>
      <c r="L474" s="13"/>
      <c r="M474" s="14"/>
      <c r="N474" s="14"/>
      <c r="O474" s="13"/>
      <c r="P474" s="13"/>
      <c r="Q474" s="13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.75" customHeight="1" x14ac:dyDescent="0.2">
      <c r="A475" s="13"/>
      <c r="B475" s="13"/>
      <c r="C475" s="13"/>
      <c r="D475" s="13"/>
      <c r="E475" s="14"/>
      <c r="F475" s="14"/>
      <c r="G475" s="13"/>
      <c r="H475" s="13"/>
      <c r="I475" s="13"/>
      <c r="J475" s="13"/>
      <c r="K475" s="13"/>
      <c r="L475" s="13"/>
      <c r="M475" s="14"/>
      <c r="N475" s="14"/>
      <c r="O475" s="13"/>
      <c r="P475" s="13"/>
      <c r="Q475" s="13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.75" customHeight="1" x14ac:dyDescent="0.2">
      <c r="A476" s="13"/>
      <c r="B476" s="13"/>
      <c r="C476" s="13"/>
      <c r="D476" s="13"/>
      <c r="E476" s="14"/>
      <c r="F476" s="14"/>
      <c r="G476" s="13"/>
      <c r="H476" s="13"/>
      <c r="I476" s="13"/>
      <c r="J476" s="13"/>
      <c r="K476" s="13"/>
      <c r="L476" s="13"/>
      <c r="M476" s="14"/>
      <c r="N476" s="14"/>
      <c r="O476" s="13"/>
      <c r="P476" s="13"/>
      <c r="Q476" s="13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.75" customHeight="1" x14ac:dyDescent="0.2">
      <c r="A477" s="13"/>
      <c r="B477" s="13"/>
      <c r="C477" s="13"/>
      <c r="D477" s="13"/>
      <c r="E477" s="14"/>
      <c r="F477" s="14"/>
      <c r="G477" s="13"/>
      <c r="H477" s="13"/>
      <c r="I477" s="13"/>
      <c r="J477" s="13"/>
      <c r="K477" s="13"/>
      <c r="L477" s="13"/>
      <c r="M477" s="14"/>
      <c r="N477" s="14"/>
      <c r="O477" s="13"/>
      <c r="P477" s="13"/>
      <c r="Q477" s="13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.75" customHeight="1" x14ac:dyDescent="0.2">
      <c r="A478" s="13"/>
      <c r="B478" s="13"/>
      <c r="C478" s="13"/>
      <c r="D478" s="13"/>
      <c r="E478" s="14"/>
      <c r="F478" s="14"/>
      <c r="G478" s="13"/>
      <c r="H478" s="13"/>
      <c r="I478" s="13"/>
      <c r="J478" s="13"/>
      <c r="K478" s="13"/>
      <c r="L478" s="13"/>
      <c r="M478" s="14"/>
      <c r="N478" s="14"/>
      <c r="O478" s="13"/>
      <c r="P478" s="13"/>
      <c r="Q478" s="13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.75" customHeight="1" x14ac:dyDescent="0.2">
      <c r="A479" s="13"/>
      <c r="B479" s="13"/>
      <c r="C479" s="13"/>
      <c r="D479" s="13"/>
      <c r="E479" s="14"/>
      <c r="F479" s="14"/>
      <c r="G479" s="13"/>
      <c r="H479" s="13"/>
      <c r="I479" s="13"/>
      <c r="J479" s="13"/>
      <c r="K479" s="13"/>
      <c r="L479" s="13"/>
      <c r="M479" s="14"/>
      <c r="N479" s="14"/>
      <c r="O479" s="13"/>
      <c r="P479" s="13"/>
      <c r="Q479" s="13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.75" customHeight="1" x14ac:dyDescent="0.2">
      <c r="A480" s="13"/>
      <c r="B480" s="13"/>
      <c r="C480" s="13"/>
      <c r="D480" s="13"/>
      <c r="E480" s="14"/>
      <c r="F480" s="14"/>
      <c r="G480" s="13"/>
      <c r="H480" s="13"/>
      <c r="I480" s="13"/>
      <c r="J480" s="13"/>
      <c r="K480" s="13"/>
      <c r="L480" s="13"/>
      <c r="M480" s="14"/>
      <c r="N480" s="14"/>
      <c r="O480" s="13"/>
      <c r="P480" s="13"/>
      <c r="Q480" s="13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.75" customHeight="1" x14ac:dyDescent="0.2">
      <c r="A481" s="13"/>
      <c r="B481" s="13"/>
      <c r="C481" s="13"/>
      <c r="D481" s="13"/>
      <c r="E481" s="14"/>
      <c r="F481" s="14"/>
      <c r="G481" s="13"/>
      <c r="H481" s="13"/>
      <c r="I481" s="13"/>
      <c r="J481" s="13"/>
      <c r="K481" s="13"/>
      <c r="L481" s="13"/>
      <c r="M481" s="14"/>
      <c r="N481" s="14"/>
      <c r="O481" s="13"/>
      <c r="P481" s="13"/>
      <c r="Q481" s="13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.75" customHeight="1" x14ac:dyDescent="0.2">
      <c r="A482" s="13"/>
      <c r="B482" s="13"/>
      <c r="C482" s="13"/>
      <c r="D482" s="13"/>
      <c r="E482" s="14"/>
      <c r="F482" s="14"/>
      <c r="G482" s="13"/>
      <c r="H482" s="13"/>
      <c r="I482" s="13"/>
      <c r="J482" s="13"/>
      <c r="K482" s="13"/>
      <c r="L482" s="13"/>
      <c r="M482" s="14"/>
      <c r="N482" s="14"/>
      <c r="O482" s="13"/>
      <c r="P482" s="13"/>
      <c r="Q482" s="13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.75" customHeight="1" x14ac:dyDescent="0.2">
      <c r="A483" s="13"/>
      <c r="B483" s="13"/>
      <c r="C483" s="13"/>
      <c r="D483" s="13"/>
      <c r="E483" s="14"/>
      <c r="F483" s="14"/>
      <c r="G483" s="13"/>
      <c r="H483" s="13"/>
      <c r="I483" s="13"/>
      <c r="J483" s="13"/>
      <c r="K483" s="13"/>
      <c r="L483" s="13"/>
      <c r="M483" s="14"/>
      <c r="N483" s="14"/>
      <c r="O483" s="13"/>
      <c r="P483" s="13"/>
      <c r="Q483" s="13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.75" customHeight="1" x14ac:dyDescent="0.2">
      <c r="A484" s="13"/>
      <c r="B484" s="13"/>
      <c r="C484" s="13"/>
      <c r="D484" s="13"/>
      <c r="E484" s="14"/>
      <c r="F484" s="14"/>
      <c r="G484" s="13"/>
      <c r="H484" s="13"/>
      <c r="I484" s="13"/>
      <c r="J484" s="13"/>
      <c r="K484" s="13"/>
      <c r="L484" s="13"/>
      <c r="M484" s="14"/>
      <c r="N484" s="14"/>
      <c r="O484" s="13"/>
      <c r="P484" s="13"/>
      <c r="Q484" s="13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.75" customHeight="1" x14ac:dyDescent="0.2">
      <c r="A485" s="13"/>
      <c r="B485" s="13"/>
      <c r="C485" s="13"/>
      <c r="D485" s="13"/>
      <c r="E485" s="14"/>
      <c r="F485" s="14"/>
      <c r="G485" s="13"/>
      <c r="H485" s="13"/>
      <c r="I485" s="13"/>
      <c r="J485" s="13"/>
      <c r="K485" s="13"/>
      <c r="L485" s="13"/>
      <c r="M485" s="14"/>
      <c r="N485" s="14"/>
      <c r="O485" s="13"/>
      <c r="P485" s="13"/>
      <c r="Q485" s="13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.75" customHeight="1" x14ac:dyDescent="0.2">
      <c r="A486" s="13"/>
      <c r="B486" s="13"/>
      <c r="C486" s="13"/>
      <c r="D486" s="13"/>
      <c r="E486" s="14"/>
      <c r="F486" s="14"/>
      <c r="G486" s="13"/>
      <c r="H486" s="13"/>
      <c r="I486" s="13"/>
      <c r="J486" s="13"/>
      <c r="K486" s="13"/>
      <c r="L486" s="13"/>
      <c r="M486" s="14"/>
      <c r="N486" s="14"/>
      <c r="O486" s="13"/>
      <c r="P486" s="13"/>
      <c r="Q486" s="13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.75" customHeight="1" x14ac:dyDescent="0.2">
      <c r="A487" s="13"/>
      <c r="B487" s="13"/>
      <c r="C487" s="13"/>
      <c r="D487" s="13"/>
      <c r="E487" s="14"/>
      <c r="F487" s="14"/>
      <c r="G487" s="13"/>
      <c r="H487" s="13"/>
      <c r="I487" s="13"/>
      <c r="J487" s="13"/>
      <c r="K487" s="13"/>
      <c r="L487" s="13"/>
      <c r="M487" s="14"/>
      <c r="N487" s="14"/>
      <c r="O487" s="13"/>
      <c r="P487" s="13"/>
      <c r="Q487" s="13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.75" customHeight="1" x14ac:dyDescent="0.2">
      <c r="A488" s="13"/>
      <c r="B488" s="13"/>
      <c r="C488" s="13"/>
      <c r="D488" s="13"/>
      <c r="E488" s="14"/>
      <c r="F488" s="14"/>
      <c r="G488" s="13"/>
      <c r="H488" s="13"/>
      <c r="I488" s="13"/>
      <c r="J488" s="13"/>
      <c r="K488" s="13"/>
      <c r="L488" s="13"/>
      <c r="M488" s="14"/>
      <c r="N488" s="14"/>
      <c r="O488" s="13"/>
      <c r="P488" s="13"/>
      <c r="Q488" s="13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.75" customHeight="1" x14ac:dyDescent="0.2">
      <c r="A489" s="13"/>
      <c r="B489" s="13"/>
      <c r="C489" s="13"/>
      <c r="D489" s="13"/>
      <c r="E489" s="14"/>
      <c r="F489" s="14"/>
      <c r="G489" s="13"/>
      <c r="H489" s="13"/>
      <c r="I489" s="13"/>
      <c r="J489" s="13"/>
      <c r="K489" s="13"/>
      <c r="L489" s="13"/>
      <c r="M489" s="14"/>
      <c r="N489" s="14"/>
      <c r="O489" s="13"/>
      <c r="P489" s="13"/>
      <c r="Q489" s="13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.75" customHeight="1" x14ac:dyDescent="0.2">
      <c r="A490" s="13"/>
      <c r="B490" s="13"/>
      <c r="C490" s="13"/>
      <c r="D490" s="13"/>
      <c r="E490" s="14"/>
      <c r="F490" s="14"/>
      <c r="G490" s="13"/>
      <c r="H490" s="13"/>
      <c r="I490" s="13"/>
      <c r="J490" s="13"/>
      <c r="K490" s="13"/>
      <c r="L490" s="13"/>
      <c r="M490" s="14"/>
      <c r="N490" s="14"/>
      <c r="O490" s="13"/>
      <c r="P490" s="13"/>
      <c r="Q490" s="13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.75" customHeight="1" x14ac:dyDescent="0.2">
      <c r="A491" s="13"/>
      <c r="B491" s="13"/>
      <c r="C491" s="13"/>
      <c r="D491" s="13"/>
      <c r="E491" s="14"/>
      <c r="F491" s="14"/>
      <c r="G491" s="13"/>
      <c r="H491" s="13"/>
      <c r="I491" s="13"/>
      <c r="J491" s="13"/>
      <c r="K491" s="13"/>
      <c r="L491" s="13"/>
      <c r="M491" s="14"/>
      <c r="N491" s="14"/>
      <c r="O491" s="13"/>
      <c r="P491" s="13"/>
      <c r="Q491" s="13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.75" customHeight="1" x14ac:dyDescent="0.2">
      <c r="A492" s="13"/>
      <c r="B492" s="13"/>
      <c r="C492" s="13"/>
      <c r="D492" s="13"/>
      <c r="E492" s="14"/>
      <c r="F492" s="14"/>
      <c r="G492" s="13"/>
      <c r="H492" s="13"/>
      <c r="I492" s="13"/>
      <c r="J492" s="13"/>
      <c r="K492" s="13"/>
      <c r="L492" s="13"/>
      <c r="M492" s="14"/>
      <c r="N492" s="14"/>
      <c r="O492" s="13"/>
      <c r="P492" s="13"/>
      <c r="Q492" s="13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.75" customHeight="1" x14ac:dyDescent="0.2">
      <c r="A493" s="13"/>
      <c r="B493" s="13"/>
      <c r="C493" s="13"/>
      <c r="D493" s="13"/>
      <c r="E493" s="14"/>
      <c r="F493" s="14"/>
      <c r="G493" s="13"/>
      <c r="H493" s="13"/>
      <c r="I493" s="13"/>
      <c r="J493" s="13"/>
      <c r="K493" s="13"/>
      <c r="L493" s="13"/>
      <c r="M493" s="14"/>
      <c r="N493" s="14"/>
      <c r="O493" s="13"/>
      <c r="P493" s="13"/>
      <c r="Q493" s="13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.75" customHeight="1" x14ac:dyDescent="0.2">
      <c r="A494" s="13"/>
      <c r="B494" s="13"/>
      <c r="C494" s="13"/>
      <c r="D494" s="13"/>
      <c r="E494" s="14"/>
      <c r="F494" s="14"/>
      <c r="G494" s="13"/>
      <c r="H494" s="13"/>
      <c r="I494" s="13"/>
      <c r="J494" s="13"/>
      <c r="K494" s="13"/>
      <c r="L494" s="13"/>
      <c r="M494" s="14"/>
      <c r="N494" s="14"/>
      <c r="O494" s="13"/>
      <c r="P494" s="13"/>
      <c r="Q494" s="13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.75" customHeight="1" x14ac:dyDescent="0.2">
      <c r="A495" s="13"/>
      <c r="B495" s="13"/>
      <c r="C495" s="13"/>
      <c r="D495" s="13"/>
      <c r="E495" s="14"/>
      <c r="F495" s="14"/>
      <c r="G495" s="13"/>
      <c r="H495" s="13"/>
      <c r="I495" s="13"/>
      <c r="J495" s="13"/>
      <c r="K495" s="13"/>
      <c r="L495" s="13"/>
      <c r="M495" s="14"/>
      <c r="N495" s="14"/>
      <c r="O495" s="13"/>
      <c r="P495" s="13"/>
      <c r="Q495" s="13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.75" customHeight="1" x14ac:dyDescent="0.2">
      <c r="A496" s="13"/>
      <c r="B496" s="13"/>
      <c r="C496" s="13"/>
      <c r="D496" s="13"/>
      <c r="E496" s="14"/>
      <c r="F496" s="14"/>
      <c r="G496" s="13"/>
      <c r="H496" s="13"/>
      <c r="I496" s="13"/>
      <c r="J496" s="13"/>
      <c r="K496" s="13"/>
      <c r="L496" s="13"/>
      <c r="M496" s="14"/>
      <c r="N496" s="14"/>
      <c r="O496" s="13"/>
      <c r="P496" s="13"/>
      <c r="Q496" s="13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.75" customHeight="1" x14ac:dyDescent="0.2">
      <c r="A497" s="13"/>
      <c r="B497" s="13"/>
      <c r="C497" s="13"/>
      <c r="D497" s="13"/>
      <c r="E497" s="14"/>
      <c r="F497" s="14"/>
      <c r="G497" s="13"/>
      <c r="H497" s="13"/>
      <c r="I497" s="13"/>
      <c r="J497" s="13"/>
      <c r="K497" s="13"/>
      <c r="L497" s="13"/>
      <c r="M497" s="14"/>
      <c r="N497" s="14"/>
      <c r="O497" s="13"/>
      <c r="P497" s="13"/>
      <c r="Q497" s="13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.75" customHeight="1" x14ac:dyDescent="0.2">
      <c r="A498" s="13"/>
      <c r="B498" s="13"/>
      <c r="C498" s="13"/>
      <c r="D498" s="13"/>
      <c r="E498" s="14"/>
      <c r="F498" s="14"/>
      <c r="G498" s="13"/>
      <c r="H498" s="13"/>
      <c r="I498" s="13"/>
      <c r="J498" s="13"/>
      <c r="K498" s="13"/>
      <c r="L498" s="13"/>
      <c r="M498" s="14"/>
      <c r="N498" s="14"/>
      <c r="O498" s="13"/>
      <c r="P498" s="13"/>
      <c r="Q498" s="13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.75" customHeight="1" x14ac:dyDescent="0.2">
      <c r="A499" s="13"/>
      <c r="B499" s="13"/>
      <c r="C499" s="13"/>
      <c r="D499" s="13"/>
      <c r="E499" s="14"/>
      <c r="F499" s="14"/>
      <c r="G499" s="13"/>
      <c r="H499" s="13"/>
      <c r="I499" s="13"/>
      <c r="J499" s="13"/>
      <c r="K499" s="13"/>
      <c r="L499" s="13"/>
      <c r="M499" s="14"/>
      <c r="N499" s="14"/>
      <c r="O499" s="13"/>
      <c r="P499" s="13"/>
      <c r="Q499" s="13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.75" customHeight="1" x14ac:dyDescent="0.2">
      <c r="A500" s="13"/>
      <c r="B500" s="13"/>
      <c r="C500" s="13"/>
      <c r="D500" s="13"/>
      <c r="E500" s="14"/>
      <c r="F500" s="14"/>
      <c r="G500" s="13"/>
      <c r="H500" s="13"/>
      <c r="I500" s="13"/>
      <c r="J500" s="13"/>
      <c r="K500" s="13"/>
      <c r="L500" s="13"/>
      <c r="M500" s="14"/>
      <c r="N500" s="14"/>
      <c r="O500" s="13"/>
      <c r="P500" s="13"/>
      <c r="Q500" s="13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.75" customHeight="1" x14ac:dyDescent="0.2">
      <c r="A501" s="13"/>
      <c r="B501" s="13"/>
      <c r="C501" s="13"/>
      <c r="D501" s="13"/>
      <c r="E501" s="14"/>
      <c r="F501" s="14"/>
      <c r="G501" s="13"/>
      <c r="H501" s="13"/>
      <c r="I501" s="13"/>
      <c r="J501" s="13"/>
      <c r="K501" s="13"/>
      <c r="L501" s="13"/>
      <c r="M501" s="14"/>
      <c r="N501" s="14"/>
      <c r="O501" s="13"/>
      <c r="P501" s="13"/>
      <c r="Q501" s="13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.75" customHeight="1" x14ac:dyDescent="0.2">
      <c r="A502" s="13"/>
      <c r="B502" s="13"/>
      <c r="C502" s="13"/>
      <c r="D502" s="13"/>
      <c r="E502" s="14"/>
      <c r="F502" s="14"/>
      <c r="G502" s="13"/>
      <c r="H502" s="13"/>
      <c r="I502" s="13"/>
      <c r="J502" s="13"/>
      <c r="K502" s="13"/>
      <c r="L502" s="13"/>
      <c r="M502" s="14"/>
      <c r="N502" s="14"/>
      <c r="O502" s="13"/>
      <c r="P502" s="13"/>
      <c r="Q502" s="13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.75" customHeight="1" x14ac:dyDescent="0.2">
      <c r="A503" s="13"/>
      <c r="B503" s="13"/>
      <c r="C503" s="13"/>
      <c r="D503" s="13"/>
      <c r="E503" s="14"/>
      <c r="F503" s="14"/>
      <c r="G503" s="13"/>
      <c r="H503" s="13"/>
      <c r="I503" s="13"/>
      <c r="J503" s="13"/>
      <c r="K503" s="13"/>
      <c r="L503" s="13"/>
      <c r="M503" s="14"/>
      <c r="N503" s="14"/>
      <c r="O503" s="13"/>
      <c r="P503" s="13"/>
      <c r="Q503" s="13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.75" customHeight="1" x14ac:dyDescent="0.2">
      <c r="A504" s="13"/>
      <c r="B504" s="13"/>
      <c r="C504" s="13"/>
      <c r="D504" s="13"/>
      <c r="E504" s="14"/>
      <c r="F504" s="14"/>
      <c r="G504" s="13"/>
      <c r="H504" s="13"/>
      <c r="I504" s="13"/>
      <c r="J504" s="13"/>
      <c r="K504" s="13"/>
      <c r="L504" s="13"/>
      <c r="M504" s="14"/>
      <c r="N504" s="14"/>
      <c r="O504" s="13"/>
      <c r="P504" s="13"/>
      <c r="Q504" s="13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.75" customHeight="1" x14ac:dyDescent="0.2">
      <c r="A505" s="13"/>
      <c r="B505" s="13"/>
      <c r="C505" s="13"/>
      <c r="D505" s="13"/>
      <c r="E505" s="14"/>
      <c r="F505" s="14"/>
      <c r="G505" s="13"/>
      <c r="H505" s="13"/>
      <c r="I505" s="13"/>
      <c r="J505" s="13"/>
      <c r="K505" s="13"/>
      <c r="L505" s="13"/>
      <c r="M505" s="14"/>
      <c r="N505" s="14"/>
      <c r="O505" s="13"/>
      <c r="P505" s="13"/>
      <c r="Q505" s="13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customHeight="1" x14ac:dyDescent="0.2">
      <c r="A506" s="13"/>
      <c r="B506" s="13"/>
      <c r="C506" s="13"/>
      <c r="D506" s="13"/>
      <c r="E506" s="14"/>
      <c r="F506" s="14"/>
      <c r="G506" s="13"/>
      <c r="H506" s="13"/>
      <c r="I506" s="13"/>
      <c r="J506" s="13"/>
      <c r="K506" s="13"/>
      <c r="L506" s="13"/>
      <c r="M506" s="14"/>
      <c r="N506" s="14"/>
      <c r="O506" s="13"/>
      <c r="P506" s="13"/>
      <c r="Q506" s="13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customHeight="1" x14ac:dyDescent="0.2">
      <c r="A507" s="13"/>
      <c r="B507" s="13"/>
      <c r="C507" s="13"/>
      <c r="D507" s="13"/>
      <c r="E507" s="14"/>
      <c r="F507" s="14"/>
      <c r="G507" s="13"/>
      <c r="H507" s="13"/>
      <c r="I507" s="13"/>
      <c r="J507" s="13"/>
      <c r="K507" s="13"/>
      <c r="L507" s="13"/>
      <c r="M507" s="14"/>
      <c r="N507" s="14"/>
      <c r="O507" s="13"/>
      <c r="P507" s="13"/>
      <c r="Q507" s="13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customHeight="1" x14ac:dyDescent="0.2">
      <c r="A508" s="13"/>
      <c r="B508" s="13"/>
      <c r="C508" s="13"/>
      <c r="D508" s="13"/>
      <c r="E508" s="14"/>
      <c r="F508" s="14"/>
      <c r="G508" s="13"/>
      <c r="H508" s="13"/>
      <c r="I508" s="13"/>
      <c r="J508" s="13"/>
      <c r="K508" s="13"/>
      <c r="L508" s="13"/>
      <c r="M508" s="14"/>
      <c r="N508" s="14"/>
      <c r="O508" s="13"/>
      <c r="P508" s="13"/>
      <c r="Q508" s="13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customHeight="1" x14ac:dyDescent="0.2">
      <c r="A509" s="13"/>
      <c r="B509" s="13"/>
      <c r="C509" s="13"/>
      <c r="D509" s="13"/>
      <c r="E509" s="14"/>
      <c r="F509" s="14"/>
      <c r="G509" s="13"/>
      <c r="H509" s="13"/>
      <c r="I509" s="13"/>
      <c r="J509" s="13"/>
      <c r="K509" s="13"/>
      <c r="L509" s="13"/>
      <c r="M509" s="14"/>
      <c r="N509" s="14"/>
      <c r="O509" s="13"/>
      <c r="P509" s="13"/>
      <c r="Q509" s="13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customHeight="1" x14ac:dyDescent="0.2">
      <c r="A510" s="13"/>
      <c r="B510" s="13"/>
      <c r="C510" s="13"/>
      <c r="D510" s="13"/>
      <c r="E510" s="14"/>
      <c r="F510" s="14"/>
      <c r="G510" s="13"/>
      <c r="H510" s="13"/>
      <c r="I510" s="13"/>
      <c r="J510" s="13"/>
      <c r="K510" s="13"/>
      <c r="L510" s="13"/>
      <c r="M510" s="14"/>
      <c r="N510" s="14"/>
      <c r="O510" s="13"/>
      <c r="P510" s="13"/>
      <c r="Q510" s="13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customHeight="1" x14ac:dyDescent="0.2">
      <c r="A511" s="13"/>
      <c r="B511" s="13"/>
      <c r="C511" s="13"/>
      <c r="D511" s="13"/>
      <c r="E511" s="14"/>
      <c r="F511" s="14"/>
      <c r="G511" s="13"/>
      <c r="H511" s="13"/>
      <c r="I511" s="13"/>
      <c r="J511" s="13"/>
      <c r="K511" s="13"/>
      <c r="L511" s="13"/>
      <c r="M511" s="14"/>
      <c r="N511" s="14"/>
      <c r="O511" s="13"/>
      <c r="P511" s="13"/>
      <c r="Q511" s="13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customHeight="1" x14ac:dyDescent="0.2">
      <c r="A512" s="13"/>
      <c r="B512" s="13"/>
      <c r="C512" s="13"/>
      <c r="D512" s="13"/>
      <c r="E512" s="14"/>
      <c r="F512" s="14"/>
      <c r="G512" s="13"/>
      <c r="H512" s="13"/>
      <c r="I512" s="13"/>
      <c r="J512" s="13"/>
      <c r="K512" s="13"/>
      <c r="L512" s="13"/>
      <c r="M512" s="14"/>
      <c r="N512" s="14"/>
      <c r="O512" s="13"/>
      <c r="P512" s="13"/>
      <c r="Q512" s="13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customHeight="1" x14ac:dyDescent="0.2">
      <c r="A513" s="13"/>
      <c r="B513" s="13"/>
      <c r="C513" s="13"/>
      <c r="D513" s="13"/>
      <c r="E513" s="14"/>
      <c r="F513" s="14"/>
      <c r="G513" s="13"/>
      <c r="H513" s="13"/>
      <c r="I513" s="13"/>
      <c r="J513" s="13"/>
      <c r="K513" s="13"/>
      <c r="L513" s="13"/>
      <c r="M513" s="14"/>
      <c r="N513" s="14"/>
      <c r="O513" s="13"/>
      <c r="P513" s="13"/>
      <c r="Q513" s="13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.75" customHeight="1" x14ac:dyDescent="0.2">
      <c r="A514" s="13"/>
      <c r="B514" s="13"/>
      <c r="C514" s="13"/>
      <c r="D514" s="13"/>
      <c r="E514" s="14"/>
      <c r="F514" s="14"/>
      <c r="G514" s="13"/>
      <c r="H514" s="13"/>
      <c r="I514" s="13"/>
      <c r="J514" s="13"/>
      <c r="K514" s="13"/>
      <c r="L514" s="13"/>
      <c r="M514" s="14"/>
      <c r="N514" s="14"/>
      <c r="O514" s="13"/>
      <c r="P514" s="13"/>
      <c r="Q514" s="13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.75" customHeight="1" x14ac:dyDescent="0.2">
      <c r="A515" s="13"/>
      <c r="B515" s="13"/>
      <c r="C515" s="13"/>
      <c r="D515" s="13"/>
      <c r="E515" s="14"/>
      <c r="F515" s="14"/>
      <c r="G515" s="13"/>
      <c r="H515" s="13"/>
      <c r="I515" s="13"/>
      <c r="J515" s="13"/>
      <c r="K515" s="13"/>
      <c r="L515" s="13"/>
      <c r="M515" s="14"/>
      <c r="N515" s="14"/>
      <c r="O515" s="13"/>
      <c r="P515" s="13"/>
      <c r="Q515" s="13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.75" customHeight="1" x14ac:dyDescent="0.2">
      <c r="A516" s="13"/>
      <c r="B516" s="13"/>
      <c r="C516" s="13"/>
      <c r="D516" s="13"/>
      <c r="E516" s="14"/>
      <c r="F516" s="14"/>
      <c r="G516" s="13"/>
      <c r="H516" s="13"/>
      <c r="I516" s="13"/>
      <c r="J516" s="13"/>
      <c r="K516" s="13"/>
      <c r="L516" s="13"/>
      <c r="M516" s="14"/>
      <c r="N516" s="14"/>
      <c r="O516" s="13"/>
      <c r="P516" s="13"/>
      <c r="Q516" s="13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.75" customHeight="1" x14ac:dyDescent="0.2">
      <c r="A517" s="13"/>
      <c r="B517" s="13"/>
      <c r="C517" s="13"/>
      <c r="D517" s="13"/>
      <c r="E517" s="14"/>
      <c r="F517" s="14"/>
      <c r="G517" s="13"/>
      <c r="H517" s="13"/>
      <c r="I517" s="13"/>
      <c r="J517" s="13"/>
      <c r="K517" s="13"/>
      <c r="L517" s="13"/>
      <c r="M517" s="14"/>
      <c r="N517" s="14"/>
      <c r="O517" s="13"/>
      <c r="P517" s="13"/>
      <c r="Q517" s="13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customHeight="1" x14ac:dyDescent="0.2">
      <c r="A518" s="13"/>
      <c r="B518" s="13"/>
      <c r="C518" s="13"/>
      <c r="D518" s="13"/>
      <c r="E518" s="14"/>
      <c r="F518" s="14"/>
      <c r="G518" s="13"/>
      <c r="H518" s="13"/>
      <c r="I518" s="13"/>
      <c r="J518" s="13"/>
      <c r="K518" s="13"/>
      <c r="L518" s="13"/>
      <c r="M518" s="14"/>
      <c r="N518" s="14"/>
      <c r="O518" s="13"/>
      <c r="P518" s="13"/>
      <c r="Q518" s="13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customHeight="1" x14ac:dyDescent="0.2">
      <c r="A519" s="13"/>
      <c r="B519" s="13"/>
      <c r="C519" s="13"/>
      <c r="D519" s="13"/>
      <c r="E519" s="14"/>
      <c r="F519" s="14"/>
      <c r="G519" s="13"/>
      <c r="H519" s="13"/>
      <c r="I519" s="13"/>
      <c r="J519" s="13"/>
      <c r="K519" s="13"/>
      <c r="L519" s="13"/>
      <c r="M519" s="14"/>
      <c r="N519" s="14"/>
      <c r="O519" s="13"/>
      <c r="P519" s="13"/>
      <c r="Q519" s="13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customHeight="1" x14ac:dyDescent="0.2">
      <c r="A520" s="13"/>
      <c r="B520" s="13"/>
      <c r="C520" s="13"/>
      <c r="D520" s="13"/>
      <c r="E520" s="14"/>
      <c r="F520" s="14"/>
      <c r="G520" s="13"/>
      <c r="H520" s="13"/>
      <c r="I520" s="13"/>
      <c r="J520" s="13"/>
      <c r="K520" s="13"/>
      <c r="L520" s="13"/>
      <c r="M520" s="14"/>
      <c r="N520" s="14"/>
      <c r="O520" s="13"/>
      <c r="P520" s="13"/>
      <c r="Q520" s="13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customHeight="1" x14ac:dyDescent="0.2">
      <c r="A521" s="13"/>
      <c r="B521" s="13"/>
      <c r="C521" s="13"/>
      <c r="D521" s="13"/>
      <c r="E521" s="14"/>
      <c r="F521" s="14"/>
      <c r="G521" s="13"/>
      <c r="H521" s="13"/>
      <c r="I521" s="13"/>
      <c r="J521" s="13"/>
      <c r="K521" s="13"/>
      <c r="L521" s="13"/>
      <c r="M521" s="14"/>
      <c r="N521" s="14"/>
      <c r="O521" s="13"/>
      <c r="P521" s="13"/>
      <c r="Q521" s="13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customHeight="1" x14ac:dyDescent="0.2">
      <c r="A522" s="13"/>
      <c r="B522" s="13"/>
      <c r="C522" s="13"/>
      <c r="D522" s="13"/>
      <c r="E522" s="14"/>
      <c r="F522" s="14"/>
      <c r="G522" s="13"/>
      <c r="H522" s="13"/>
      <c r="I522" s="13"/>
      <c r="J522" s="13"/>
      <c r="K522" s="13"/>
      <c r="L522" s="13"/>
      <c r="M522" s="14"/>
      <c r="N522" s="14"/>
      <c r="O522" s="13"/>
      <c r="P522" s="13"/>
      <c r="Q522" s="13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customHeight="1" x14ac:dyDescent="0.2">
      <c r="A523" s="13"/>
      <c r="B523" s="13"/>
      <c r="C523" s="13"/>
      <c r="D523" s="13"/>
      <c r="E523" s="14"/>
      <c r="F523" s="14"/>
      <c r="G523" s="13"/>
      <c r="H523" s="13"/>
      <c r="I523" s="13"/>
      <c r="J523" s="13"/>
      <c r="K523" s="13"/>
      <c r="L523" s="13"/>
      <c r="M523" s="14"/>
      <c r="N523" s="14"/>
      <c r="O523" s="13"/>
      <c r="P523" s="13"/>
      <c r="Q523" s="13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customHeight="1" x14ac:dyDescent="0.2">
      <c r="A524" s="13"/>
      <c r="B524" s="13"/>
      <c r="C524" s="13"/>
      <c r="D524" s="13"/>
      <c r="E524" s="14"/>
      <c r="F524" s="14"/>
      <c r="G524" s="13"/>
      <c r="H524" s="13"/>
      <c r="I524" s="13"/>
      <c r="J524" s="13"/>
      <c r="K524" s="13"/>
      <c r="L524" s="13"/>
      <c r="M524" s="14"/>
      <c r="N524" s="14"/>
      <c r="O524" s="13"/>
      <c r="P524" s="13"/>
      <c r="Q524" s="13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customHeight="1" x14ac:dyDescent="0.2">
      <c r="A525" s="13"/>
      <c r="B525" s="13"/>
      <c r="C525" s="13"/>
      <c r="D525" s="13"/>
      <c r="E525" s="14"/>
      <c r="F525" s="14"/>
      <c r="G525" s="13"/>
      <c r="H525" s="13"/>
      <c r="I525" s="13"/>
      <c r="J525" s="13"/>
      <c r="K525" s="13"/>
      <c r="L525" s="13"/>
      <c r="M525" s="14"/>
      <c r="N525" s="14"/>
      <c r="O525" s="13"/>
      <c r="P525" s="13"/>
      <c r="Q525" s="13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customHeight="1" x14ac:dyDescent="0.2">
      <c r="A526" s="13"/>
      <c r="B526" s="13"/>
      <c r="C526" s="13"/>
      <c r="D526" s="13"/>
      <c r="E526" s="14"/>
      <c r="F526" s="14"/>
      <c r="G526" s="13"/>
      <c r="H526" s="13"/>
      <c r="I526" s="13"/>
      <c r="J526" s="13"/>
      <c r="K526" s="13"/>
      <c r="L526" s="13"/>
      <c r="M526" s="14"/>
      <c r="N526" s="14"/>
      <c r="O526" s="13"/>
      <c r="P526" s="13"/>
      <c r="Q526" s="13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customHeight="1" x14ac:dyDescent="0.2">
      <c r="A527" s="13"/>
      <c r="B527" s="13"/>
      <c r="C527" s="13"/>
      <c r="D527" s="13"/>
      <c r="E527" s="14"/>
      <c r="F527" s="14"/>
      <c r="G527" s="13"/>
      <c r="H527" s="13"/>
      <c r="I527" s="13"/>
      <c r="J527" s="13"/>
      <c r="K527" s="13"/>
      <c r="L527" s="13"/>
      <c r="M527" s="14"/>
      <c r="N527" s="14"/>
      <c r="O527" s="13"/>
      <c r="P527" s="13"/>
      <c r="Q527" s="13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customHeight="1" x14ac:dyDescent="0.2">
      <c r="A528" s="13"/>
      <c r="B528" s="13"/>
      <c r="C528" s="13"/>
      <c r="D528" s="13"/>
      <c r="E528" s="14"/>
      <c r="F528" s="14"/>
      <c r="G528" s="13"/>
      <c r="H528" s="13"/>
      <c r="I528" s="13"/>
      <c r="J528" s="13"/>
      <c r="K528" s="13"/>
      <c r="L528" s="13"/>
      <c r="M528" s="14"/>
      <c r="N528" s="14"/>
      <c r="O528" s="13"/>
      <c r="P528" s="13"/>
      <c r="Q528" s="13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customHeight="1" x14ac:dyDescent="0.2">
      <c r="A529" s="13"/>
      <c r="B529" s="13"/>
      <c r="C529" s="13"/>
      <c r="D529" s="13"/>
      <c r="E529" s="14"/>
      <c r="F529" s="14"/>
      <c r="G529" s="13"/>
      <c r="H529" s="13"/>
      <c r="I529" s="13"/>
      <c r="J529" s="13"/>
      <c r="K529" s="13"/>
      <c r="L529" s="13"/>
      <c r="M529" s="14"/>
      <c r="N529" s="14"/>
      <c r="O529" s="13"/>
      <c r="P529" s="13"/>
      <c r="Q529" s="13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customHeight="1" x14ac:dyDescent="0.2">
      <c r="A530" s="13"/>
      <c r="B530" s="13"/>
      <c r="C530" s="13"/>
      <c r="D530" s="13"/>
      <c r="E530" s="14"/>
      <c r="F530" s="14"/>
      <c r="G530" s="13"/>
      <c r="H530" s="13"/>
      <c r="I530" s="13"/>
      <c r="J530" s="13"/>
      <c r="K530" s="13"/>
      <c r="L530" s="13"/>
      <c r="M530" s="14"/>
      <c r="N530" s="14"/>
      <c r="O530" s="13"/>
      <c r="P530" s="13"/>
      <c r="Q530" s="13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customHeight="1" x14ac:dyDescent="0.2">
      <c r="A531" s="13"/>
      <c r="B531" s="13"/>
      <c r="C531" s="13"/>
      <c r="D531" s="13"/>
      <c r="E531" s="14"/>
      <c r="F531" s="14"/>
      <c r="G531" s="13"/>
      <c r="H531" s="13"/>
      <c r="I531" s="13"/>
      <c r="J531" s="13"/>
      <c r="K531" s="13"/>
      <c r="L531" s="13"/>
      <c r="M531" s="14"/>
      <c r="N531" s="14"/>
      <c r="O531" s="13"/>
      <c r="P531" s="13"/>
      <c r="Q531" s="13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customHeight="1" x14ac:dyDescent="0.2">
      <c r="A532" s="13"/>
      <c r="B532" s="13"/>
      <c r="C532" s="13"/>
      <c r="D532" s="13"/>
      <c r="E532" s="14"/>
      <c r="F532" s="14"/>
      <c r="G532" s="13"/>
      <c r="H532" s="13"/>
      <c r="I532" s="13"/>
      <c r="J532" s="13"/>
      <c r="K532" s="13"/>
      <c r="L532" s="13"/>
      <c r="M532" s="14"/>
      <c r="N532" s="14"/>
      <c r="O532" s="13"/>
      <c r="P532" s="13"/>
      <c r="Q532" s="13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customHeight="1" x14ac:dyDescent="0.2">
      <c r="A533" s="13"/>
      <c r="B533" s="13"/>
      <c r="C533" s="13"/>
      <c r="D533" s="13"/>
      <c r="E533" s="14"/>
      <c r="F533" s="14"/>
      <c r="G533" s="13"/>
      <c r="H533" s="13"/>
      <c r="I533" s="13"/>
      <c r="J533" s="13"/>
      <c r="K533" s="13"/>
      <c r="L533" s="13"/>
      <c r="M533" s="14"/>
      <c r="N533" s="14"/>
      <c r="O533" s="13"/>
      <c r="P533" s="13"/>
      <c r="Q533" s="13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customHeight="1" x14ac:dyDescent="0.2">
      <c r="A534" s="13"/>
      <c r="B534" s="13"/>
      <c r="C534" s="13"/>
      <c r="D534" s="13"/>
      <c r="E534" s="14"/>
      <c r="F534" s="14"/>
      <c r="G534" s="13"/>
      <c r="H534" s="13"/>
      <c r="I534" s="13"/>
      <c r="J534" s="13"/>
      <c r="K534" s="13"/>
      <c r="L534" s="13"/>
      <c r="M534" s="14"/>
      <c r="N534" s="14"/>
      <c r="O534" s="13"/>
      <c r="P534" s="13"/>
      <c r="Q534" s="13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customHeight="1" x14ac:dyDescent="0.2">
      <c r="A535" s="13"/>
      <c r="B535" s="13"/>
      <c r="C535" s="13"/>
      <c r="D535" s="13"/>
      <c r="E535" s="14"/>
      <c r="F535" s="14"/>
      <c r="G535" s="13"/>
      <c r="H535" s="13"/>
      <c r="I535" s="13"/>
      <c r="J535" s="13"/>
      <c r="K535" s="13"/>
      <c r="L535" s="13"/>
      <c r="M535" s="14"/>
      <c r="N535" s="14"/>
      <c r="O535" s="13"/>
      <c r="P535" s="13"/>
      <c r="Q535" s="13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customHeight="1" x14ac:dyDescent="0.2">
      <c r="A536" s="13"/>
      <c r="B536" s="13"/>
      <c r="C536" s="13"/>
      <c r="D536" s="13"/>
      <c r="E536" s="14"/>
      <c r="F536" s="14"/>
      <c r="G536" s="13"/>
      <c r="H536" s="13"/>
      <c r="I536" s="13"/>
      <c r="J536" s="13"/>
      <c r="K536" s="13"/>
      <c r="L536" s="13"/>
      <c r="M536" s="14"/>
      <c r="N536" s="14"/>
      <c r="O536" s="13"/>
      <c r="P536" s="13"/>
      <c r="Q536" s="13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customHeight="1" x14ac:dyDescent="0.2">
      <c r="A537" s="13"/>
      <c r="B537" s="13"/>
      <c r="C537" s="13"/>
      <c r="D537" s="13"/>
      <c r="E537" s="14"/>
      <c r="F537" s="14"/>
      <c r="G537" s="13"/>
      <c r="H537" s="13"/>
      <c r="I537" s="13"/>
      <c r="J537" s="13"/>
      <c r="K537" s="13"/>
      <c r="L537" s="13"/>
      <c r="M537" s="14"/>
      <c r="N537" s="14"/>
      <c r="O537" s="13"/>
      <c r="P537" s="13"/>
      <c r="Q537" s="13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customHeight="1" x14ac:dyDescent="0.2">
      <c r="A538" s="13"/>
      <c r="B538" s="13"/>
      <c r="C538" s="13"/>
      <c r="D538" s="13"/>
      <c r="E538" s="14"/>
      <c r="F538" s="14"/>
      <c r="G538" s="13"/>
      <c r="H538" s="13"/>
      <c r="I538" s="13"/>
      <c r="J538" s="13"/>
      <c r="K538" s="13"/>
      <c r="L538" s="13"/>
      <c r="M538" s="14"/>
      <c r="N538" s="14"/>
      <c r="O538" s="13"/>
      <c r="P538" s="13"/>
      <c r="Q538" s="13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customHeight="1" x14ac:dyDescent="0.2">
      <c r="A539" s="13"/>
      <c r="B539" s="13"/>
      <c r="C539" s="13"/>
      <c r="D539" s="13"/>
      <c r="E539" s="14"/>
      <c r="F539" s="14"/>
      <c r="G539" s="13"/>
      <c r="H539" s="13"/>
      <c r="I539" s="13"/>
      <c r="J539" s="13"/>
      <c r="K539" s="13"/>
      <c r="L539" s="13"/>
      <c r="M539" s="14"/>
      <c r="N539" s="14"/>
      <c r="O539" s="13"/>
      <c r="P539" s="13"/>
      <c r="Q539" s="13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customHeight="1" x14ac:dyDescent="0.2">
      <c r="A540" s="13"/>
      <c r="B540" s="13"/>
      <c r="C540" s="13"/>
      <c r="D540" s="13"/>
      <c r="E540" s="14"/>
      <c r="F540" s="14"/>
      <c r="G540" s="13"/>
      <c r="H540" s="13"/>
      <c r="I540" s="13"/>
      <c r="J540" s="13"/>
      <c r="K540" s="13"/>
      <c r="L540" s="13"/>
      <c r="M540" s="14"/>
      <c r="N540" s="14"/>
      <c r="O540" s="13"/>
      <c r="P540" s="13"/>
      <c r="Q540" s="13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customHeight="1" x14ac:dyDescent="0.2">
      <c r="A541" s="13"/>
      <c r="B541" s="13"/>
      <c r="C541" s="13"/>
      <c r="D541" s="13"/>
      <c r="E541" s="14"/>
      <c r="F541" s="14"/>
      <c r="G541" s="13"/>
      <c r="H541" s="13"/>
      <c r="I541" s="13"/>
      <c r="J541" s="13"/>
      <c r="K541" s="13"/>
      <c r="L541" s="13"/>
      <c r="M541" s="14"/>
      <c r="N541" s="14"/>
      <c r="O541" s="13"/>
      <c r="P541" s="13"/>
      <c r="Q541" s="13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customHeight="1" x14ac:dyDescent="0.2">
      <c r="A542" s="13"/>
      <c r="B542" s="13"/>
      <c r="C542" s="13"/>
      <c r="D542" s="13"/>
      <c r="E542" s="14"/>
      <c r="F542" s="14"/>
      <c r="G542" s="13"/>
      <c r="H542" s="13"/>
      <c r="I542" s="13"/>
      <c r="J542" s="13"/>
      <c r="K542" s="13"/>
      <c r="L542" s="13"/>
      <c r="M542" s="14"/>
      <c r="N542" s="14"/>
      <c r="O542" s="13"/>
      <c r="P542" s="13"/>
      <c r="Q542" s="13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customHeight="1" x14ac:dyDescent="0.2">
      <c r="A543" s="13"/>
      <c r="B543" s="13"/>
      <c r="C543" s="13"/>
      <c r="D543" s="13"/>
      <c r="E543" s="14"/>
      <c r="F543" s="14"/>
      <c r="G543" s="13"/>
      <c r="H543" s="13"/>
      <c r="I543" s="13"/>
      <c r="J543" s="13"/>
      <c r="K543" s="13"/>
      <c r="L543" s="13"/>
      <c r="M543" s="14"/>
      <c r="N543" s="14"/>
      <c r="O543" s="13"/>
      <c r="P543" s="13"/>
      <c r="Q543" s="13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customHeight="1" x14ac:dyDescent="0.2">
      <c r="A544" s="13"/>
      <c r="B544" s="13"/>
      <c r="C544" s="13"/>
      <c r="D544" s="13"/>
      <c r="E544" s="14"/>
      <c r="F544" s="14"/>
      <c r="G544" s="13"/>
      <c r="H544" s="13"/>
      <c r="I544" s="13"/>
      <c r="J544" s="13"/>
      <c r="K544" s="13"/>
      <c r="L544" s="13"/>
      <c r="M544" s="14"/>
      <c r="N544" s="14"/>
      <c r="O544" s="13"/>
      <c r="P544" s="13"/>
      <c r="Q544" s="13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customHeight="1" x14ac:dyDescent="0.2">
      <c r="A545" s="13"/>
      <c r="B545" s="13"/>
      <c r="C545" s="13"/>
      <c r="D545" s="13"/>
      <c r="E545" s="14"/>
      <c r="F545" s="14"/>
      <c r="G545" s="13"/>
      <c r="H545" s="13"/>
      <c r="I545" s="13"/>
      <c r="J545" s="13"/>
      <c r="K545" s="13"/>
      <c r="L545" s="13"/>
      <c r="M545" s="14"/>
      <c r="N545" s="14"/>
      <c r="O545" s="13"/>
      <c r="P545" s="13"/>
      <c r="Q545" s="13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customHeight="1" x14ac:dyDescent="0.2">
      <c r="A546" s="13"/>
      <c r="B546" s="13"/>
      <c r="C546" s="13"/>
      <c r="D546" s="13"/>
      <c r="E546" s="14"/>
      <c r="F546" s="14"/>
      <c r="G546" s="13"/>
      <c r="H546" s="13"/>
      <c r="I546" s="13"/>
      <c r="J546" s="13"/>
      <c r="K546" s="13"/>
      <c r="L546" s="13"/>
      <c r="M546" s="14"/>
      <c r="N546" s="14"/>
      <c r="O546" s="13"/>
      <c r="P546" s="13"/>
      <c r="Q546" s="13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customHeight="1" x14ac:dyDescent="0.2">
      <c r="A547" s="13"/>
      <c r="B547" s="13"/>
      <c r="C547" s="13"/>
      <c r="D547" s="13"/>
      <c r="E547" s="14"/>
      <c r="F547" s="14"/>
      <c r="G547" s="13"/>
      <c r="H547" s="13"/>
      <c r="I547" s="13"/>
      <c r="J547" s="13"/>
      <c r="K547" s="13"/>
      <c r="L547" s="13"/>
      <c r="M547" s="14"/>
      <c r="N547" s="14"/>
      <c r="O547" s="13"/>
      <c r="P547" s="13"/>
      <c r="Q547" s="13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customHeight="1" x14ac:dyDescent="0.2">
      <c r="A548" s="13"/>
      <c r="B548" s="13"/>
      <c r="C548" s="13"/>
      <c r="D548" s="13"/>
      <c r="E548" s="14"/>
      <c r="F548" s="14"/>
      <c r="G548" s="13"/>
      <c r="H548" s="13"/>
      <c r="I548" s="13"/>
      <c r="J548" s="13"/>
      <c r="K548" s="13"/>
      <c r="L548" s="13"/>
      <c r="M548" s="14"/>
      <c r="N548" s="14"/>
      <c r="O548" s="13"/>
      <c r="P548" s="13"/>
      <c r="Q548" s="13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customHeight="1" x14ac:dyDescent="0.2">
      <c r="A549" s="13"/>
      <c r="B549" s="13"/>
      <c r="C549" s="13"/>
      <c r="D549" s="13"/>
      <c r="E549" s="14"/>
      <c r="F549" s="14"/>
      <c r="G549" s="13"/>
      <c r="H549" s="13"/>
      <c r="I549" s="13"/>
      <c r="J549" s="13"/>
      <c r="K549" s="13"/>
      <c r="L549" s="13"/>
      <c r="M549" s="14"/>
      <c r="N549" s="14"/>
      <c r="O549" s="13"/>
      <c r="P549" s="13"/>
      <c r="Q549" s="13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customHeight="1" x14ac:dyDescent="0.2">
      <c r="A550" s="13"/>
      <c r="B550" s="13"/>
      <c r="C550" s="13"/>
      <c r="D550" s="13"/>
      <c r="E550" s="14"/>
      <c r="F550" s="14"/>
      <c r="G550" s="13"/>
      <c r="H550" s="13"/>
      <c r="I550" s="13"/>
      <c r="J550" s="13"/>
      <c r="K550" s="13"/>
      <c r="L550" s="13"/>
      <c r="M550" s="14"/>
      <c r="N550" s="14"/>
      <c r="O550" s="13"/>
      <c r="P550" s="13"/>
      <c r="Q550" s="13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customHeight="1" x14ac:dyDescent="0.2">
      <c r="A551" s="13"/>
      <c r="B551" s="13"/>
      <c r="C551" s="13"/>
      <c r="D551" s="13"/>
      <c r="E551" s="14"/>
      <c r="F551" s="14"/>
      <c r="G551" s="13"/>
      <c r="H551" s="13"/>
      <c r="I551" s="13"/>
      <c r="J551" s="13"/>
      <c r="K551" s="13"/>
      <c r="L551" s="13"/>
      <c r="M551" s="14"/>
      <c r="N551" s="14"/>
      <c r="O551" s="13"/>
      <c r="P551" s="13"/>
      <c r="Q551" s="13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customHeight="1" x14ac:dyDescent="0.2">
      <c r="A552" s="13"/>
      <c r="B552" s="13"/>
      <c r="C552" s="13"/>
      <c r="D552" s="13"/>
      <c r="E552" s="14"/>
      <c r="F552" s="14"/>
      <c r="G552" s="13"/>
      <c r="H552" s="13"/>
      <c r="I552" s="13"/>
      <c r="J552" s="13"/>
      <c r="K552" s="13"/>
      <c r="L552" s="13"/>
      <c r="M552" s="14"/>
      <c r="N552" s="14"/>
      <c r="O552" s="13"/>
      <c r="P552" s="13"/>
      <c r="Q552" s="13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customHeight="1" x14ac:dyDescent="0.2">
      <c r="A553" s="13"/>
      <c r="B553" s="13"/>
      <c r="C553" s="13"/>
      <c r="D553" s="13"/>
      <c r="E553" s="14"/>
      <c r="F553" s="14"/>
      <c r="G553" s="13"/>
      <c r="H553" s="13"/>
      <c r="I553" s="13"/>
      <c r="J553" s="13"/>
      <c r="K553" s="13"/>
      <c r="L553" s="13"/>
      <c r="M553" s="14"/>
      <c r="N553" s="14"/>
      <c r="O553" s="13"/>
      <c r="P553" s="13"/>
      <c r="Q553" s="13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customHeight="1" x14ac:dyDescent="0.2">
      <c r="A554" s="13"/>
      <c r="B554" s="13"/>
      <c r="C554" s="13"/>
      <c r="D554" s="13"/>
      <c r="E554" s="14"/>
      <c r="F554" s="14"/>
      <c r="G554" s="13"/>
      <c r="H554" s="13"/>
      <c r="I554" s="13"/>
      <c r="J554" s="13"/>
      <c r="K554" s="13"/>
      <c r="L554" s="13"/>
      <c r="M554" s="14"/>
      <c r="N554" s="14"/>
      <c r="O554" s="13"/>
      <c r="P554" s="13"/>
      <c r="Q554" s="13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customHeight="1" x14ac:dyDescent="0.2">
      <c r="A555" s="13"/>
      <c r="B555" s="13"/>
      <c r="C555" s="13"/>
      <c r="D555" s="13"/>
      <c r="E555" s="14"/>
      <c r="F555" s="14"/>
      <c r="G555" s="13"/>
      <c r="H555" s="13"/>
      <c r="I555" s="13"/>
      <c r="J555" s="13"/>
      <c r="K555" s="13"/>
      <c r="L555" s="13"/>
      <c r="M555" s="14"/>
      <c r="N555" s="14"/>
      <c r="O555" s="13"/>
      <c r="P555" s="13"/>
      <c r="Q555" s="13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customHeight="1" x14ac:dyDescent="0.2">
      <c r="A556" s="13"/>
      <c r="B556" s="13"/>
      <c r="C556" s="13"/>
      <c r="D556" s="13"/>
      <c r="E556" s="14"/>
      <c r="F556" s="14"/>
      <c r="G556" s="13"/>
      <c r="H556" s="13"/>
      <c r="I556" s="13"/>
      <c r="J556" s="13"/>
      <c r="K556" s="13"/>
      <c r="L556" s="13"/>
      <c r="M556" s="14"/>
      <c r="N556" s="14"/>
      <c r="O556" s="13"/>
      <c r="P556" s="13"/>
      <c r="Q556" s="13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customHeight="1" x14ac:dyDescent="0.2">
      <c r="A557" s="13"/>
      <c r="B557" s="13"/>
      <c r="C557" s="13"/>
      <c r="D557" s="13"/>
      <c r="E557" s="14"/>
      <c r="F557" s="14"/>
      <c r="G557" s="13"/>
      <c r="H557" s="13"/>
      <c r="I557" s="13"/>
      <c r="J557" s="13"/>
      <c r="K557" s="13"/>
      <c r="L557" s="13"/>
      <c r="M557" s="14"/>
      <c r="N557" s="14"/>
      <c r="O557" s="13"/>
      <c r="P557" s="13"/>
      <c r="Q557" s="13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customHeight="1" x14ac:dyDescent="0.2">
      <c r="A558" s="13"/>
      <c r="B558" s="13"/>
      <c r="C558" s="13"/>
      <c r="D558" s="13"/>
      <c r="E558" s="14"/>
      <c r="F558" s="14"/>
      <c r="G558" s="13"/>
      <c r="H558" s="13"/>
      <c r="I558" s="13"/>
      <c r="J558" s="13"/>
      <c r="K558" s="13"/>
      <c r="L558" s="13"/>
      <c r="M558" s="14"/>
      <c r="N558" s="14"/>
      <c r="O558" s="13"/>
      <c r="P558" s="13"/>
      <c r="Q558" s="13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customHeight="1" x14ac:dyDescent="0.2">
      <c r="A559" s="13"/>
      <c r="B559" s="13"/>
      <c r="C559" s="13"/>
      <c r="D559" s="13"/>
      <c r="E559" s="14"/>
      <c r="F559" s="14"/>
      <c r="G559" s="13"/>
      <c r="H559" s="13"/>
      <c r="I559" s="13"/>
      <c r="J559" s="13"/>
      <c r="K559" s="13"/>
      <c r="L559" s="13"/>
      <c r="M559" s="14"/>
      <c r="N559" s="14"/>
      <c r="O559" s="13"/>
      <c r="P559" s="13"/>
      <c r="Q559" s="13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customHeight="1" x14ac:dyDescent="0.2">
      <c r="A560" s="13"/>
      <c r="B560" s="13"/>
      <c r="C560" s="13"/>
      <c r="D560" s="13"/>
      <c r="E560" s="14"/>
      <c r="F560" s="14"/>
      <c r="G560" s="13"/>
      <c r="H560" s="13"/>
      <c r="I560" s="13"/>
      <c r="J560" s="13"/>
      <c r="K560" s="13"/>
      <c r="L560" s="13"/>
      <c r="M560" s="14"/>
      <c r="N560" s="14"/>
      <c r="O560" s="13"/>
      <c r="P560" s="13"/>
      <c r="Q560" s="13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customHeight="1" x14ac:dyDescent="0.2">
      <c r="A561" s="13"/>
      <c r="B561" s="13"/>
      <c r="C561" s="13"/>
      <c r="D561" s="13"/>
      <c r="E561" s="14"/>
      <c r="F561" s="14"/>
      <c r="G561" s="13"/>
      <c r="H561" s="13"/>
      <c r="I561" s="13"/>
      <c r="J561" s="13"/>
      <c r="K561" s="13"/>
      <c r="L561" s="13"/>
      <c r="M561" s="14"/>
      <c r="N561" s="14"/>
      <c r="O561" s="13"/>
      <c r="P561" s="13"/>
      <c r="Q561" s="13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customHeight="1" x14ac:dyDescent="0.2">
      <c r="A562" s="13"/>
      <c r="B562" s="13"/>
      <c r="C562" s="13"/>
      <c r="D562" s="13"/>
      <c r="E562" s="14"/>
      <c r="F562" s="14"/>
      <c r="G562" s="13"/>
      <c r="H562" s="13"/>
      <c r="I562" s="13"/>
      <c r="J562" s="13"/>
      <c r="K562" s="13"/>
      <c r="L562" s="13"/>
      <c r="M562" s="14"/>
      <c r="N562" s="14"/>
      <c r="O562" s="13"/>
      <c r="P562" s="13"/>
      <c r="Q562" s="13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customHeight="1" x14ac:dyDescent="0.2">
      <c r="A563" s="13"/>
      <c r="B563" s="13"/>
      <c r="C563" s="13"/>
      <c r="D563" s="13"/>
      <c r="E563" s="14"/>
      <c r="F563" s="14"/>
      <c r="G563" s="13"/>
      <c r="H563" s="13"/>
      <c r="I563" s="13"/>
      <c r="J563" s="13"/>
      <c r="K563" s="13"/>
      <c r="L563" s="13"/>
      <c r="M563" s="14"/>
      <c r="N563" s="14"/>
      <c r="O563" s="13"/>
      <c r="P563" s="13"/>
      <c r="Q563" s="13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customHeight="1" x14ac:dyDescent="0.2">
      <c r="A564" s="13"/>
      <c r="B564" s="13"/>
      <c r="C564" s="13"/>
      <c r="D564" s="13"/>
      <c r="E564" s="14"/>
      <c r="F564" s="14"/>
      <c r="G564" s="13"/>
      <c r="H564" s="13"/>
      <c r="I564" s="13"/>
      <c r="J564" s="13"/>
      <c r="K564" s="13"/>
      <c r="L564" s="13"/>
      <c r="M564" s="14"/>
      <c r="N564" s="14"/>
      <c r="O564" s="13"/>
      <c r="P564" s="13"/>
      <c r="Q564" s="13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customHeight="1" x14ac:dyDescent="0.2">
      <c r="A565" s="13"/>
      <c r="B565" s="13"/>
      <c r="C565" s="13"/>
      <c r="D565" s="13"/>
      <c r="E565" s="14"/>
      <c r="F565" s="14"/>
      <c r="G565" s="13"/>
      <c r="H565" s="13"/>
      <c r="I565" s="13"/>
      <c r="J565" s="13"/>
      <c r="K565" s="13"/>
      <c r="L565" s="13"/>
      <c r="M565" s="14"/>
      <c r="N565" s="14"/>
      <c r="O565" s="13"/>
      <c r="P565" s="13"/>
      <c r="Q565" s="13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customHeight="1" x14ac:dyDescent="0.2">
      <c r="A566" s="13"/>
      <c r="B566" s="13"/>
      <c r="C566" s="13"/>
      <c r="D566" s="13"/>
      <c r="E566" s="14"/>
      <c r="F566" s="14"/>
      <c r="G566" s="13"/>
      <c r="H566" s="13"/>
      <c r="I566" s="13"/>
      <c r="J566" s="13"/>
      <c r="K566" s="13"/>
      <c r="L566" s="13"/>
      <c r="M566" s="14"/>
      <c r="N566" s="14"/>
      <c r="O566" s="13"/>
      <c r="P566" s="13"/>
      <c r="Q566" s="13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customHeight="1" x14ac:dyDescent="0.2">
      <c r="A567" s="13"/>
      <c r="B567" s="13"/>
      <c r="C567" s="13"/>
      <c r="D567" s="13"/>
      <c r="E567" s="14"/>
      <c r="F567" s="14"/>
      <c r="G567" s="13"/>
      <c r="H567" s="13"/>
      <c r="I567" s="13"/>
      <c r="J567" s="13"/>
      <c r="K567" s="13"/>
      <c r="L567" s="13"/>
      <c r="M567" s="14"/>
      <c r="N567" s="14"/>
      <c r="O567" s="13"/>
      <c r="P567" s="13"/>
      <c r="Q567" s="13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customHeight="1" x14ac:dyDescent="0.2">
      <c r="A568" s="13"/>
      <c r="B568" s="13"/>
      <c r="C568" s="13"/>
      <c r="D568" s="13"/>
      <c r="E568" s="14"/>
      <c r="F568" s="14"/>
      <c r="G568" s="13"/>
      <c r="H568" s="13"/>
      <c r="I568" s="13"/>
      <c r="J568" s="13"/>
      <c r="K568" s="13"/>
      <c r="L568" s="13"/>
      <c r="M568" s="14"/>
      <c r="N568" s="14"/>
      <c r="O568" s="13"/>
      <c r="P568" s="13"/>
      <c r="Q568" s="13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customHeight="1" x14ac:dyDescent="0.2">
      <c r="A569" s="13"/>
      <c r="B569" s="13"/>
      <c r="C569" s="13"/>
      <c r="D569" s="13"/>
      <c r="E569" s="14"/>
      <c r="F569" s="14"/>
      <c r="G569" s="13"/>
      <c r="H569" s="13"/>
      <c r="I569" s="13"/>
      <c r="J569" s="13"/>
      <c r="K569" s="13"/>
      <c r="L569" s="13"/>
      <c r="M569" s="14"/>
      <c r="N569" s="14"/>
      <c r="O569" s="13"/>
      <c r="P569" s="13"/>
      <c r="Q569" s="13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customHeight="1" x14ac:dyDescent="0.2">
      <c r="A570" s="13"/>
      <c r="B570" s="13"/>
      <c r="C570" s="13"/>
      <c r="D570" s="13"/>
      <c r="E570" s="14"/>
      <c r="F570" s="14"/>
      <c r="G570" s="13"/>
      <c r="H570" s="13"/>
      <c r="I570" s="13"/>
      <c r="J570" s="13"/>
      <c r="K570" s="13"/>
      <c r="L570" s="13"/>
      <c r="M570" s="14"/>
      <c r="N570" s="14"/>
      <c r="O570" s="13"/>
      <c r="P570" s="13"/>
      <c r="Q570" s="13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customHeight="1" x14ac:dyDescent="0.2">
      <c r="A571" s="13"/>
      <c r="B571" s="13"/>
      <c r="C571" s="13"/>
      <c r="D571" s="13"/>
      <c r="E571" s="14"/>
      <c r="F571" s="14"/>
      <c r="G571" s="13"/>
      <c r="H571" s="13"/>
      <c r="I571" s="13"/>
      <c r="J571" s="13"/>
      <c r="K571" s="13"/>
      <c r="L571" s="13"/>
      <c r="M571" s="14"/>
      <c r="N571" s="14"/>
      <c r="O571" s="13"/>
      <c r="P571" s="13"/>
      <c r="Q571" s="13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customHeight="1" x14ac:dyDescent="0.2">
      <c r="A572" s="13"/>
      <c r="B572" s="13"/>
      <c r="C572" s="13"/>
      <c r="D572" s="13"/>
      <c r="E572" s="14"/>
      <c r="F572" s="14"/>
      <c r="G572" s="13"/>
      <c r="H572" s="13"/>
      <c r="I572" s="13"/>
      <c r="J572" s="13"/>
      <c r="K572" s="13"/>
      <c r="L572" s="13"/>
      <c r="M572" s="14"/>
      <c r="N572" s="14"/>
      <c r="O572" s="13"/>
      <c r="P572" s="13"/>
      <c r="Q572" s="13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customHeight="1" x14ac:dyDescent="0.2">
      <c r="A573" s="13"/>
      <c r="B573" s="13"/>
      <c r="C573" s="13"/>
      <c r="D573" s="13"/>
      <c r="E573" s="14"/>
      <c r="F573" s="14"/>
      <c r="G573" s="13"/>
      <c r="H573" s="13"/>
      <c r="I573" s="13"/>
      <c r="J573" s="13"/>
      <c r="K573" s="13"/>
      <c r="L573" s="13"/>
      <c r="M573" s="14"/>
      <c r="N573" s="14"/>
      <c r="O573" s="13"/>
      <c r="P573" s="13"/>
      <c r="Q573" s="13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customHeight="1" x14ac:dyDescent="0.2">
      <c r="A574" s="13"/>
      <c r="B574" s="13"/>
      <c r="C574" s="13"/>
      <c r="D574" s="13"/>
      <c r="E574" s="14"/>
      <c r="F574" s="14"/>
      <c r="G574" s="13"/>
      <c r="H574" s="13"/>
      <c r="I574" s="13"/>
      <c r="J574" s="13"/>
      <c r="K574" s="13"/>
      <c r="L574" s="13"/>
      <c r="M574" s="14"/>
      <c r="N574" s="14"/>
      <c r="O574" s="13"/>
      <c r="P574" s="13"/>
      <c r="Q574" s="13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customHeight="1" x14ac:dyDescent="0.2">
      <c r="A575" s="13"/>
      <c r="B575" s="13"/>
      <c r="C575" s="13"/>
      <c r="D575" s="13"/>
      <c r="E575" s="14"/>
      <c r="F575" s="14"/>
      <c r="G575" s="13"/>
      <c r="H575" s="13"/>
      <c r="I575" s="13"/>
      <c r="J575" s="13"/>
      <c r="K575" s="13"/>
      <c r="L575" s="13"/>
      <c r="M575" s="14"/>
      <c r="N575" s="14"/>
      <c r="O575" s="13"/>
      <c r="P575" s="13"/>
      <c r="Q575" s="13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customHeight="1" x14ac:dyDescent="0.2">
      <c r="A576" s="13"/>
      <c r="B576" s="13"/>
      <c r="C576" s="13"/>
      <c r="D576" s="13"/>
      <c r="E576" s="14"/>
      <c r="F576" s="14"/>
      <c r="G576" s="13"/>
      <c r="H576" s="13"/>
      <c r="I576" s="13"/>
      <c r="J576" s="13"/>
      <c r="K576" s="13"/>
      <c r="L576" s="13"/>
      <c r="M576" s="14"/>
      <c r="N576" s="14"/>
      <c r="O576" s="13"/>
      <c r="P576" s="13"/>
      <c r="Q576" s="13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customHeight="1" x14ac:dyDescent="0.2">
      <c r="A577" s="13"/>
      <c r="B577" s="13"/>
      <c r="C577" s="13"/>
      <c r="D577" s="13"/>
      <c r="E577" s="14"/>
      <c r="F577" s="14"/>
      <c r="G577" s="13"/>
      <c r="H577" s="13"/>
      <c r="I577" s="13"/>
      <c r="J577" s="13"/>
      <c r="K577" s="13"/>
      <c r="L577" s="13"/>
      <c r="M577" s="14"/>
      <c r="N577" s="14"/>
      <c r="O577" s="13"/>
      <c r="P577" s="13"/>
      <c r="Q577" s="13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customHeight="1" x14ac:dyDescent="0.2">
      <c r="A578" s="13"/>
      <c r="B578" s="13"/>
      <c r="C578" s="13"/>
      <c r="D578" s="13"/>
      <c r="E578" s="14"/>
      <c r="F578" s="14"/>
      <c r="G578" s="13"/>
      <c r="H578" s="13"/>
      <c r="I578" s="13"/>
      <c r="J578" s="13"/>
      <c r="K578" s="13"/>
      <c r="L578" s="13"/>
      <c r="M578" s="14"/>
      <c r="N578" s="14"/>
      <c r="O578" s="13"/>
      <c r="P578" s="13"/>
      <c r="Q578" s="13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customHeight="1" x14ac:dyDescent="0.2">
      <c r="A579" s="13"/>
      <c r="B579" s="13"/>
      <c r="C579" s="13"/>
      <c r="D579" s="13"/>
      <c r="E579" s="14"/>
      <c r="F579" s="14"/>
      <c r="G579" s="13"/>
      <c r="H579" s="13"/>
      <c r="I579" s="13"/>
      <c r="J579" s="13"/>
      <c r="K579" s="13"/>
      <c r="L579" s="13"/>
      <c r="M579" s="14"/>
      <c r="N579" s="14"/>
      <c r="O579" s="13"/>
      <c r="P579" s="13"/>
      <c r="Q579" s="13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customHeight="1" x14ac:dyDescent="0.2">
      <c r="A580" s="13"/>
      <c r="B580" s="13"/>
      <c r="C580" s="13"/>
      <c r="D580" s="13"/>
      <c r="E580" s="14"/>
      <c r="F580" s="14"/>
      <c r="G580" s="13"/>
      <c r="H580" s="13"/>
      <c r="I580" s="13"/>
      <c r="J580" s="13"/>
      <c r="K580" s="13"/>
      <c r="L580" s="13"/>
      <c r="M580" s="14"/>
      <c r="N580" s="14"/>
      <c r="O580" s="13"/>
      <c r="P580" s="13"/>
      <c r="Q580" s="13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customHeight="1" x14ac:dyDescent="0.2">
      <c r="A581" s="13"/>
      <c r="B581" s="13"/>
      <c r="C581" s="13"/>
      <c r="D581" s="13"/>
      <c r="E581" s="14"/>
      <c r="F581" s="14"/>
      <c r="G581" s="13"/>
      <c r="H581" s="13"/>
      <c r="I581" s="13"/>
      <c r="J581" s="13"/>
      <c r="K581" s="13"/>
      <c r="L581" s="13"/>
      <c r="M581" s="14"/>
      <c r="N581" s="14"/>
      <c r="O581" s="13"/>
      <c r="P581" s="13"/>
      <c r="Q581" s="13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.75" customHeight="1" x14ac:dyDescent="0.2">
      <c r="A582" s="13"/>
      <c r="B582" s="13"/>
      <c r="C582" s="13"/>
      <c r="D582" s="13"/>
      <c r="E582" s="14"/>
      <c r="F582" s="14"/>
      <c r="G582" s="13"/>
      <c r="H582" s="13"/>
      <c r="I582" s="13"/>
      <c r="J582" s="13"/>
      <c r="K582" s="13"/>
      <c r="L582" s="13"/>
      <c r="M582" s="14"/>
      <c r="N582" s="14"/>
      <c r="O582" s="13"/>
      <c r="P582" s="13"/>
      <c r="Q582" s="13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.75" customHeight="1" x14ac:dyDescent="0.2">
      <c r="A583" s="13"/>
      <c r="B583" s="13"/>
      <c r="C583" s="13"/>
      <c r="D583" s="13"/>
      <c r="E583" s="14"/>
      <c r="F583" s="14"/>
      <c r="G583" s="13"/>
      <c r="H583" s="13"/>
      <c r="I583" s="13"/>
      <c r="J583" s="13"/>
      <c r="K583" s="13"/>
      <c r="L583" s="13"/>
      <c r="M583" s="14"/>
      <c r="N583" s="14"/>
      <c r="O583" s="13"/>
      <c r="P583" s="13"/>
      <c r="Q583" s="13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.75" customHeight="1" x14ac:dyDescent="0.2">
      <c r="A584" s="13"/>
      <c r="B584" s="13"/>
      <c r="C584" s="13"/>
      <c r="D584" s="13"/>
      <c r="E584" s="14"/>
      <c r="F584" s="14"/>
      <c r="G584" s="13"/>
      <c r="H584" s="13"/>
      <c r="I584" s="13"/>
      <c r="J584" s="13"/>
      <c r="K584" s="13"/>
      <c r="L584" s="13"/>
      <c r="M584" s="14"/>
      <c r="N584" s="14"/>
      <c r="O584" s="13"/>
      <c r="P584" s="13"/>
      <c r="Q584" s="13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.75" customHeight="1" x14ac:dyDescent="0.2">
      <c r="A585" s="13"/>
      <c r="B585" s="13"/>
      <c r="C585" s="13"/>
      <c r="D585" s="13"/>
      <c r="E585" s="14"/>
      <c r="F585" s="14"/>
      <c r="G585" s="13"/>
      <c r="H585" s="13"/>
      <c r="I585" s="13"/>
      <c r="J585" s="13"/>
      <c r="K585" s="13"/>
      <c r="L585" s="13"/>
      <c r="M585" s="14"/>
      <c r="N585" s="14"/>
      <c r="O585" s="13"/>
      <c r="P585" s="13"/>
      <c r="Q585" s="13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customHeight="1" x14ac:dyDescent="0.2">
      <c r="A586" s="13"/>
      <c r="B586" s="13"/>
      <c r="C586" s="13"/>
      <c r="D586" s="13"/>
      <c r="E586" s="14"/>
      <c r="F586" s="14"/>
      <c r="G586" s="13"/>
      <c r="H586" s="13"/>
      <c r="I586" s="13"/>
      <c r="J586" s="13"/>
      <c r="K586" s="13"/>
      <c r="L586" s="13"/>
      <c r="M586" s="14"/>
      <c r="N586" s="14"/>
      <c r="O586" s="13"/>
      <c r="P586" s="13"/>
      <c r="Q586" s="13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customHeight="1" x14ac:dyDescent="0.2">
      <c r="A587" s="13"/>
      <c r="B587" s="13"/>
      <c r="C587" s="13"/>
      <c r="D587" s="13"/>
      <c r="E587" s="14"/>
      <c r="F587" s="14"/>
      <c r="G587" s="13"/>
      <c r="H587" s="13"/>
      <c r="I587" s="13"/>
      <c r="J587" s="13"/>
      <c r="K587" s="13"/>
      <c r="L587" s="13"/>
      <c r="M587" s="14"/>
      <c r="N587" s="14"/>
      <c r="O587" s="13"/>
      <c r="P587" s="13"/>
      <c r="Q587" s="13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customHeight="1" x14ac:dyDescent="0.2">
      <c r="A588" s="13"/>
      <c r="B588" s="13"/>
      <c r="C588" s="13"/>
      <c r="D588" s="13"/>
      <c r="E588" s="14"/>
      <c r="F588" s="14"/>
      <c r="G588" s="13"/>
      <c r="H588" s="13"/>
      <c r="I588" s="13"/>
      <c r="J588" s="13"/>
      <c r="K588" s="13"/>
      <c r="L588" s="13"/>
      <c r="M588" s="14"/>
      <c r="N588" s="14"/>
      <c r="O588" s="13"/>
      <c r="P588" s="13"/>
      <c r="Q588" s="13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customHeight="1" x14ac:dyDescent="0.2">
      <c r="A589" s="13"/>
      <c r="B589" s="13"/>
      <c r="C589" s="13"/>
      <c r="D589" s="13"/>
      <c r="E589" s="14"/>
      <c r="F589" s="14"/>
      <c r="G589" s="13"/>
      <c r="H589" s="13"/>
      <c r="I589" s="13"/>
      <c r="J589" s="13"/>
      <c r="K589" s="13"/>
      <c r="L589" s="13"/>
      <c r="M589" s="14"/>
      <c r="N589" s="14"/>
      <c r="O589" s="13"/>
      <c r="P589" s="13"/>
      <c r="Q589" s="13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.75" customHeight="1" x14ac:dyDescent="0.2">
      <c r="A590" s="13"/>
      <c r="B590" s="13"/>
      <c r="C590" s="13"/>
      <c r="D590" s="13"/>
      <c r="E590" s="14"/>
      <c r="F590" s="14"/>
      <c r="G590" s="13"/>
      <c r="H590" s="13"/>
      <c r="I590" s="13"/>
      <c r="J590" s="13"/>
      <c r="K590" s="13"/>
      <c r="L590" s="13"/>
      <c r="M590" s="14"/>
      <c r="N590" s="14"/>
      <c r="O590" s="13"/>
      <c r="P590" s="13"/>
      <c r="Q590" s="13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.75" customHeight="1" x14ac:dyDescent="0.2">
      <c r="A591" s="13"/>
      <c r="B591" s="13"/>
      <c r="C591" s="13"/>
      <c r="D591" s="13"/>
      <c r="E591" s="14"/>
      <c r="F591" s="14"/>
      <c r="G591" s="13"/>
      <c r="H591" s="13"/>
      <c r="I591" s="13"/>
      <c r="J591" s="13"/>
      <c r="K591" s="13"/>
      <c r="L591" s="13"/>
      <c r="M591" s="14"/>
      <c r="N591" s="14"/>
      <c r="O591" s="13"/>
      <c r="P591" s="13"/>
      <c r="Q591" s="13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.75" customHeight="1" x14ac:dyDescent="0.2">
      <c r="A592" s="13"/>
      <c r="B592" s="13"/>
      <c r="C592" s="13"/>
      <c r="D592" s="13"/>
      <c r="E592" s="14"/>
      <c r="F592" s="14"/>
      <c r="G592" s="13"/>
      <c r="H592" s="13"/>
      <c r="I592" s="13"/>
      <c r="J592" s="13"/>
      <c r="K592" s="13"/>
      <c r="L592" s="13"/>
      <c r="M592" s="14"/>
      <c r="N592" s="14"/>
      <c r="O592" s="13"/>
      <c r="P592" s="13"/>
      <c r="Q592" s="13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.75" customHeight="1" x14ac:dyDescent="0.2">
      <c r="A593" s="13"/>
      <c r="B593" s="13"/>
      <c r="C593" s="13"/>
      <c r="D593" s="13"/>
      <c r="E593" s="14"/>
      <c r="F593" s="14"/>
      <c r="G593" s="13"/>
      <c r="H593" s="13"/>
      <c r="I593" s="13"/>
      <c r="J593" s="13"/>
      <c r="K593" s="13"/>
      <c r="L593" s="13"/>
      <c r="M593" s="14"/>
      <c r="N593" s="14"/>
      <c r="O593" s="13"/>
      <c r="P593" s="13"/>
      <c r="Q593" s="13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.75" customHeight="1" x14ac:dyDescent="0.2">
      <c r="A594" s="13"/>
      <c r="B594" s="13"/>
      <c r="C594" s="13"/>
      <c r="D594" s="13"/>
      <c r="E594" s="14"/>
      <c r="F594" s="14"/>
      <c r="G594" s="13"/>
      <c r="H594" s="13"/>
      <c r="I594" s="13"/>
      <c r="J594" s="13"/>
      <c r="K594" s="13"/>
      <c r="L594" s="13"/>
      <c r="M594" s="14"/>
      <c r="N594" s="14"/>
      <c r="O594" s="13"/>
      <c r="P594" s="13"/>
      <c r="Q594" s="13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.75" customHeight="1" x14ac:dyDescent="0.2">
      <c r="A595" s="13"/>
      <c r="B595" s="13"/>
      <c r="C595" s="13"/>
      <c r="D595" s="13"/>
      <c r="E595" s="14"/>
      <c r="F595" s="14"/>
      <c r="G595" s="13"/>
      <c r="H595" s="13"/>
      <c r="I595" s="13"/>
      <c r="J595" s="13"/>
      <c r="K595" s="13"/>
      <c r="L595" s="13"/>
      <c r="M595" s="14"/>
      <c r="N595" s="14"/>
      <c r="O595" s="13"/>
      <c r="P595" s="13"/>
      <c r="Q595" s="13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.75" customHeight="1" x14ac:dyDescent="0.2">
      <c r="A596" s="13"/>
      <c r="B596" s="13"/>
      <c r="C596" s="13"/>
      <c r="D596" s="13"/>
      <c r="E596" s="14"/>
      <c r="F596" s="14"/>
      <c r="G596" s="13"/>
      <c r="H596" s="13"/>
      <c r="I596" s="13"/>
      <c r="J596" s="13"/>
      <c r="K596" s="13"/>
      <c r="L596" s="13"/>
      <c r="M596" s="14"/>
      <c r="N596" s="14"/>
      <c r="O596" s="13"/>
      <c r="P596" s="13"/>
      <c r="Q596" s="13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.75" customHeight="1" x14ac:dyDescent="0.2">
      <c r="A597" s="13"/>
      <c r="B597" s="13"/>
      <c r="C597" s="13"/>
      <c r="D597" s="13"/>
      <c r="E597" s="14"/>
      <c r="F597" s="14"/>
      <c r="G597" s="13"/>
      <c r="H597" s="13"/>
      <c r="I597" s="13"/>
      <c r="J597" s="13"/>
      <c r="K597" s="13"/>
      <c r="L597" s="13"/>
      <c r="M597" s="14"/>
      <c r="N597" s="14"/>
      <c r="O597" s="13"/>
      <c r="P597" s="13"/>
      <c r="Q597" s="13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.75" customHeight="1" x14ac:dyDescent="0.2">
      <c r="A598" s="13"/>
      <c r="B598" s="13"/>
      <c r="C598" s="13"/>
      <c r="D598" s="13"/>
      <c r="E598" s="14"/>
      <c r="F598" s="14"/>
      <c r="G598" s="13"/>
      <c r="H598" s="13"/>
      <c r="I598" s="13"/>
      <c r="J598" s="13"/>
      <c r="K598" s="13"/>
      <c r="L598" s="13"/>
      <c r="M598" s="14"/>
      <c r="N598" s="14"/>
      <c r="O598" s="13"/>
      <c r="P598" s="13"/>
      <c r="Q598" s="13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.75" customHeight="1" x14ac:dyDescent="0.2">
      <c r="A599" s="13"/>
      <c r="B599" s="13"/>
      <c r="C599" s="13"/>
      <c r="D599" s="13"/>
      <c r="E599" s="14"/>
      <c r="F599" s="14"/>
      <c r="G599" s="13"/>
      <c r="H599" s="13"/>
      <c r="I599" s="13"/>
      <c r="J599" s="13"/>
      <c r="K599" s="13"/>
      <c r="L599" s="13"/>
      <c r="M599" s="14"/>
      <c r="N599" s="14"/>
      <c r="O599" s="13"/>
      <c r="P599" s="13"/>
      <c r="Q599" s="13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.75" customHeight="1" x14ac:dyDescent="0.2">
      <c r="A600" s="13"/>
      <c r="B600" s="13"/>
      <c r="C600" s="13"/>
      <c r="D600" s="13"/>
      <c r="E600" s="14"/>
      <c r="F600" s="14"/>
      <c r="G600" s="13"/>
      <c r="H600" s="13"/>
      <c r="I600" s="13"/>
      <c r="J600" s="13"/>
      <c r="K600" s="13"/>
      <c r="L600" s="13"/>
      <c r="M600" s="14"/>
      <c r="N600" s="14"/>
      <c r="O600" s="13"/>
      <c r="P600" s="13"/>
      <c r="Q600" s="13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.75" customHeight="1" x14ac:dyDescent="0.2">
      <c r="A601" s="13"/>
      <c r="B601" s="13"/>
      <c r="C601" s="13"/>
      <c r="D601" s="13"/>
      <c r="E601" s="14"/>
      <c r="F601" s="14"/>
      <c r="G601" s="13"/>
      <c r="H601" s="13"/>
      <c r="I601" s="13"/>
      <c r="J601" s="13"/>
      <c r="K601" s="13"/>
      <c r="L601" s="13"/>
      <c r="M601" s="14"/>
      <c r="N601" s="14"/>
      <c r="O601" s="13"/>
      <c r="P601" s="13"/>
      <c r="Q601" s="13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.75" customHeight="1" x14ac:dyDescent="0.2">
      <c r="A602" s="13"/>
      <c r="B602" s="13"/>
      <c r="C602" s="13"/>
      <c r="D602" s="13"/>
      <c r="E602" s="14"/>
      <c r="F602" s="14"/>
      <c r="G602" s="13"/>
      <c r="H602" s="13"/>
      <c r="I602" s="13"/>
      <c r="J602" s="13"/>
      <c r="K602" s="13"/>
      <c r="L602" s="13"/>
      <c r="M602" s="14"/>
      <c r="N602" s="14"/>
      <c r="O602" s="13"/>
      <c r="P602" s="13"/>
      <c r="Q602" s="13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.75" customHeight="1" x14ac:dyDescent="0.2">
      <c r="A603" s="13"/>
      <c r="B603" s="13"/>
      <c r="C603" s="13"/>
      <c r="D603" s="13"/>
      <c r="E603" s="14"/>
      <c r="F603" s="14"/>
      <c r="G603" s="13"/>
      <c r="H603" s="13"/>
      <c r="I603" s="13"/>
      <c r="J603" s="13"/>
      <c r="K603" s="13"/>
      <c r="L603" s="13"/>
      <c r="M603" s="14"/>
      <c r="N603" s="14"/>
      <c r="O603" s="13"/>
      <c r="P603" s="13"/>
      <c r="Q603" s="13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.75" customHeight="1" x14ac:dyDescent="0.2">
      <c r="A604" s="13"/>
      <c r="B604" s="13"/>
      <c r="C604" s="13"/>
      <c r="D604" s="13"/>
      <c r="E604" s="14"/>
      <c r="F604" s="14"/>
      <c r="G604" s="13"/>
      <c r="H604" s="13"/>
      <c r="I604" s="13"/>
      <c r="J604" s="13"/>
      <c r="K604" s="13"/>
      <c r="L604" s="13"/>
      <c r="M604" s="14"/>
      <c r="N604" s="14"/>
      <c r="O604" s="13"/>
      <c r="P604" s="13"/>
      <c r="Q604" s="13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.75" customHeight="1" x14ac:dyDescent="0.2">
      <c r="A605" s="13"/>
      <c r="B605" s="13"/>
      <c r="C605" s="13"/>
      <c r="D605" s="13"/>
      <c r="E605" s="14"/>
      <c r="F605" s="14"/>
      <c r="G605" s="13"/>
      <c r="H605" s="13"/>
      <c r="I605" s="13"/>
      <c r="J605" s="13"/>
      <c r="K605" s="13"/>
      <c r="L605" s="13"/>
      <c r="M605" s="14"/>
      <c r="N605" s="14"/>
      <c r="O605" s="13"/>
      <c r="P605" s="13"/>
      <c r="Q605" s="13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.75" customHeight="1" x14ac:dyDescent="0.2">
      <c r="A606" s="13"/>
      <c r="B606" s="13"/>
      <c r="C606" s="13"/>
      <c r="D606" s="13"/>
      <c r="E606" s="14"/>
      <c r="F606" s="14"/>
      <c r="G606" s="13"/>
      <c r="H606" s="13"/>
      <c r="I606" s="13"/>
      <c r="J606" s="13"/>
      <c r="K606" s="13"/>
      <c r="L606" s="13"/>
      <c r="M606" s="14"/>
      <c r="N606" s="14"/>
      <c r="O606" s="13"/>
      <c r="P606" s="13"/>
      <c r="Q606" s="13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.75" customHeight="1" x14ac:dyDescent="0.2">
      <c r="A607" s="13"/>
      <c r="B607" s="13"/>
      <c r="C607" s="13"/>
      <c r="D607" s="13"/>
      <c r="E607" s="14"/>
      <c r="F607" s="14"/>
      <c r="G607" s="13"/>
      <c r="H607" s="13"/>
      <c r="I607" s="13"/>
      <c r="J607" s="13"/>
      <c r="K607" s="13"/>
      <c r="L607" s="13"/>
      <c r="M607" s="14"/>
      <c r="N607" s="14"/>
      <c r="O607" s="13"/>
      <c r="P607" s="13"/>
      <c r="Q607" s="13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.75" customHeight="1" x14ac:dyDescent="0.2">
      <c r="A608" s="13"/>
      <c r="B608" s="13"/>
      <c r="C608" s="13"/>
      <c r="D608" s="13"/>
      <c r="E608" s="14"/>
      <c r="F608" s="14"/>
      <c r="G608" s="13"/>
      <c r="H608" s="13"/>
      <c r="I608" s="13"/>
      <c r="J608" s="13"/>
      <c r="K608" s="13"/>
      <c r="L608" s="13"/>
      <c r="M608" s="14"/>
      <c r="N608" s="14"/>
      <c r="O608" s="13"/>
      <c r="P608" s="13"/>
      <c r="Q608" s="13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.75" customHeight="1" x14ac:dyDescent="0.2">
      <c r="A609" s="13"/>
      <c r="B609" s="13"/>
      <c r="C609" s="13"/>
      <c r="D609" s="13"/>
      <c r="E609" s="14"/>
      <c r="F609" s="14"/>
      <c r="G609" s="13"/>
      <c r="H609" s="13"/>
      <c r="I609" s="13"/>
      <c r="J609" s="13"/>
      <c r="K609" s="13"/>
      <c r="L609" s="13"/>
      <c r="M609" s="14"/>
      <c r="N609" s="14"/>
      <c r="O609" s="13"/>
      <c r="P609" s="13"/>
      <c r="Q609" s="13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.75" customHeight="1" x14ac:dyDescent="0.2">
      <c r="A610" s="13"/>
      <c r="B610" s="13"/>
      <c r="C610" s="13"/>
      <c r="D610" s="13"/>
      <c r="E610" s="14"/>
      <c r="F610" s="14"/>
      <c r="G610" s="13"/>
      <c r="H610" s="13"/>
      <c r="I610" s="13"/>
      <c r="J610" s="13"/>
      <c r="K610" s="13"/>
      <c r="L610" s="13"/>
      <c r="M610" s="14"/>
      <c r="N610" s="14"/>
      <c r="O610" s="13"/>
      <c r="P610" s="13"/>
      <c r="Q610" s="13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.75" customHeight="1" x14ac:dyDescent="0.2">
      <c r="A611" s="13"/>
      <c r="B611" s="13"/>
      <c r="C611" s="13"/>
      <c r="D611" s="13"/>
      <c r="E611" s="14"/>
      <c r="F611" s="14"/>
      <c r="G611" s="13"/>
      <c r="H611" s="13"/>
      <c r="I611" s="13"/>
      <c r="J611" s="13"/>
      <c r="K611" s="13"/>
      <c r="L611" s="13"/>
      <c r="M611" s="14"/>
      <c r="N611" s="14"/>
      <c r="O611" s="13"/>
      <c r="P611" s="13"/>
      <c r="Q611" s="13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.75" customHeight="1" x14ac:dyDescent="0.2">
      <c r="A612" s="13"/>
      <c r="B612" s="13"/>
      <c r="C612" s="13"/>
      <c r="D612" s="13"/>
      <c r="E612" s="14"/>
      <c r="F612" s="14"/>
      <c r="G612" s="13"/>
      <c r="H612" s="13"/>
      <c r="I612" s="13"/>
      <c r="J612" s="13"/>
      <c r="K612" s="13"/>
      <c r="L612" s="13"/>
      <c r="M612" s="14"/>
      <c r="N612" s="14"/>
      <c r="O612" s="13"/>
      <c r="P612" s="13"/>
      <c r="Q612" s="13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.75" customHeight="1" x14ac:dyDescent="0.2">
      <c r="A613" s="13"/>
      <c r="B613" s="13"/>
      <c r="C613" s="13"/>
      <c r="D613" s="13"/>
      <c r="E613" s="14"/>
      <c r="F613" s="14"/>
      <c r="G613" s="13"/>
      <c r="H613" s="13"/>
      <c r="I613" s="13"/>
      <c r="J613" s="13"/>
      <c r="K613" s="13"/>
      <c r="L613" s="13"/>
      <c r="M613" s="14"/>
      <c r="N613" s="14"/>
      <c r="O613" s="13"/>
      <c r="P613" s="13"/>
      <c r="Q613" s="13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.75" customHeight="1" x14ac:dyDescent="0.2">
      <c r="A614" s="13"/>
      <c r="B614" s="13"/>
      <c r="C614" s="13"/>
      <c r="D614" s="13"/>
      <c r="E614" s="14"/>
      <c r="F614" s="14"/>
      <c r="G614" s="13"/>
      <c r="H614" s="13"/>
      <c r="I614" s="13"/>
      <c r="J614" s="13"/>
      <c r="K614" s="13"/>
      <c r="L614" s="13"/>
      <c r="M614" s="14"/>
      <c r="N614" s="14"/>
      <c r="O614" s="13"/>
      <c r="P614" s="13"/>
      <c r="Q614" s="13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.75" customHeight="1" x14ac:dyDescent="0.2">
      <c r="A615" s="13"/>
      <c r="B615" s="13"/>
      <c r="C615" s="13"/>
      <c r="D615" s="13"/>
      <c r="E615" s="14"/>
      <c r="F615" s="14"/>
      <c r="G615" s="13"/>
      <c r="H615" s="13"/>
      <c r="I615" s="13"/>
      <c r="J615" s="13"/>
      <c r="K615" s="13"/>
      <c r="L615" s="13"/>
      <c r="M615" s="14"/>
      <c r="N615" s="14"/>
      <c r="O615" s="13"/>
      <c r="P615" s="13"/>
      <c r="Q615" s="13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.75" customHeight="1" x14ac:dyDescent="0.2">
      <c r="A616" s="13"/>
      <c r="B616" s="13"/>
      <c r="C616" s="13"/>
      <c r="D616" s="13"/>
      <c r="E616" s="14"/>
      <c r="F616" s="14"/>
      <c r="G616" s="13"/>
      <c r="H616" s="13"/>
      <c r="I616" s="13"/>
      <c r="J616" s="13"/>
      <c r="K616" s="13"/>
      <c r="L616" s="13"/>
      <c r="M616" s="14"/>
      <c r="N616" s="14"/>
      <c r="O616" s="13"/>
      <c r="P616" s="13"/>
      <c r="Q616" s="13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.75" customHeight="1" x14ac:dyDescent="0.2">
      <c r="A617" s="13"/>
      <c r="B617" s="13"/>
      <c r="C617" s="13"/>
      <c r="D617" s="13"/>
      <c r="E617" s="14"/>
      <c r="F617" s="14"/>
      <c r="G617" s="13"/>
      <c r="H617" s="13"/>
      <c r="I617" s="13"/>
      <c r="J617" s="13"/>
      <c r="K617" s="13"/>
      <c r="L617" s="13"/>
      <c r="M617" s="14"/>
      <c r="N617" s="14"/>
      <c r="O617" s="13"/>
      <c r="P617" s="13"/>
      <c r="Q617" s="13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.75" customHeight="1" x14ac:dyDescent="0.2">
      <c r="A618" s="13"/>
      <c r="B618" s="13"/>
      <c r="C618" s="13"/>
      <c r="D618" s="13"/>
      <c r="E618" s="14"/>
      <c r="F618" s="14"/>
      <c r="G618" s="13"/>
      <c r="H618" s="13"/>
      <c r="I618" s="13"/>
      <c r="J618" s="13"/>
      <c r="K618" s="13"/>
      <c r="L618" s="13"/>
      <c r="M618" s="14"/>
      <c r="N618" s="14"/>
      <c r="O618" s="13"/>
      <c r="P618" s="13"/>
      <c r="Q618" s="13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.75" customHeight="1" x14ac:dyDescent="0.2">
      <c r="A619" s="13"/>
      <c r="B619" s="13"/>
      <c r="C619" s="13"/>
      <c r="D619" s="13"/>
      <c r="E619" s="14"/>
      <c r="F619" s="14"/>
      <c r="G619" s="13"/>
      <c r="H619" s="13"/>
      <c r="I619" s="13"/>
      <c r="J619" s="13"/>
      <c r="K619" s="13"/>
      <c r="L619" s="13"/>
      <c r="M619" s="14"/>
      <c r="N619" s="14"/>
      <c r="O619" s="13"/>
      <c r="P619" s="13"/>
      <c r="Q619" s="13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.75" customHeight="1" x14ac:dyDescent="0.2">
      <c r="A620" s="13"/>
      <c r="B620" s="13"/>
      <c r="C620" s="13"/>
      <c r="D620" s="13"/>
      <c r="E620" s="14"/>
      <c r="F620" s="14"/>
      <c r="G620" s="13"/>
      <c r="H620" s="13"/>
      <c r="I620" s="13"/>
      <c r="J620" s="13"/>
      <c r="K620" s="13"/>
      <c r="L620" s="13"/>
      <c r="M620" s="14"/>
      <c r="N620" s="14"/>
      <c r="O620" s="13"/>
      <c r="P620" s="13"/>
      <c r="Q620" s="13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.75" customHeight="1" x14ac:dyDescent="0.2">
      <c r="A621" s="13"/>
      <c r="B621" s="13"/>
      <c r="C621" s="13"/>
      <c r="D621" s="13"/>
      <c r="E621" s="14"/>
      <c r="F621" s="14"/>
      <c r="G621" s="13"/>
      <c r="H621" s="13"/>
      <c r="I621" s="13"/>
      <c r="J621" s="13"/>
      <c r="K621" s="13"/>
      <c r="L621" s="13"/>
      <c r="M621" s="14"/>
      <c r="N621" s="14"/>
      <c r="O621" s="13"/>
      <c r="P621" s="13"/>
      <c r="Q621" s="13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.75" customHeight="1" x14ac:dyDescent="0.2">
      <c r="A622" s="13"/>
      <c r="B622" s="13"/>
      <c r="C622" s="13"/>
      <c r="D622" s="13"/>
      <c r="E622" s="14"/>
      <c r="F622" s="14"/>
      <c r="G622" s="13"/>
      <c r="H622" s="13"/>
      <c r="I622" s="13"/>
      <c r="J622" s="13"/>
      <c r="K622" s="13"/>
      <c r="L622" s="13"/>
      <c r="M622" s="14"/>
      <c r="N622" s="14"/>
      <c r="O622" s="13"/>
      <c r="P622" s="13"/>
      <c r="Q622" s="13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.75" customHeight="1" x14ac:dyDescent="0.2">
      <c r="A623" s="13"/>
      <c r="B623" s="13"/>
      <c r="C623" s="13"/>
      <c r="D623" s="13"/>
      <c r="E623" s="14"/>
      <c r="F623" s="14"/>
      <c r="G623" s="13"/>
      <c r="H623" s="13"/>
      <c r="I623" s="13"/>
      <c r="J623" s="13"/>
      <c r="K623" s="13"/>
      <c r="L623" s="13"/>
      <c r="M623" s="14"/>
      <c r="N623" s="14"/>
      <c r="O623" s="13"/>
      <c r="P623" s="13"/>
      <c r="Q623" s="13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.75" customHeight="1" x14ac:dyDescent="0.2">
      <c r="A624" s="13"/>
      <c r="B624" s="13"/>
      <c r="C624" s="13"/>
      <c r="D624" s="13"/>
      <c r="E624" s="14"/>
      <c r="F624" s="14"/>
      <c r="G624" s="13"/>
      <c r="H624" s="13"/>
      <c r="I624" s="13"/>
      <c r="J624" s="13"/>
      <c r="K624" s="13"/>
      <c r="L624" s="13"/>
      <c r="M624" s="14"/>
      <c r="N624" s="14"/>
      <c r="O624" s="13"/>
      <c r="P624" s="13"/>
      <c r="Q624" s="13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.75" customHeight="1" x14ac:dyDescent="0.2">
      <c r="A625" s="13"/>
      <c r="B625" s="13"/>
      <c r="C625" s="13"/>
      <c r="D625" s="13"/>
      <c r="E625" s="14"/>
      <c r="F625" s="14"/>
      <c r="G625" s="13"/>
      <c r="H625" s="13"/>
      <c r="I625" s="13"/>
      <c r="J625" s="13"/>
      <c r="K625" s="13"/>
      <c r="L625" s="13"/>
      <c r="M625" s="14"/>
      <c r="N625" s="14"/>
      <c r="O625" s="13"/>
      <c r="P625" s="13"/>
      <c r="Q625" s="13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.75" customHeight="1" x14ac:dyDescent="0.2">
      <c r="A626" s="13"/>
      <c r="B626" s="13"/>
      <c r="C626" s="13"/>
      <c r="D626" s="13"/>
      <c r="E626" s="14"/>
      <c r="F626" s="14"/>
      <c r="G626" s="13"/>
      <c r="H626" s="13"/>
      <c r="I626" s="13"/>
      <c r="J626" s="13"/>
      <c r="K626" s="13"/>
      <c r="L626" s="13"/>
      <c r="M626" s="14"/>
      <c r="N626" s="14"/>
      <c r="O626" s="13"/>
      <c r="P626" s="13"/>
      <c r="Q626" s="13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.75" customHeight="1" x14ac:dyDescent="0.2">
      <c r="A627" s="13"/>
      <c r="B627" s="13"/>
      <c r="C627" s="13"/>
      <c r="D627" s="13"/>
      <c r="E627" s="14"/>
      <c r="F627" s="14"/>
      <c r="G627" s="13"/>
      <c r="H627" s="13"/>
      <c r="I627" s="13"/>
      <c r="J627" s="13"/>
      <c r="K627" s="13"/>
      <c r="L627" s="13"/>
      <c r="M627" s="14"/>
      <c r="N627" s="14"/>
      <c r="O627" s="13"/>
      <c r="P627" s="13"/>
      <c r="Q627" s="13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.75" customHeight="1" x14ac:dyDescent="0.2">
      <c r="A628" s="13"/>
      <c r="B628" s="13"/>
      <c r="C628" s="13"/>
      <c r="D628" s="13"/>
      <c r="E628" s="14"/>
      <c r="F628" s="14"/>
      <c r="G628" s="13"/>
      <c r="H628" s="13"/>
      <c r="I628" s="13"/>
      <c r="J628" s="13"/>
      <c r="K628" s="13"/>
      <c r="L628" s="13"/>
      <c r="M628" s="14"/>
      <c r="N628" s="14"/>
      <c r="O628" s="13"/>
      <c r="P628" s="13"/>
      <c r="Q628" s="13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.75" customHeight="1" x14ac:dyDescent="0.2">
      <c r="A629" s="13"/>
      <c r="B629" s="13"/>
      <c r="C629" s="13"/>
      <c r="D629" s="13"/>
      <c r="E629" s="14"/>
      <c r="F629" s="14"/>
      <c r="G629" s="13"/>
      <c r="H629" s="13"/>
      <c r="I629" s="13"/>
      <c r="J629" s="13"/>
      <c r="K629" s="13"/>
      <c r="L629" s="13"/>
      <c r="M629" s="14"/>
      <c r="N629" s="14"/>
      <c r="O629" s="13"/>
      <c r="P629" s="13"/>
      <c r="Q629" s="13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.75" customHeight="1" x14ac:dyDescent="0.2">
      <c r="A630" s="13"/>
      <c r="B630" s="13"/>
      <c r="C630" s="13"/>
      <c r="D630" s="13"/>
      <c r="E630" s="14"/>
      <c r="F630" s="14"/>
      <c r="G630" s="13"/>
      <c r="H630" s="13"/>
      <c r="I630" s="13"/>
      <c r="J630" s="13"/>
      <c r="K630" s="13"/>
      <c r="L630" s="13"/>
      <c r="M630" s="14"/>
      <c r="N630" s="14"/>
      <c r="O630" s="13"/>
      <c r="P630" s="13"/>
      <c r="Q630" s="13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.75" customHeight="1" x14ac:dyDescent="0.2">
      <c r="A631" s="13"/>
      <c r="B631" s="13"/>
      <c r="C631" s="13"/>
      <c r="D631" s="13"/>
      <c r="E631" s="14"/>
      <c r="F631" s="14"/>
      <c r="G631" s="13"/>
      <c r="H631" s="13"/>
      <c r="I631" s="13"/>
      <c r="J631" s="13"/>
      <c r="K631" s="13"/>
      <c r="L631" s="13"/>
      <c r="M631" s="14"/>
      <c r="N631" s="14"/>
      <c r="O631" s="13"/>
      <c r="P631" s="13"/>
      <c r="Q631" s="13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.75" customHeight="1" x14ac:dyDescent="0.2">
      <c r="A632" s="13"/>
      <c r="B632" s="13"/>
      <c r="C632" s="13"/>
      <c r="D632" s="13"/>
      <c r="E632" s="14"/>
      <c r="F632" s="14"/>
      <c r="G632" s="13"/>
      <c r="H632" s="13"/>
      <c r="I632" s="13"/>
      <c r="J632" s="13"/>
      <c r="K632" s="13"/>
      <c r="L632" s="13"/>
      <c r="M632" s="14"/>
      <c r="N632" s="14"/>
      <c r="O632" s="13"/>
      <c r="P632" s="13"/>
      <c r="Q632" s="13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.75" customHeight="1" x14ac:dyDescent="0.2">
      <c r="A633" s="13"/>
      <c r="B633" s="13"/>
      <c r="C633" s="13"/>
      <c r="D633" s="13"/>
      <c r="E633" s="14"/>
      <c r="F633" s="14"/>
      <c r="G633" s="13"/>
      <c r="H633" s="13"/>
      <c r="I633" s="13"/>
      <c r="J633" s="13"/>
      <c r="K633" s="13"/>
      <c r="L633" s="13"/>
      <c r="M633" s="14"/>
      <c r="N633" s="14"/>
      <c r="O633" s="13"/>
      <c r="P633" s="13"/>
      <c r="Q633" s="13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.75" customHeight="1" x14ac:dyDescent="0.2">
      <c r="A634" s="13"/>
      <c r="B634" s="13"/>
      <c r="C634" s="13"/>
      <c r="D634" s="13"/>
      <c r="E634" s="14"/>
      <c r="F634" s="14"/>
      <c r="G634" s="13"/>
      <c r="H634" s="13"/>
      <c r="I634" s="13"/>
      <c r="J634" s="13"/>
      <c r="K634" s="13"/>
      <c r="L634" s="13"/>
      <c r="M634" s="14"/>
      <c r="N634" s="14"/>
      <c r="O634" s="13"/>
      <c r="P634" s="13"/>
      <c r="Q634" s="13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.75" customHeight="1" x14ac:dyDescent="0.2">
      <c r="A635" s="13"/>
      <c r="B635" s="13"/>
      <c r="C635" s="13"/>
      <c r="D635" s="13"/>
      <c r="E635" s="14"/>
      <c r="F635" s="14"/>
      <c r="G635" s="13"/>
      <c r="H635" s="13"/>
      <c r="I635" s="13"/>
      <c r="J635" s="13"/>
      <c r="K635" s="13"/>
      <c r="L635" s="13"/>
      <c r="M635" s="14"/>
      <c r="N635" s="14"/>
      <c r="O635" s="13"/>
      <c r="P635" s="13"/>
      <c r="Q635" s="13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.75" customHeight="1" x14ac:dyDescent="0.2">
      <c r="A636" s="13"/>
      <c r="B636" s="13"/>
      <c r="C636" s="13"/>
      <c r="D636" s="13"/>
      <c r="E636" s="14"/>
      <c r="F636" s="14"/>
      <c r="G636" s="13"/>
      <c r="H636" s="13"/>
      <c r="I636" s="13"/>
      <c r="J636" s="13"/>
      <c r="K636" s="13"/>
      <c r="L636" s="13"/>
      <c r="M636" s="14"/>
      <c r="N636" s="14"/>
      <c r="O636" s="13"/>
      <c r="P636" s="13"/>
      <c r="Q636" s="13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.75" customHeight="1" x14ac:dyDescent="0.2">
      <c r="A637" s="13"/>
      <c r="B637" s="13"/>
      <c r="C637" s="13"/>
      <c r="D637" s="13"/>
      <c r="E637" s="14"/>
      <c r="F637" s="14"/>
      <c r="G637" s="13"/>
      <c r="H637" s="13"/>
      <c r="I637" s="13"/>
      <c r="J637" s="13"/>
      <c r="K637" s="13"/>
      <c r="L637" s="13"/>
      <c r="M637" s="14"/>
      <c r="N637" s="14"/>
      <c r="O637" s="13"/>
      <c r="P637" s="13"/>
      <c r="Q637" s="13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.75" customHeight="1" x14ac:dyDescent="0.2">
      <c r="A638" s="13"/>
      <c r="B638" s="13"/>
      <c r="C638" s="13"/>
      <c r="D638" s="13"/>
      <c r="E638" s="14"/>
      <c r="F638" s="14"/>
      <c r="G638" s="13"/>
      <c r="H638" s="13"/>
      <c r="I638" s="13"/>
      <c r="J638" s="13"/>
      <c r="K638" s="13"/>
      <c r="L638" s="13"/>
      <c r="M638" s="14"/>
      <c r="N638" s="14"/>
      <c r="O638" s="13"/>
      <c r="P638" s="13"/>
      <c r="Q638" s="13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.75" customHeight="1" x14ac:dyDescent="0.2">
      <c r="A639" s="13"/>
      <c r="B639" s="13"/>
      <c r="C639" s="13"/>
      <c r="D639" s="13"/>
      <c r="E639" s="14"/>
      <c r="F639" s="14"/>
      <c r="G639" s="13"/>
      <c r="H639" s="13"/>
      <c r="I639" s="13"/>
      <c r="J639" s="13"/>
      <c r="K639" s="13"/>
      <c r="L639" s="13"/>
      <c r="M639" s="14"/>
      <c r="N639" s="14"/>
      <c r="O639" s="13"/>
      <c r="P639" s="13"/>
      <c r="Q639" s="13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.75" customHeight="1" x14ac:dyDescent="0.2">
      <c r="A640" s="13"/>
      <c r="B640" s="13"/>
      <c r="C640" s="13"/>
      <c r="D640" s="13"/>
      <c r="E640" s="14"/>
      <c r="F640" s="14"/>
      <c r="G640" s="13"/>
      <c r="H640" s="13"/>
      <c r="I640" s="13"/>
      <c r="J640" s="13"/>
      <c r="K640" s="13"/>
      <c r="L640" s="13"/>
      <c r="M640" s="14"/>
      <c r="N640" s="14"/>
      <c r="O640" s="13"/>
      <c r="P640" s="13"/>
      <c r="Q640" s="13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.75" customHeight="1" x14ac:dyDescent="0.2">
      <c r="A641" s="13"/>
      <c r="B641" s="13"/>
      <c r="C641" s="13"/>
      <c r="D641" s="13"/>
      <c r="E641" s="14"/>
      <c r="F641" s="14"/>
      <c r="G641" s="13"/>
      <c r="H641" s="13"/>
      <c r="I641" s="13"/>
      <c r="J641" s="13"/>
      <c r="K641" s="13"/>
      <c r="L641" s="13"/>
      <c r="M641" s="14"/>
      <c r="N641" s="14"/>
      <c r="O641" s="13"/>
      <c r="P641" s="13"/>
      <c r="Q641" s="13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.75" customHeight="1" x14ac:dyDescent="0.2">
      <c r="A642" s="13"/>
      <c r="B642" s="13"/>
      <c r="C642" s="13"/>
      <c r="D642" s="13"/>
      <c r="E642" s="14"/>
      <c r="F642" s="14"/>
      <c r="G642" s="13"/>
      <c r="H642" s="13"/>
      <c r="I642" s="13"/>
      <c r="J642" s="13"/>
      <c r="K642" s="13"/>
      <c r="L642" s="13"/>
      <c r="M642" s="14"/>
      <c r="N642" s="14"/>
      <c r="O642" s="13"/>
      <c r="P642" s="13"/>
      <c r="Q642" s="13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.75" customHeight="1" x14ac:dyDescent="0.2">
      <c r="A643" s="13"/>
      <c r="B643" s="13"/>
      <c r="C643" s="13"/>
      <c r="D643" s="13"/>
      <c r="E643" s="14"/>
      <c r="F643" s="14"/>
      <c r="G643" s="13"/>
      <c r="H643" s="13"/>
      <c r="I643" s="13"/>
      <c r="J643" s="13"/>
      <c r="K643" s="13"/>
      <c r="L643" s="13"/>
      <c r="M643" s="14"/>
      <c r="N643" s="14"/>
      <c r="O643" s="13"/>
      <c r="P643" s="13"/>
      <c r="Q643" s="13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.75" customHeight="1" x14ac:dyDescent="0.2">
      <c r="A644" s="13"/>
      <c r="B644" s="13"/>
      <c r="C644" s="13"/>
      <c r="D644" s="13"/>
      <c r="E644" s="14"/>
      <c r="F644" s="14"/>
      <c r="G644" s="13"/>
      <c r="H644" s="13"/>
      <c r="I644" s="13"/>
      <c r="J644" s="13"/>
      <c r="K644" s="13"/>
      <c r="L644" s="13"/>
      <c r="M644" s="14"/>
      <c r="N644" s="14"/>
      <c r="O644" s="13"/>
      <c r="P644" s="13"/>
      <c r="Q644" s="13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.75" customHeight="1" x14ac:dyDescent="0.2">
      <c r="A645" s="13"/>
      <c r="B645" s="13"/>
      <c r="C645" s="13"/>
      <c r="D645" s="13"/>
      <c r="E645" s="14"/>
      <c r="F645" s="14"/>
      <c r="G645" s="13"/>
      <c r="H645" s="13"/>
      <c r="I645" s="13"/>
      <c r="J645" s="13"/>
      <c r="K645" s="13"/>
      <c r="L645" s="13"/>
      <c r="M645" s="14"/>
      <c r="N645" s="14"/>
      <c r="O645" s="13"/>
      <c r="P645" s="13"/>
      <c r="Q645" s="13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.75" customHeight="1" x14ac:dyDescent="0.2">
      <c r="A646" s="13"/>
      <c r="B646" s="13"/>
      <c r="C646" s="13"/>
      <c r="D646" s="13"/>
      <c r="E646" s="14"/>
      <c r="F646" s="14"/>
      <c r="G646" s="13"/>
      <c r="H646" s="13"/>
      <c r="I646" s="13"/>
      <c r="J646" s="13"/>
      <c r="K646" s="13"/>
      <c r="L646" s="13"/>
      <c r="M646" s="14"/>
      <c r="N646" s="14"/>
      <c r="O646" s="13"/>
      <c r="P646" s="13"/>
      <c r="Q646" s="13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.75" customHeight="1" x14ac:dyDescent="0.2">
      <c r="A647" s="13"/>
      <c r="B647" s="13"/>
      <c r="C647" s="13"/>
      <c r="D647" s="13"/>
      <c r="E647" s="14"/>
      <c r="F647" s="14"/>
      <c r="G647" s="13"/>
      <c r="H647" s="13"/>
      <c r="I647" s="13"/>
      <c r="J647" s="13"/>
      <c r="K647" s="13"/>
      <c r="L647" s="13"/>
      <c r="M647" s="14"/>
      <c r="N647" s="14"/>
      <c r="O647" s="13"/>
      <c r="P647" s="13"/>
      <c r="Q647" s="13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.75" customHeight="1" x14ac:dyDescent="0.2">
      <c r="A648" s="13"/>
      <c r="B648" s="13"/>
      <c r="C648" s="13"/>
      <c r="D648" s="13"/>
      <c r="E648" s="14"/>
      <c r="F648" s="14"/>
      <c r="G648" s="13"/>
      <c r="H648" s="13"/>
      <c r="I648" s="13"/>
      <c r="J648" s="13"/>
      <c r="K648" s="13"/>
      <c r="L648" s="13"/>
      <c r="M648" s="14"/>
      <c r="N648" s="14"/>
      <c r="O648" s="13"/>
      <c r="P648" s="13"/>
      <c r="Q648" s="13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.75" customHeight="1" x14ac:dyDescent="0.2">
      <c r="A649" s="13"/>
      <c r="B649" s="13"/>
      <c r="C649" s="13"/>
      <c r="D649" s="13"/>
      <c r="E649" s="14"/>
      <c r="F649" s="14"/>
      <c r="G649" s="13"/>
      <c r="H649" s="13"/>
      <c r="I649" s="13"/>
      <c r="J649" s="13"/>
      <c r="K649" s="13"/>
      <c r="L649" s="13"/>
      <c r="M649" s="14"/>
      <c r="N649" s="14"/>
      <c r="O649" s="13"/>
      <c r="P649" s="13"/>
      <c r="Q649" s="13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.75" customHeight="1" x14ac:dyDescent="0.2">
      <c r="A650" s="13"/>
      <c r="B650" s="13"/>
      <c r="C650" s="13"/>
      <c r="D650" s="13"/>
      <c r="E650" s="14"/>
      <c r="F650" s="14"/>
      <c r="G650" s="13"/>
      <c r="H650" s="13"/>
      <c r="I650" s="13"/>
      <c r="J650" s="13"/>
      <c r="K650" s="13"/>
      <c r="L650" s="13"/>
      <c r="M650" s="14"/>
      <c r="N650" s="14"/>
      <c r="O650" s="13"/>
      <c r="P650" s="13"/>
      <c r="Q650" s="13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.75" customHeight="1" x14ac:dyDescent="0.2">
      <c r="A651" s="13"/>
      <c r="B651" s="13"/>
      <c r="C651" s="13"/>
      <c r="D651" s="13"/>
      <c r="E651" s="14"/>
      <c r="F651" s="14"/>
      <c r="G651" s="13"/>
      <c r="H651" s="13"/>
      <c r="I651" s="13"/>
      <c r="J651" s="13"/>
      <c r="K651" s="13"/>
      <c r="L651" s="13"/>
      <c r="M651" s="14"/>
      <c r="N651" s="14"/>
      <c r="O651" s="13"/>
      <c r="P651" s="13"/>
      <c r="Q651" s="13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.75" customHeight="1" x14ac:dyDescent="0.2">
      <c r="A652" s="13"/>
      <c r="B652" s="13"/>
      <c r="C652" s="13"/>
      <c r="D652" s="13"/>
      <c r="E652" s="14"/>
      <c r="F652" s="14"/>
      <c r="G652" s="13"/>
      <c r="H652" s="13"/>
      <c r="I652" s="13"/>
      <c r="J652" s="13"/>
      <c r="K652" s="13"/>
      <c r="L652" s="13"/>
      <c r="M652" s="14"/>
      <c r="N652" s="14"/>
      <c r="O652" s="13"/>
      <c r="P652" s="13"/>
      <c r="Q652" s="13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.75" customHeight="1" x14ac:dyDescent="0.2">
      <c r="A653" s="13"/>
      <c r="B653" s="13"/>
      <c r="C653" s="13"/>
      <c r="D653" s="13"/>
      <c r="E653" s="14"/>
      <c r="F653" s="14"/>
      <c r="G653" s="13"/>
      <c r="H653" s="13"/>
      <c r="I653" s="13"/>
      <c r="J653" s="13"/>
      <c r="K653" s="13"/>
      <c r="L653" s="13"/>
      <c r="M653" s="14"/>
      <c r="N653" s="14"/>
      <c r="O653" s="13"/>
      <c r="P653" s="13"/>
      <c r="Q653" s="13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.75" customHeight="1" x14ac:dyDescent="0.2">
      <c r="A654" s="13"/>
      <c r="B654" s="13"/>
      <c r="C654" s="13"/>
      <c r="D654" s="13"/>
      <c r="E654" s="14"/>
      <c r="F654" s="14"/>
      <c r="G654" s="13"/>
      <c r="H654" s="13"/>
      <c r="I654" s="13"/>
      <c r="J654" s="13"/>
      <c r="K654" s="13"/>
      <c r="L654" s="13"/>
      <c r="M654" s="14"/>
      <c r="N654" s="14"/>
      <c r="O654" s="13"/>
      <c r="P654" s="13"/>
      <c r="Q654" s="13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.75" customHeight="1" x14ac:dyDescent="0.2">
      <c r="A655" s="13"/>
      <c r="B655" s="13"/>
      <c r="C655" s="13"/>
      <c r="D655" s="13"/>
      <c r="E655" s="14"/>
      <c r="F655" s="14"/>
      <c r="G655" s="13"/>
      <c r="H655" s="13"/>
      <c r="I655" s="13"/>
      <c r="J655" s="13"/>
      <c r="K655" s="13"/>
      <c r="L655" s="13"/>
      <c r="M655" s="14"/>
      <c r="N655" s="14"/>
      <c r="O655" s="13"/>
      <c r="P655" s="13"/>
      <c r="Q655" s="13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.75" customHeight="1" x14ac:dyDescent="0.2">
      <c r="A656" s="13"/>
      <c r="B656" s="13"/>
      <c r="C656" s="13"/>
      <c r="D656" s="13"/>
      <c r="E656" s="14"/>
      <c r="F656" s="14"/>
      <c r="G656" s="13"/>
      <c r="H656" s="13"/>
      <c r="I656" s="13"/>
      <c r="J656" s="13"/>
      <c r="K656" s="13"/>
      <c r="L656" s="13"/>
      <c r="M656" s="14"/>
      <c r="N656" s="14"/>
      <c r="O656" s="13"/>
      <c r="P656" s="13"/>
      <c r="Q656" s="13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.75" customHeight="1" x14ac:dyDescent="0.2">
      <c r="A657" s="13"/>
      <c r="B657" s="13"/>
      <c r="C657" s="13"/>
      <c r="D657" s="13"/>
      <c r="E657" s="14"/>
      <c r="F657" s="14"/>
      <c r="G657" s="13"/>
      <c r="H657" s="13"/>
      <c r="I657" s="13"/>
      <c r="J657" s="13"/>
      <c r="K657" s="13"/>
      <c r="L657" s="13"/>
      <c r="M657" s="14"/>
      <c r="N657" s="14"/>
      <c r="O657" s="13"/>
      <c r="P657" s="13"/>
      <c r="Q657" s="13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.75" customHeight="1" x14ac:dyDescent="0.2">
      <c r="A658" s="13"/>
      <c r="B658" s="13"/>
      <c r="C658" s="13"/>
      <c r="D658" s="13"/>
      <c r="E658" s="14"/>
      <c r="F658" s="14"/>
      <c r="G658" s="13"/>
      <c r="H658" s="13"/>
      <c r="I658" s="13"/>
      <c r="J658" s="13"/>
      <c r="K658" s="13"/>
      <c r="L658" s="13"/>
      <c r="M658" s="14"/>
      <c r="N658" s="14"/>
      <c r="O658" s="13"/>
      <c r="P658" s="13"/>
      <c r="Q658" s="13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.75" customHeight="1" x14ac:dyDescent="0.2">
      <c r="A659" s="13"/>
      <c r="B659" s="13"/>
      <c r="C659" s="13"/>
      <c r="D659" s="13"/>
      <c r="E659" s="14"/>
      <c r="F659" s="14"/>
      <c r="G659" s="13"/>
      <c r="H659" s="13"/>
      <c r="I659" s="13"/>
      <c r="J659" s="13"/>
      <c r="K659" s="13"/>
      <c r="L659" s="13"/>
      <c r="M659" s="14"/>
      <c r="N659" s="14"/>
      <c r="O659" s="13"/>
      <c r="P659" s="13"/>
      <c r="Q659" s="13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.75" customHeight="1" x14ac:dyDescent="0.2">
      <c r="A660" s="13"/>
      <c r="B660" s="13"/>
      <c r="C660" s="13"/>
      <c r="D660" s="13"/>
      <c r="E660" s="14"/>
      <c r="F660" s="14"/>
      <c r="G660" s="13"/>
      <c r="H660" s="13"/>
      <c r="I660" s="13"/>
      <c r="J660" s="13"/>
      <c r="K660" s="13"/>
      <c r="L660" s="13"/>
      <c r="M660" s="14"/>
      <c r="N660" s="14"/>
      <c r="O660" s="13"/>
      <c r="P660" s="13"/>
      <c r="Q660" s="13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.75" customHeight="1" x14ac:dyDescent="0.2">
      <c r="A661" s="13"/>
      <c r="B661" s="13"/>
      <c r="C661" s="13"/>
      <c r="D661" s="13"/>
      <c r="E661" s="14"/>
      <c r="F661" s="14"/>
      <c r="G661" s="13"/>
      <c r="H661" s="13"/>
      <c r="I661" s="13"/>
      <c r="J661" s="13"/>
      <c r="K661" s="13"/>
      <c r="L661" s="13"/>
      <c r="M661" s="14"/>
      <c r="N661" s="14"/>
      <c r="O661" s="13"/>
      <c r="P661" s="13"/>
      <c r="Q661" s="13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.75" customHeight="1" x14ac:dyDescent="0.2">
      <c r="A662" s="13"/>
      <c r="B662" s="13"/>
      <c r="C662" s="13"/>
      <c r="D662" s="13"/>
      <c r="E662" s="14"/>
      <c r="F662" s="14"/>
      <c r="G662" s="13"/>
      <c r="H662" s="13"/>
      <c r="I662" s="13"/>
      <c r="J662" s="13"/>
      <c r="K662" s="13"/>
      <c r="L662" s="13"/>
      <c r="M662" s="14"/>
      <c r="N662" s="14"/>
      <c r="O662" s="13"/>
      <c r="P662" s="13"/>
      <c r="Q662" s="13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.75" customHeight="1" x14ac:dyDescent="0.2">
      <c r="A663" s="13"/>
      <c r="B663" s="13"/>
      <c r="C663" s="13"/>
      <c r="D663" s="13"/>
      <c r="E663" s="14"/>
      <c r="F663" s="14"/>
      <c r="G663" s="13"/>
      <c r="H663" s="13"/>
      <c r="I663" s="13"/>
      <c r="J663" s="13"/>
      <c r="K663" s="13"/>
      <c r="L663" s="13"/>
      <c r="M663" s="14"/>
      <c r="N663" s="14"/>
      <c r="O663" s="13"/>
      <c r="P663" s="13"/>
      <c r="Q663" s="13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.75" customHeight="1" x14ac:dyDescent="0.2">
      <c r="A664" s="13"/>
      <c r="B664" s="13"/>
      <c r="C664" s="13"/>
      <c r="D664" s="13"/>
      <c r="E664" s="14"/>
      <c r="F664" s="14"/>
      <c r="G664" s="13"/>
      <c r="H664" s="13"/>
      <c r="I664" s="13"/>
      <c r="J664" s="13"/>
      <c r="K664" s="13"/>
      <c r="L664" s="13"/>
      <c r="M664" s="14"/>
      <c r="N664" s="14"/>
      <c r="O664" s="13"/>
      <c r="P664" s="13"/>
      <c r="Q664" s="13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.75" customHeight="1" x14ac:dyDescent="0.2">
      <c r="A665" s="13"/>
      <c r="B665" s="13"/>
      <c r="C665" s="13"/>
      <c r="D665" s="13"/>
      <c r="E665" s="14"/>
      <c r="F665" s="14"/>
      <c r="G665" s="13"/>
      <c r="H665" s="13"/>
      <c r="I665" s="13"/>
      <c r="J665" s="13"/>
      <c r="K665" s="13"/>
      <c r="L665" s="13"/>
      <c r="M665" s="14"/>
      <c r="N665" s="14"/>
      <c r="O665" s="13"/>
      <c r="P665" s="13"/>
      <c r="Q665" s="13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.75" customHeight="1" x14ac:dyDescent="0.2">
      <c r="A666" s="13"/>
      <c r="B666" s="13"/>
      <c r="C666" s="13"/>
      <c r="D666" s="13"/>
      <c r="E666" s="14"/>
      <c r="F666" s="14"/>
      <c r="G666" s="13"/>
      <c r="H666" s="13"/>
      <c r="I666" s="13"/>
      <c r="J666" s="13"/>
      <c r="K666" s="13"/>
      <c r="L666" s="13"/>
      <c r="M666" s="14"/>
      <c r="N666" s="14"/>
      <c r="O666" s="13"/>
      <c r="P666" s="13"/>
      <c r="Q666" s="13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.75" customHeight="1" x14ac:dyDescent="0.2">
      <c r="A667" s="13"/>
      <c r="B667" s="13"/>
      <c r="C667" s="13"/>
      <c r="D667" s="13"/>
      <c r="E667" s="14"/>
      <c r="F667" s="14"/>
      <c r="G667" s="13"/>
      <c r="H667" s="13"/>
      <c r="I667" s="13"/>
      <c r="J667" s="13"/>
      <c r="K667" s="13"/>
      <c r="L667" s="13"/>
      <c r="M667" s="14"/>
      <c r="N667" s="14"/>
      <c r="O667" s="13"/>
      <c r="P667" s="13"/>
      <c r="Q667" s="13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.75" customHeight="1" x14ac:dyDescent="0.2">
      <c r="A668" s="13"/>
      <c r="B668" s="13"/>
      <c r="C668" s="13"/>
      <c r="D668" s="13"/>
      <c r="E668" s="14"/>
      <c r="F668" s="14"/>
      <c r="G668" s="13"/>
      <c r="H668" s="13"/>
      <c r="I668" s="13"/>
      <c r="J668" s="13"/>
      <c r="K668" s="13"/>
      <c r="L668" s="13"/>
      <c r="M668" s="14"/>
      <c r="N668" s="14"/>
      <c r="O668" s="13"/>
      <c r="P668" s="13"/>
      <c r="Q668" s="13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.75" customHeight="1" x14ac:dyDescent="0.2">
      <c r="A669" s="13"/>
      <c r="B669" s="13"/>
      <c r="C669" s="13"/>
      <c r="D669" s="13"/>
      <c r="E669" s="14"/>
      <c r="F669" s="14"/>
      <c r="G669" s="13"/>
      <c r="H669" s="13"/>
      <c r="I669" s="13"/>
      <c r="J669" s="13"/>
      <c r="K669" s="13"/>
      <c r="L669" s="13"/>
      <c r="M669" s="14"/>
      <c r="N669" s="14"/>
      <c r="O669" s="13"/>
      <c r="P669" s="13"/>
      <c r="Q669" s="13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.75" customHeight="1" x14ac:dyDescent="0.2">
      <c r="A670" s="13"/>
      <c r="B670" s="13"/>
      <c r="C670" s="13"/>
      <c r="D670" s="13"/>
      <c r="E670" s="14"/>
      <c r="F670" s="14"/>
      <c r="G670" s="13"/>
      <c r="H670" s="13"/>
      <c r="I670" s="13"/>
      <c r="J670" s="13"/>
      <c r="K670" s="13"/>
      <c r="L670" s="13"/>
      <c r="M670" s="14"/>
      <c r="N670" s="14"/>
      <c r="O670" s="13"/>
      <c r="P670" s="13"/>
      <c r="Q670" s="13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.75" customHeight="1" x14ac:dyDescent="0.2">
      <c r="A671" s="13"/>
      <c r="B671" s="13"/>
      <c r="C671" s="13"/>
      <c r="D671" s="13"/>
      <c r="E671" s="14"/>
      <c r="F671" s="14"/>
      <c r="G671" s="13"/>
      <c r="H671" s="13"/>
      <c r="I671" s="13"/>
      <c r="J671" s="13"/>
      <c r="K671" s="13"/>
      <c r="L671" s="13"/>
      <c r="M671" s="14"/>
      <c r="N671" s="14"/>
      <c r="O671" s="13"/>
      <c r="P671" s="13"/>
      <c r="Q671" s="13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.75" customHeight="1" x14ac:dyDescent="0.2">
      <c r="A672" s="13"/>
      <c r="B672" s="13"/>
      <c r="C672" s="13"/>
      <c r="D672" s="13"/>
      <c r="E672" s="14"/>
      <c r="F672" s="14"/>
      <c r="G672" s="13"/>
      <c r="H672" s="13"/>
      <c r="I672" s="13"/>
      <c r="J672" s="13"/>
      <c r="K672" s="13"/>
      <c r="L672" s="13"/>
      <c r="M672" s="14"/>
      <c r="N672" s="14"/>
      <c r="O672" s="13"/>
      <c r="P672" s="13"/>
      <c r="Q672" s="13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.75" customHeight="1" x14ac:dyDescent="0.2">
      <c r="A673" s="13"/>
      <c r="B673" s="13"/>
      <c r="C673" s="13"/>
      <c r="D673" s="13"/>
      <c r="E673" s="14"/>
      <c r="F673" s="14"/>
      <c r="G673" s="13"/>
      <c r="H673" s="13"/>
      <c r="I673" s="13"/>
      <c r="J673" s="13"/>
      <c r="K673" s="13"/>
      <c r="L673" s="13"/>
      <c r="M673" s="14"/>
      <c r="N673" s="14"/>
      <c r="O673" s="13"/>
      <c r="P673" s="13"/>
      <c r="Q673" s="13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.75" customHeight="1" x14ac:dyDescent="0.2">
      <c r="A674" s="13"/>
      <c r="B674" s="13"/>
      <c r="C674" s="13"/>
      <c r="D674" s="13"/>
      <c r="E674" s="14"/>
      <c r="F674" s="14"/>
      <c r="G674" s="13"/>
      <c r="H674" s="13"/>
      <c r="I674" s="13"/>
      <c r="J674" s="13"/>
      <c r="K674" s="13"/>
      <c r="L674" s="13"/>
      <c r="M674" s="14"/>
      <c r="N674" s="14"/>
      <c r="O674" s="13"/>
      <c r="P674" s="13"/>
      <c r="Q674" s="13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.75" customHeight="1" x14ac:dyDescent="0.2">
      <c r="A675" s="13"/>
      <c r="B675" s="13"/>
      <c r="C675" s="13"/>
      <c r="D675" s="13"/>
      <c r="E675" s="14"/>
      <c r="F675" s="14"/>
      <c r="G675" s="13"/>
      <c r="H675" s="13"/>
      <c r="I675" s="13"/>
      <c r="J675" s="13"/>
      <c r="K675" s="13"/>
      <c r="L675" s="13"/>
      <c r="M675" s="14"/>
      <c r="N675" s="14"/>
      <c r="O675" s="13"/>
      <c r="P675" s="13"/>
      <c r="Q675" s="13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.75" customHeight="1" x14ac:dyDescent="0.2">
      <c r="A676" s="13"/>
      <c r="B676" s="13"/>
      <c r="C676" s="13"/>
      <c r="D676" s="13"/>
      <c r="E676" s="14"/>
      <c r="F676" s="14"/>
      <c r="G676" s="13"/>
      <c r="H676" s="13"/>
      <c r="I676" s="13"/>
      <c r="J676" s="13"/>
      <c r="K676" s="13"/>
      <c r="L676" s="13"/>
      <c r="M676" s="14"/>
      <c r="N676" s="14"/>
      <c r="O676" s="13"/>
      <c r="P676" s="13"/>
      <c r="Q676" s="13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.75" customHeight="1" x14ac:dyDescent="0.2">
      <c r="A677" s="13"/>
      <c r="B677" s="13"/>
      <c r="C677" s="13"/>
      <c r="D677" s="13"/>
      <c r="E677" s="14"/>
      <c r="F677" s="14"/>
      <c r="G677" s="13"/>
      <c r="H677" s="13"/>
      <c r="I677" s="13"/>
      <c r="J677" s="13"/>
      <c r="K677" s="13"/>
      <c r="L677" s="13"/>
      <c r="M677" s="14"/>
      <c r="N677" s="14"/>
      <c r="O677" s="13"/>
      <c r="P677" s="13"/>
      <c r="Q677" s="13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.75" customHeight="1" x14ac:dyDescent="0.2">
      <c r="A678" s="13"/>
      <c r="B678" s="13"/>
      <c r="C678" s="13"/>
      <c r="D678" s="13"/>
      <c r="E678" s="14"/>
      <c r="F678" s="14"/>
      <c r="G678" s="13"/>
      <c r="H678" s="13"/>
      <c r="I678" s="13"/>
      <c r="J678" s="13"/>
      <c r="K678" s="13"/>
      <c r="L678" s="13"/>
      <c r="M678" s="14"/>
      <c r="N678" s="14"/>
      <c r="O678" s="13"/>
      <c r="P678" s="13"/>
      <c r="Q678" s="13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.75" customHeight="1" x14ac:dyDescent="0.2">
      <c r="A679" s="13"/>
      <c r="B679" s="13"/>
      <c r="C679" s="13"/>
      <c r="D679" s="13"/>
      <c r="E679" s="14"/>
      <c r="F679" s="14"/>
      <c r="G679" s="13"/>
      <c r="H679" s="13"/>
      <c r="I679" s="13"/>
      <c r="J679" s="13"/>
      <c r="K679" s="13"/>
      <c r="L679" s="13"/>
      <c r="M679" s="14"/>
      <c r="N679" s="14"/>
      <c r="O679" s="13"/>
      <c r="P679" s="13"/>
      <c r="Q679" s="13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.75" customHeight="1" x14ac:dyDescent="0.2">
      <c r="A680" s="13"/>
      <c r="B680" s="13"/>
      <c r="C680" s="13"/>
      <c r="D680" s="13"/>
      <c r="E680" s="14"/>
      <c r="F680" s="14"/>
      <c r="G680" s="13"/>
      <c r="H680" s="13"/>
      <c r="I680" s="13"/>
      <c r="J680" s="13"/>
      <c r="K680" s="13"/>
      <c r="L680" s="13"/>
      <c r="M680" s="14"/>
      <c r="N680" s="14"/>
      <c r="O680" s="13"/>
      <c r="P680" s="13"/>
      <c r="Q680" s="13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.75" customHeight="1" x14ac:dyDescent="0.2">
      <c r="A681" s="13"/>
      <c r="B681" s="13"/>
      <c r="C681" s="13"/>
      <c r="D681" s="13"/>
      <c r="E681" s="14"/>
      <c r="F681" s="14"/>
      <c r="G681" s="13"/>
      <c r="H681" s="13"/>
      <c r="I681" s="13"/>
      <c r="J681" s="13"/>
      <c r="K681" s="13"/>
      <c r="L681" s="13"/>
      <c r="M681" s="14"/>
      <c r="N681" s="14"/>
      <c r="O681" s="13"/>
      <c r="P681" s="13"/>
      <c r="Q681" s="13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.75" customHeight="1" x14ac:dyDescent="0.2">
      <c r="A682" s="13"/>
      <c r="B682" s="13"/>
      <c r="C682" s="13"/>
      <c r="D682" s="13"/>
      <c r="E682" s="14"/>
      <c r="F682" s="14"/>
      <c r="G682" s="13"/>
      <c r="H682" s="13"/>
      <c r="I682" s="13"/>
      <c r="J682" s="13"/>
      <c r="K682" s="13"/>
      <c r="L682" s="13"/>
      <c r="M682" s="14"/>
      <c r="N682" s="14"/>
      <c r="O682" s="13"/>
      <c r="P682" s="13"/>
      <c r="Q682" s="13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.75" customHeight="1" x14ac:dyDescent="0.2">
      <c r="A683" s="13"/>
      <c r="B683" s="13"/>
      <c r="C683" s="13"/>
      <c r="D683" s="13"/>
      <c r="E683" s="14"/>
      <c r="F683" s="14"/>
      <c r="G683" s="13"/>
      <c r="H683" s="13"/>
      <c r="I683" s="13"/>
      <c r="J683" s="13"/>
      <c r="K683" s="13"/>
      <c r="L683" s="13"/>
      <c r="M683" s="14"/>
      <c r="N683" s="14"/>
      <c r="O683" s="13"/>
      <c r="P683" s="13"/>
      <c r="Q683" s="13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.75" customHeight="1" x14ac:dyDescent="0.2">
      <c r="A684" s="13"/>
      <c r="B684" s="13"/>
      <c r="C684" s="13"/>
      <c r="D684" s="13"/>
      <c r="E684" s="14"/>
      <c r="F684" s="14"/>
      <c r="G684" s="13"/>
      <c r="H684" s="13"/>
      <c r="I684" s="13"/>
      <c r="J684" s="13"/>
      <c r="K684" s="13"/>
      <c r="L684" s="13"/>
      <c r="M684" s="14"/>
      <c r="N684" s="14"/>
      <c r="O684" s="13"/>
      <c r="P684" s="13"/>
      <c r="Q684" s="13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.75" customHeight="1" x14ac:dyDescent="0.2">
      <c r="A685" s="13"/>
      <c r="B685" s="13"/>
      <c r="C685" s="13"/>
      <c r="D685" s="13"/>
      <c r="E685" s="14"/>
      <c r="F685" s="14"/>
      <c r="G685" s="13"/>
      <c r="H685" s="13"/>
      <c r="I685" s="13"/>
      <c r="J685" s="13"/>
      <c r="K685" s="13"/>
      <c r="L685" s="13"/>
      <c r="M685" s="14"/>
      <c r="N685" s="14"/>
      <c r="O685" s="13"/>
      <c r="P685" s="13"/>
      <c r="Q685" s="13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.75" customHeight="1" x14ac:dyDescent="0.2">
      <c r="A686" s="13"/>
      <c r="B686" s="13"/>
      <c r="C686" s="13"/>
      <c r="D686" s="13"/>
      <c r="E686" s="14"/>
      <c r="F686" s="14"/>
      <c r="G686" s="13"/>
      <c r="H686" s="13"/>
      <c r="I686" s="13"/>
      <c r="J686" s="13"/>
      <c r="K686" s="13"/>
      <c r="L686" s="13"/>
      <c r="M686" s="14"/>
      <c r="N686" s="14"/>
      <c r="O686" s="13"/>
      <c r="P686" s="13"/>
      <c r="Q686" s="13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.75" customHeight="1" x14ac:dyDescent="0.2">
      <c r="A687" s="13"/>
      <c r="B687" s="13"/>
      <c r="C687" s="13"/>
      <c r="D687" s="13"/>
      <c r="E687" s="14"/>
      <c r="F687" s="14"/>
      <c r="G687" s="13"/>
      <c r="H687" s="13"/>
      <c r="I687" s="13"/>
      <c r="J687" s="13"/>
      <c r="K687" s="13"/>
      <c r="L687" s="13"/>
      <c r="M687" s="14"/>
      <c r="N687" s="14"/>
      <c r="O687" s="13"/>
      <c r="P687" s="13"/>
      <c r="Q687" s="13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.75" customHeight="1" x14ac:dyDescent="0.2">
      <c r="A688" s="13"/>
      <c r="B688" s="13"/>
      <c r="C688" s="13"/>
      <c r="D688" s="13"/>
      <c r="E688" s="14"/>
      <c r="F688" s="14"/>
      <c r="G688" s="13"/>
      <c r="H688" s="13"/>
      <c r="I688" s="13"/>
      <c r="J688" s="13"/>
      <c r="K688" s="13"/>
      <c r="L688" s="13"/>
      <c r="M688" s="14"/>
      <c r="N688" s="14"/>
      <c r="O688" s="13"/>
      <c r="P688" s="13"/>
      <c r="Q688" s="13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.75" customHeight="1" x14ac:dyDescent="0.2">
      <c r="A689" s="13"/>
      <c r="B689" s="13"/>
      <c r="C689" s="13"/>
      <c r="D689" s="13"/>
      <c r="E689" s="14"/>
      <c r="F689" s="14"/>
      <c r="G689" s="13"/>
      <c r="H689" s="13"/>
      <c r="I689" s="13"/>
      <c r="J689" s="13"/>
      <c r="K689" s="13"/>
      <c r="L689" s="13"/>
      <c r="M689" s="14"/>
      <c r="N689" s="14"/>
      <c r="O689" s="13"/>
      <c r="P689" s="13"/>
      <c r="Q689" s="13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.75" customHeight="1" x14ac:dyDescent="0.2">
      <c r="A690" s="13"/>
      <c r="B690" s="13"/>
      <c r="C690" s="13"/>
      <c r="D690" s="13"/>
      <c r="E690" s="14"/>
      <c r="F690" s="14"/>
      <c r="G690" s="13"/>
      <c r="H690" s="13"/>
      <c r="I690" s="13"/>
      <c r="J690" s="13"/>
      <c r="K690" s="13"/>
      <c r="L690" s="13"/>
      <c r="M690" s="14"/>
      <c r="N690" s="14"/>
      <c r="O690" s="13"/>
      <c r="P690" s="13"/>
      <c r="Q690" s="13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.75" customHeight="1" x14ac:dyDescent="0.2">
      <c r="A691" s="13"/>
      <c r="B691" s="13"/>
      <c r="C691" s="13"/>
      <c r="D691" s="13"/>
      <c r="E691" s="14"/>
      <c r="F691" s="14"/>
      <c r="G691" s="13"/>
      <c r="H691" s="13"/>
      <c r="I691" s="13"/>
      <c r="J691" s="13"/>
      <c r="K691" s="13"/>
      <c r="L691" s="13"/>
      <c r="M691" s="14"/>
      <c r="N691" s="14"/>
      <c r="O691" s="13"/>
      <c r="P691" s="13"/>
      <c r="Q691" s="13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.75" customHeight="1" x14ac:dyDescent="0.2">
      <c r="A692" s="13"/>
      <c r="B692" s="13"/>
      <c r="C692" s="13"/>
      <c r="D692" s="13"/>
      <c r="E692" s="14"/>
      <c r="F692" s="14"/>
      <c r="G692" s="13"/>
      <c r="H692" s="13"/>
      <c r="I692" s="13"/>
      <c r="J692" s="13"/>
      <c r="K692" s="13"/>
      <c r="L692" s="13"/>
      <c r="M692" s="14"/>
      <c r="N692" s="14"/>
      <c r="O692" s="13"/>
      <c r="P692" s="13"/>
      <c r="Q692" s="13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.75" customHeight="1" x14ac:dyDescent="0.2">
      <c r="A693" s="13"/>
      <c r="B693" s="13"/>
      <c r="C693" s="13"/>
      <c r="D693" s="13"/>
      <c r="E693" s="14"/>
      <c r="F693" s="14"/>
      <c r="G693" s="13"/>
      <c r="H693" s="13"/>
      <c r="I693" s="13"/>
      <c r="J693" s="13"/>
      <c r="K693" s="13"/>
      <c r="L693" s="13"/>
      <c r="M693" s="14"/>
      <c r="N693" s="14"/>
      <c r="O693" s="13"/>
      <c r="P693" s="13"/>
      <c r="Q693" s="13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.75" customHeight="1" x14ac:dyDescent="0.2">
      <c r="A694" s="13"/>
      <c r="B694" s="13"/>
      <c r="C694" s="13"/>
      <c r="D694" s="13"/>
      <c r="E694" s="14"/>
      <c r="F694" s="14"/>
      <c r="G694" s="13"/>
      <c r="H694" s="13"/>
      <c r="I694" s="13"/>
      <c r="J694" s="13"/>
      <c r="K694" s="13"/>
      <c r="L694" s="13"/>
      <c r="M694" s="14"/>
      <c r="N694" s="14"/>
      <c r="O694" s="13"/>
      <c r="P694" s="13"/>
      <c r="Q694" s="13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.75" customHeight="1" x14ac:dyDescent="0.2">
      <c r="A695" s="13"/>
      <c r="B695" s="13"/>
      <c r="C695" s="13"/>
      <c r="D695" s="13"/>
      <c r="E695" s="14"/>
      <c r="F695" s="14"/>
      <c r="G695" s="13"/>
      <c r="H695" s="13"/>
      <c r="I695" s="13"/>
      <c r="J695" s="13"/>
      <c r="K695" s="13"/>
      <c r="L695" s="13"/>
      <c r="M695" s="14"/>
      <c r="N695" s="14"/>
      <c r="O695" s="13"/>
      <c r="P695" s="13"/>
      <c r="Q695" s="13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.75" customHeight="1" x14ac:dyDescent="0.2">
      <c r="A696" s="13"/>
      <c r="B696" s="13"/>
      <c r="C696" s="13"/>
      <c r="D696" s="13"/>
      <c r="E696" s="14"/>
      <c r="F696" s="14"/>
      <c r="G696" s="13"/>
      <c r="H696" s="13"/>
      <c r="I696" s="13"/>
      <c r="J696" s="13"/>
      <c r="K696" s="13"/>
      <c r="L696" s="13"/>
      <c r="M696" s="14"/>
      <c r="N696" s="14"/>
      <c r="O696" s="13"/>
      <c r="P696" s="13"/>
      <c r="Q696" s="13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.75" customHeight="1" x14ac:dyDescent="0.2">
      <c r="A697" s="13"/>
      <c r="B697" s="13"/>
      <c r="C697" s="13"/>
      <c r="D697" s="13"/>
      <c r="E697" s="14"/>
      <c r="F697" s="14"/>
      <c r="G697" s="13"/>
      <c r="H697" s="13"/>
      <c r="I697" s="13"/>
      <c r="J697" s="13"/>
      <c r="K697" s="13"/>
      <c r="L697" s="13"/>
      <c r="M697" s="14"/>
      <c r="N697" s="14"/>
      <c r="O697" s="13"/>
      <c r="P697" s="13"/>
      <c r="Q697" s="13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.75" customHeight="1" x14ac:dyDescent="0.2">
      <c r="A698" s="13"/>
      <c r="B698" s="13"/>
      <c r="C698" s="13"/>
      <c r="D698" s="13"/>
      <c r="E698" s="14"/>
      <c r="F698" s="14"/>
      <c r="G698" s="13"/>
      <c r="H698" s="13"/>
      <c r="I698" s="13"/>
      <c r="J698" s="13"/>
      <c r="K698" s="13"/>
      <c r="L698" s="13"/>
      <c r="M698" s="14"/>
      <c r="N698" s="14"/>
      <c r="O698" s="13"/>
      <c r="P698" s="13"/>
      <c r="Q698" s="13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.75" customHeight="1" x14ac:dyDescent="0.2">
      <c r="A699" s="13"/>
      <c r="B699" s="13"/>
      <c r="C699" s="13"/>
      <c r="D699" s="13"/>
      <c r="E699" s="14"/>
      <c r="F699" s="14"/>
      <c r="G699" s="13"/>
      <c r="H699" s="13"/>
      <c r="I699" s="13"/>
      <c r="J699" s="13"/>
      <c r="K699" s="13"/>
      <c r="L699" s="13"/>
      <c r="M699" s="14"/>
      <c r="N699" s="14"/>
      <c r="O699" s="13"/>
      <c r="P699" s="13"/>
      <c r="Q699" s="13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.75" customHeight="1" x14ac:dyDescent="0.2">
      <c r="A700" s="13"/>
      <c r="B700" s="13"/>
      <c r="C700" s="13"/>
      <c r="D700" s="13"/>
      <c r="E700" s="14"/>
      <c r="F700" s="14"/>
      <c r="G700" s="13"/>
      <c r="H700" s="13"/>
      <c r="I700" s="13"/>
      <c r="J700" s="13"/>
      <c r="K700" s="13"/>
      <c r="L700" s="13"/>
      <c r="M700" s="14"/>
      <c r="N700" s="14"/>
      <c r="O700" s="13"/>
      <c r="P700" s="13"/>
      <c r="Q700" s="13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.75" customHeight="1" x14ac:dyDescent="0.2">
      <c r="A701" s="13"/>
      <c r="B701" s="13"/>
      <c r="C701" s="13"/>
      <c r="D701" s="13"/>
      <c r="E701" s="14"/>
      <c r="F701" s="14"/>
      <c r="G701" s="13"/>
      <c r="H701" s="13"/>
      <c r="I701" s="13"/>
      <c r="J701" s="13"/>
      <c r="K701" s="13"/>
      <c r="L701" s="13"/>
      <c r="M701" s="14"/>
      <c r="N701" s="14"/>
      <c r="O701" s="13"/>
      <c r="P701" s="13"/>
      <c r="Q701" s="13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.75" customHeight="1" x14ac:dyDescent="0.2">
      <c r="A702" s="13"/>
      <c r="B702" s="13"/>
      <c r="C702" s="13"/>
      <c r="D702" s="13"/>
      <c r="E702" s="14"/>
      <c r="F702" s="14"/>
      <c r="G702" s="13"/>
      <c r="H702" s="13"/>
      <c r="I702" s="13"/>
      <c r="J702" s="13"/>
      <c r="K702" s="13"/>
      <c r="L702" s="13"/>
      <c r="M702" s="14"/>
      <c r="N702" s="14"/>
      <c r="O702" s="13"/>
      <c r="P702" s="13"/>
      <c r="Q702" s="13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.75" customHeight="1" x14ac:dyDescent="0.2">
      <c r="A703" s="13"/>
      <c r="B703" s="13"/>
      <c r="C703" s="13"/>
      <c r="D703" s="13"/>
      <c r="E703" s="14"/>
      <c r="F703" s="14"/>
      <c r="G703" s="13"/>
      <c r="H703" s="13"/>
      <c r="I703" s="13"/>
      <c r="J703" s="13"/>
      <c r="K703" s="13"/>
      <c r="L703" s="13"/>
      <c r="M703" s="14"/>
      <c r="N703" s="14"/>
      <c r="O703" s="13"/>
      <c r="P703" s="13"/>
      <c r="Q703" s="13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.75" customHeight="1" x14ac:dyDescent="0.2">
      <c r="A704" s="13"/>
      <c r="B704" s="13"/>
      <c r="C704" s="13"/>
      <c r="D704" s="13"/>
      <c r="E704" s="14"/>
      <c r="F704" s="14"/>
      <c r="G704" s="13"/>
      <c r="H704" s="13"/>
      <c r="I704" s="13"/>
      <c r="J704" s="13"/>
      <c r="K704" s="13"/>
      <c r="L704" s="13"/>
      <c r="M704" s="14"/>
      <c r="N704" s="14"/>
      <c r="O704" s="13"/>
      <c r="P704" s="13"/>
      <c r="Q704" s="13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.75" customHeight="1" x14ac:dyDescent="0.2">
      <c r="A705" s="13"/>
      <c r="B705" s="13"/>
      <c r="C705" s="13"/>
      <c r="D705" s="13"/>
      <c r="E705" s="14"/>
      <c r="F705" s="14"/>
      <c r="G705" s="13"/>
      <c r="H705" s="13"/>
      <c r="I705" s="13"/>
      <c r="J705" s="13"/>
      <c r="K705" s="13"/>
      <c r="L705" s="13"/>
      <c r="M705" s="14"/>
      <c r="N705" s="14"/>
      <c r="O705" s="13"/>
      <c r="P705" s="13"/>
      <c r="Q705" s="13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.75" customHeight="1" x14ac:dyDescent="0.2">
      <c r="A706" s="13"/>
      <c r="B706" s="13"/>
      <c r="C706" s="13"/>
      <c r="D706" s="13"/>
      <c r="E706" s="14"/>
      <c r="F706" s="14"/>
      <c r="G706" s="13"/>
      <c r="H706" s="13"/>
      <c r="I706" s="13"/>
      <c r="J706" s="13"/>
      <c r="K706" s="13"/>
      <c r="L706" s="13"/>
      <c r="M706" s="14"/>
      <c r="N706" s="14"/>
      <c r="O706" s="13"/>
      <c r="P706" s="13"/>
      <c r="Q706" s="13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.75" customHeight="1" x14ac:dyDescent="0.2">
      <c r="A707" s="13"/>
      <c r="B707" s="13"/>
      <c r="C707" s="13"/>
      <c r="D707" s="13"/>
      <c r="E707" s="14"/>
      <c r="F707" s="14"/>
      <c r="G707" s="13"/>
      <c r="H707" s="13"/>
      <c r="I707" s="13"/>
      <c r="J707" s="13"/>
      <c r="K707" s="13"/>
      <c r="L707" s="13"/>
      <c r="M707" s="14"/>
      <c r="N707" s="14"/>
      <c r="O707" s="13"/>
      <c r="P707" s="13"/>
      <c r="Q707" s="13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.75" customHeight="1" x14ac:dyDescent="0.2">
      <c r="A708" s="13"/>
      <c r="B708" s="13"/>
      <c r="C708" s="13"/>
      <c r="D708" s="13"/>
      <c r="E708" s="14"/>
      <c r="F708" s="14"/>
      <c r="G708" s="13"/>
      <c r="H708" s="13"/>
      <c r="I708" s="13"/>
      <c r="J708" s="13"/>
      <c r="K708" s="13"/>
      <c r="L708" s="13"/>
      <c r="M708" s="14"/>
      <c r="N708" s="14"/>
      <c r="O708" s="13"/>
      <c r="P708" s="13"/>
      <c r="Q708" s="13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.75" customHeight="1" x14ac:dyDescent="0.2">
      <c r="A709" s="13"/>
      <c r="B709" s="13"/>
      <c r="C709" s="13"/>
      <c r="D709" s="13"/>
      <c r="E709" s="14"/>
      <c r="F709" s="14"/>
      <c r="G709" s="13"/>
      <c r="H709" s="13"/>
      <c r="I709" s="13"/>
      <c r="J709" s="13"/>
      <c r="K709" s="13"/>
      <c r="L709" s="13"/>
      <c r="M709" s="14"/>
      <c r="N709" s="14"/>
      <c r="O709" s="13"/>
      <c r="P709" s="13"/>
      <c r="Q709" s="13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.75" customHeight="1" x14ac:dyDescent="0.2">
      <c r="A710" s="13"/>
      <c r="B710" s="13"/>
      <c r="C710" s="13"/>
      <c r="D710" s="13"/>
      <c r="E710" s="14"/>
      <c r="F710" s="14"/>
      <c r="G710" s="13"/>
      <c r="H710" s="13"/>
      <c r="I710" s="13"/>
      <c r="J710" s="13"/>
      <c r="K710" s="13"/>
      <c r="L710" s="13"/>
      <c r="M710" s="14"/>
      <c r="N710" s="14"/>
      <c r="O710" s="13"/>
      <c r="P710" s="13"/>
      <c r="Q710" s="13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.75" customHeight="1" x14ac:dyDescent="0.2">
      <c r="A711" s="13"/>
      <c r="B711" s="13"/>
      <c r="C711" s="13"/>
      <c r="D711" s="13"/>
      <c r="E711" s="14"/>
      <c r="F711" s="14"/>
      <c r="G711" s="13"/>
      <c r="H711" s="13"/>
      <c r="I711" s="13"/>
      <c r="J711" s="13"/>
      <c r="K711" s="13"/>
      <c r="L711" s="13"/>
      <c r="M711" s="14"/>
      <c r="N711" s="14"/>
      <c r="O711" s="13"/>
      <c r="P711" s="13"/>
      <c r="Q711" s="13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.75" customHeight="1" x14ac:dyDescent="0.2">
      <c r="A712" s="13"/>
      <c r="B712" s="13"/>
      <c r="C712" s="13"/>
      <c r="D712" s="13"/>
      <c r="E712" s="14"/>
      <c r="F712" s="14"/>
      <c r="G712" s="13"/>
      <c r="H712" s="13"/>
      <c r="I712" s="13"/>
      <c r="J712" s="13"/>
      <c r="K712" s="13"/>
      <c r="L712" s="13"/>
      <c r="M712" s="14"/>
      <c r="N712" s="14"/>
      <c r="O712" s="13"/>
      <c r="P712" s="13"/>
      <c r="Q712" s="13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.75" customHeight="1" x14ac:dyDescent="0.2">
      <c r="A713" s="13"/>
      <c r="B713" s="13"/>
      <c r="C713" s="13"/>
      <c r="D713" s="13"/>
      <c r="E713" s="14"/>
      <c r="F713" s="14"/>
      <c r="G713" s="13"/>
      <c r="H713" s="13"/>
      <c r="I713" s="13"/>
      <c r="J713" s="13"/>
      <c r="K713" s="13"/>
      <c r="L713" s="13"/>
      <c r="M713" s="14"/>
      <c r="N713" s="14"/>
      <c r="O713" s="13"/>
      <c r="P713" s="13"/>
      <c r="Q713" s="13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.75" customHeight="1" x14ac:dyDescent="0.2">
      <c r="A714" s="13"/>
      <c r="B714" s="13"/>
      <c r="C714" s="13"/>
      <c r="D714" s="13"/>
      <c r="E714" s="14"/>
      <c r="F714" s="14"/>
      <c r="G714" s="13"/>
      <c r="H714" s="13"/>
      <c r="I714" s="13"/>
      <c r="J714" s="13"/>
      <c r="K714" s="13"/>
      <c r="L714" s="13"/>
      <c r="M714" s="14"/>
      <c r="N714" s="14"/>
      <c r="O714" s="13"/>
      <c r="P714" s="13"/>
      <c r="Q714" s="13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.75" customHeight="1" x14ac:dyDescent="0.2">
      <c r="A715" s="13"/>
      <c r="B715" s="13"/>
      <c r="C715" s="13"/>
      <c r="D715" s="13"/>
      <c r="E715" s="14"/>
      <c r="F715" s="14"/>
      <c r="G715" s="13"/>
      <c r="H715" s="13"/>
      <c r="I715" s="13"/>
      <c r="J715" s="13"/>
      <c r="K715" s="13"/>
      <c r="L715" s="13"/>
      <c r="M715" s="14"/>
      <c r="N715" s="14"/>
      <c r="O715" s="13"/>
      <c r="P715" s="13"/>
      <c r="Q715" s="13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.75" customHeight="1" x14ac:dyDescent="0.2">
      <c r="A716" s="13"/>
      <c r="B716" s="13"/>
      <c r="C716" s="13"/>
      <c r="D716" s="13"/>
      <c r="E716" s="14"/>
      <c r="F716" s="14"/>
      <c r="G716" s="13"/>
      <c r="H716" s="13"/>
      <c r="I716" s="13"/>
      <c r="J716" s="13"/>
      <c r="K716" s="13"/>
      <c r="L716" s="13"/>
      <c r="M716" s="14"/>
      <c r="N716" s="14"/>
      <c r="O716" s="13"/>
      <c r="P716" s="13"/>
      <c r="Q716" s="13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.75" customHeight="1" x14ac:dyDescent="0.2">
      <c r="A717" s="13"/>
      <c r="B717" s="13"/>
      <c r="C717" s="13"/>
      <c r="D717" s="13"/>
      <c r="E717" s="14"/>
      <c r="F717" s="14"/>
      <c r="G717" s="13"/>
      <c r="H717" s="13"/>
      <c r="I717" s="13"/>
      <c r="J717" s="13"/>
      <c r="K717" s="13"/>
      <c r="L717" s="13"/>
      <c r="M717" s="14"/>
      <c r="N717" s="14"/>
      <c r="O717" s="13"/>
      <c r="P717" s="13"/>
      <c r="Q717" s="13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.75" customHeight="1" x14ac:dyDescent="0.2">
      <c r="A718" s="13"/>
      <c r="B718" s="13"/>
      <c r="C718" s="13"/>
      <c r="D718" s="13"/>
      <c r="E718" s="14"/>
      <c r="F718" s="14"/>
      <c r="G718" s="13"/>
      <c r="H718" s="13"/>
      <c r="I718" s="13"/>
      <c r="J718" s="13"/>
      <c r="K718" s="13"/>
      <c r="L718" s="13"/>
      <c r="M718" s="14"/>
      <c r="N718" s="14"/>
      <c r="O718" s="13"/>
      <c r="P718" s="13"/>
      <c r="Q718" s="13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.75" customHeight="1" x14ac:dyDescent="0.2">
      <c r="A719" s="13"/>
      <c r="B719" s="13"/>
      <c r="C719" s="13"/>
      <c r="D719" s="13"/>
      <c r="E719" s="14"/>
      <c r="F719" s="14"/>
      <c r="G719" s="13"/>
      <c r="H719" s="13"/>
      <c r="I719" s="13"/>
      <c r="J719" s="13"/>
      <c r="K719" s="13"/>
      <c r="L719" s="13"/>
      <c r="M719" s="14"/>
      <c r="N719" s="14"/>
      <c r="O719" s="13"/>
      <c r="P719" s="13"/>
      <c r="Q719" s="13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.75" customHeight="1" x14ac:dyDescent="0.2">
      <c r="A720" s="13"/>
      <c r="B720" s="13"/>
      <c r="C720" s="13"/>
      <c r="D720" s="13"/>
      <c r="E720" s="14"/>
      <c r="F720" s="14"/>
      <c r="G720" s="13"/>
      <c r="H720" s="13"/>
      <c r="I720" s="13"/>
      <c r="J720" s="13"/>
      <c r="K720" s="13"/>
      <c r="L720" s="13"/>
      <c r="M720" s="14"/>
      <c r="N720" s="14"/>
      <c r="O720" s="13"/>
      <c r="P720" s="13"/>
      <c r="Q720" s="13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.75" customHeight="1" x14ac:dyDescent="0.2">
      <c r="A721" s="13"/>
      <c r="B721" s="13"/>
      <c r="C721" s="13"/>
      <c r="D721" s="13"/>
      <c r="E721" s="14"/>
      <c r="F721" s="14"/>
      <c r="G721" s="13"/>
      <c r="H721" s="13"/>
      <c r="I721" s="13"/>
      <c r="J721" s="13"/>
      <c r="K721" s="13"/>
      <c r="L721" s="13"/>
      <c r="M721" s="14"/>
      <c r="N721" s="14"/>
      <c r="O721" s="13"/>
      <c r="P721" s="13"/>
      <c r="Q721" s="13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.75" customHeight="1" x14ac:dyDescent="0.2">
      <c r="A722" s="13"/>
      <c r="B722" s="13"/>
      <c r="C722" s="13"/>
      <c r="D722" s="13"/>
      <c r="E722" s="14"/>
      <c r="F722" s="14"/>
      <c r="G722" s="13"/>
      <c r="H722" s="13"/>
      <c r="I722" s="13"/>
      <c r="J722" s="13"/>
      <c r="K722" s="13"/>
      <c r="L722" s="13"/>
      <c r="M722" s="14"/>
      <c r="N722" s="14"/>
      <c r="O722" s="13"/>
      <c r="P722" s="13"/>
      <c r="Q722" s="13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.75" customHeight="1" x14ac:dyDescent="0.2">
      <c r="A723" s="13"/>
      <c r="B723" s="13"/>
      <c r="C723" s="13"/>
      <c r="D723" s="13"/>
      <c r="E723" s="14"/>
      <c r="F723" s="14"/>
      <c r="G723" s="13"/>
      <c r="H723" s="13"/>
      <c r="I723" s="13"/>
      <c r="J723" s="13"/>
      <c r="K723" s="13"/>
      <c r="L723" s="13"/>
      <c r="M723" s="14"/>
      <c r="N723" s="14"/>
      <c r="O723" s="13"/>
      <c r="P723" s="13"/>
      <c r="Q723" s="13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.75" customHeight="1" x14ac:dyDescent="0.2">
      <c r="A724" s="13"/>
      <c r="B724" s="13"/>
      <c r="C724" s="13"/>
      <c r="D724" s="13"/>
      <c r="E724" s="14"/>
      <c r="F724" s="14"/>
      <c r="G724" s="13"/>
      <c r="H724" s="13"/>
      <c r="I724" s="13"/>
      <c r="J724" s="13"/>
      <c r="K724" s="13"/>
      <c r="L724" s="13"/>
      <c r="M724" s="14"/>
      <c r="N724" s="14"/>
      <c r="O724" s="13"/>
      <c r="P724" s="13"/>
      <c r="Q724" s="13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.75" customHeight="1" x14ac:dyDescent="0.2">
      <c r="A725" s="13"/>
      <c r="B725" s="13"/>
      <c r="C725" s="13"/>
      <c r="D725" s="13"/>
      <c r="E725" s="14"/>
      <c r="F725" s="14"/>
      <c r="G725" s="13"/>
      <c r="H725" s="13"/>
      <c r="I725" s="13"/>
      <c r="J725" s="13"/>
      <c r="K725" s="13"/>
      <c r="L725" s="13"/>
      <c r="M725" s="14"/>
      <c r="N725" s="14"/>
      <c r="O725" s="13"/>
      <c r="P725" s="13"/>
      <c r="Q725" s="13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.75" customHeight="1" x14ac:dyDescent="0.2">
      <c r="A726" s="13"/>
      <c r="B726" s="13"/>
      <c r="C726" s="13"/>
      <c r="D726" s="13"/>
      <c r="E726" s="14"/>
      <c r="F726" s="14"/>
      <c r="G726" s="13"/>
      <c r="H726" s="13"/>
      <c r="I726" s="13"/>
      <c r="J726" s="13"/>
      <c r="K726" s="13"/>
      <c r="L726" s="13"/>
      <c r="M726" s="14"/>
      <c r="N726" s="14"/>
      <c r="O726" s="13"/>
      <c r="P726" s="13"/>
      <c r="Q726" s="13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.75" customHeight="1" x14ac:dyDescent="0.2">
      <c r="A727" s="13"/>
      <c r="B727" s="13"/>
      <c r="C727" s="13"/>
      <c r="D727" s="13"/>
      <c r="E727" s="14"/>
      <c r="F727" s="14"/>
      <c r="G727" s="13"/>
      <c r="H727" s="13"/>
      <c r="I727" s="13"/>
      <c r="J727" s="13"/>
      <c r="K727" s="13"/>
      <c r="L727" s="13"/>
      <c r="M727" s="14"/>
      <c r="N727" s="14"/>
      <c r="O727" s="13"/>
      <c r="P727" s="13"/>
      <c r="Q727" s="13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.75" customHeight="1" x14ac:dyDescent="0.2">
      <c r="A728" s="13"/>
      <c r="B728" s="13"/>
      <c r="C728" s="13"/>
      <c r="D728" s="13"/>
      <c r="E728" s="14"/>
      <c r="F728" s="14"/>
      <c r="G728" s="13"/>
      <c r="H728" s="13"/>
      <c r="I728" s="13"/>
      <c r="J728" s="13"/>
      <c r="K728" s="13"/>
      <c r="L728" s="13"/>
      <c r="M728" s="14"/>
      <c r="N728" s="14"/>
      <c r="O728" s="13"/>
      <c r="P728" s="13"/>
      <c r="Q728" s="13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.75" customHeight="1" x14ac:dyDescent="0.2">
      <c r="A729" s="13"/>
      <c r="B729" s="13"/>
      <c r="C729" s="13"/>
      <c r="D729" s="13"/>
      <c r="E729" s="14"/>
      <c r="F729" s="14"/>
      <c r="G729" s="13"/>
      <c r="H729" s="13"/>
      <c r="I729" s="13"/>
      <c r="J729" s="13"/>
      <c r="K729" s="13"/>
      <c r="L729" s="13"/>
      <c r="M729" s="14"/>
      <c r="N729" s="14"/>
      <c r="O729" s="13"/>
      <c r="P729" s="13"/>
      <c r="Q729" s="13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.75" customHeight="1" x14ac:dyDescent="0.2">
      <c r="A730" s="13"/>
      <c r="B730" s="13"/>
      <c r="C730" s="13"/>
      <c r="D730" s="13"/>
      <c r="E730" s="14"/>
      <c r="F730" s="14"/>
      <c r="G730" s="13"/>
      <c r="H730" s="13"/>
      <c r="I730" s="13"/>
      <c r="J730" s="13"/>
      <c r="K730" s="13"/>
      <c r="L730" s="13"/>
      <c r="M730" s="14"/>
      <c r="N730" s="14"/>
      <c r="O730" s="13"/>
      <c r="P730" s="13"/>
      <c r="Q730" s="13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.75" customHeight="1" x14ac:dyDescent="0.2">
      <c r="A731" s="13"/>
      <c r="B731" s="13"/>
      <c r="C731" s="13"/>
      <c r="D731" s="13"/>
      <c r="E731" s="14"/>
      <c r="F731" s="14"/>
      <c r="G731" s="13"/>
      <c r="H731" s="13"/>
      <c r="I731" s="13"/>
      <c r="J731" s="13"/>
      <c r="K731" s="13"/>
      <c r="L731" s="13"/>
      <c r="M731" s="14"/>
      <c r="N731" s="14"/>
      <c r="O731" s="13"/>
      <c r="P731" s="13"/>
      <c r="Q731" s="13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.75" customHeight="1" x14ac:dyDescent="0.2">
      <c r="A732" s="13"/>
      <c r="B732" s="13"/>
      <c r="C732" s="13"/>
      <c r="D732" s="13"/>
      <c r="E732" s="14"/>
      <c r="F732" s="14"/>
      <c r="G732" s="13"/>
      <c r="H732" s="13"/>
      <c r="I732" s="13"/>
      <c r="J732" s="13"/>
      <c r="K732" s="13"/>
      <c r="L732" s="13"/>
      <c r="M732" s="14"/>
      <c r="N732" s="14"/>
      <c r="O732" s="13"/>
      <c r="P732" s="13"/>
      <c r="Q732" s="13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.75" customHeight="1" x14ac:dyDescent="0.2">
      <c r="A733" s="13"/>
      <c r="B733" s="13"/>
      <c r="C733" s="13"/>
      <c r="D733" s="13"/>
      <c r="E733" s="14"/>
      <c r="F733" s="14"/>
      <c r="G733" s="13"/>
      <c r="H733" s="13"/>
      <c r="I733" s="13"/>
      <c r="J733" s="13"/>
      <c r="K733" s="13"/>
      <c r="L733" s="13"/>
      <c r="M733" s="14"/>
      <c r="N733" s="14"/>
      <c r="O733" s="13"/>
      <c r="P733" s="13"/>
      <c r="Q733" s="13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.75" customHeight="1" x14ac:dyDescent="0.2">
      <c r="A734" s="13"/>
      <c r="B734" s="13"/>
      <c r="C734" s="13"/>
      <c r="D734" s="13"/>
      <c r="E734" s="14"/>
      <c r="F734" s="14"/>
      <c r="G734" s="13"/>
      <c r="H734" s="13"/>
      <c r="I734" s="13"/>
      <c r="J734" s="13"/>
      <c r="K734" s="13"/>
      <c r="L734" s="13"/>
      <c r="M734" s="14"/>
      <c r="N734" s="14"/>
      <c r="O734" s="13"/>
      <c r="P734" s="13"/>
      <c r="Q734" s="13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.75" customHeight="1" x14ac:dyDescent="0.2">
      <c r="A735" s="13"/>
      <c r="B735" s="13"/>
      <c r="C735" s="13"/>
      <c r="D735" s="13"/>
      <c r="E735" s="14"/>
      <c r="F735" s="14"/>
      <c r="G735" s="13"/>
      <c r="H735" s="13"/>
      <c r="I735" s="13"/>
      <c r="J735" s="13"/>
      <c r="K735" s="13"/>
      <c r="L735" s="13"/>
      <c r="M735" s="14"/>
      <c r="N735" s="14"/>
      <c r="O735" s="13"/>
      <c r="P735" s="13"/>
      <c r="Q735" s="13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.75" customHeight="1" x14ac:dyDescent="0.2">
      <c r="A736" s="13"/>
      <c r="B736" s="13"/>
      <c r="C736" s="13"/>
      <c r="D736" s="13"/>
      <c r="E736" s="14"/>
      <c r="F736" s="14"/>
      <c r="G736" s="13"/>
      <c r="H736" s="13"/>
      <c r="I736" s="13"/>
      <c r="J736" s="13"/>
      <c r="K736" s="13"/>
      <c r="L736" s="13"/>
      <c r="M736" s="14"/>
      <c r="N736" s="14"/>
      <c r="O736" s="13"/>
      <c r="P736" s="13"/>
      <c r="Q736" s="13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.75" customHeight="1" x14ac:dyDescent="0.2">
      <c r="A737" s="13"/>
      <c r="B737" s="13"/>
      <c r="C737" s="13"/>
      <c r="D737" s="13"/>
      <c r="E737" s="14"/>
      <c r="F737" s="14"/>
      <c r="G737" s="13"/>
      <c r="H737" s="13"/>
      <c r="I737" s="13"/>
      <c r="J737" s="13"/>
      <c r="K737" s="13"/>
      <c r="L737" s="13"/>
      <c r="M737" s="14"/>
      <c r="N737" s="14"/>
      <c r="O737" s="13"/>
      <c r="P737" s="13"/>
      <c r="Q737" s="13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.75" customHeight="1" x14ac:dyDescent="0.2">
      <c r="A738" s="13"/>
      <c r="B738" s="13"/>
      <c r="C738" s="13"/>
      <c r="D738" s="13"/>
      <c r="E738" s="14"/>
      <c r="F738" s="14"/>
      <c r="G738" s="13"/>
      <c r="H738" s="13"/>
      <c r="I738" s="13"/>
      <c r="J738" s="13"/>
      <c r="K738" s="13"/>
      <c r="L738" s="13"/>
      <c r="M738" s="14"/>
      <c r="N738" s="14"/>
      <c r="O738" s="13"/>
      <c r="P738" s="13"/>
      <c r="Q738" s="13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.75" customHeight="1" x14ac:dyDescent="0.2">
      <c r="A739" s="13"/>
      <c r="B739" s="13"/>
      <c r="C739" s="13"/>
      <c r="D739" s="13"/>
      <c r="E739" s="14"/>
      <c r="F739" s="14"/>
      <c r="G739" s="13"/>
      <c r="H739" s="13"/>
      <c r="I739" s="13"/>
      <c r="J739" s="13"/>
      <c r="K739" s="13"/>
      <c r="L739" s="13"/>
      <c r="M739" s="14"/>
      <c r="N739" s="14"/>
      <c r="O739" s="13"/>
      <c r="P739" s="13"/>
      <c r="Q739" s="13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.75" customHeight="1" x14ac:dyDescent="0.2">
      <c r="A740" s="13"/>
      <c r="B740" s="13"/>
      <c r="C740" s="13"/>
      <c r="D740" s="13"/>
      <c r="E740" s="14"/>
      <c r="F740" s="14"/>
      <c r="G740" s="13"/>
      <c r="H740" s="13"/>
      <c r="I740" s="13"/>
      <c r="J740" s="13"/>
      <c r="K740" s="13"/>
      <c r="L740" s="13"/>
      <c r="M740" s="14"/>
      <c r="N740" s="14"/>
      <c r="O740" s="13"/>
      <c r="P740" s="13"/>
      <c r="Q740" s="13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.75" customHeight="1" x14ac:dyDescent="0.2">
      <c r="A741" s="13"/>
      <c r="B741" s="13"/>
      <c r="C741" s="13"/>
      <c r="D741" s="13"/>
      <c r="E741" s="14"/>
      <c r="F741" s="14"/>
      <c r="G741" s="13"/>
      <c r="H741" s="13"/>
      <c r="I741" s="13"/>
      <c r="J741" s="13"/>
      <c r="K741" s="13"/>
      <c r="L741" s="13"/>
      <c r="M741" s="14"/>
      <c r="N741" s="14"/>
      <c r="O741" s="13"/>
      <c r="P741" s="13"/>
      <c r="Q741" s="13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.75" customHeight="1" x14ac:dyDescent="0.2">
      <c r="A742" s="13"/>
      <c r="B742" s="13"/>
      <c r="C742" s="13"/>
      <c r="D742" s="13"/>
      <c r="E742" s="14"/>
      <c r="F742" s="14"/>
      <c r="G742" s="13"/>
      <c r="H742" s="13"/>
      <c r="I742" s="13"/>
      <c r="J742" s="13"/>
      <c r="K742" s="13"/>
      <c r="L742" s="13"/>
      <c r="M742" s="14"/>
      <c r="N742" s="14"/>
      <c r="O742" s="13"/>
      <c r="P742" s="13"/>
      <c r="Q742" s="13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.75" customHeight="1" x14ac:dyDescent="0.2">
      <c r="A743" s="13"/>
      <c r="B743" s="13"/>
      <c r="C743" s="13"/>
      <c r="D743" s="13"/>
      <c r="E743" s="14"/>
      <c r="F743" s="14"/>
      <c r="G743" s="13"/>
      <c r="H743" s="13"/>
      <c r="I743" s="13"/>
      <c r="J743" s="13"/>
      <c r="K743" s="13"/>
      <c r="L743" s="13"/>
      <c r="M743" s="14"/>
      <c r="N743" s="14"/>
      <c r="O743" s="13"/>
      <c r="P743" s="13"/>
      <c r="Q743" s="13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.75" customHeight="1" x14ac:dyDescent="0.2">
      <c r="A744" s="13"/>
      <c r="B744" s="13"/>
      <c r="C744" s="13"/>
      <c r="D744" s="13"/>
      <c r="E744" s="14"/>
      <c r="F744" s="14"/>
      <c r="G744" s="13"/>
      <c r="H744" s="13"/>
      <c r="I744" s="13"/>
      <c r="J744" s="13"/>
      <c r="K744" s="13"/>
      <c r="L744" s="13"/>
      <c r="M744" s="14"/>
      <c r="N744" s="14"/>
      <c r="O744" s="13"/>
      <c r="P744" s="13"/>
      <c r="Q744" s="13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.75" customHeight="1" x14ac:dyDescent="0.2">
      <c r="A745" s="13"/>
      <c r="B745" s="13"/>
      <c r="C745" s="13"/>
      <c r="D745" s="13"/>
      <c r="E745" s="14"/>
      <c r="F745" s="14"/>
      <c r="G745" s="13"/>
      <c r="H745" s="13"/>
      <c r="I745" s="13"/>
      <c r="J745" s="13"/>
      <c r="K745" s="13"/>
      <c r="L745" s="13"/>
      <c r="M745" s="14"/>
      <c r="N745" s="14"/>
      <c r="O745" s="13"/>
      <c r="P745" s="13"/>
      <c r="Q745" s="13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.75" customHeight="1" x14ac:dyDescent="0.2">
      <c r="A746" s="13"/>
      <c r="B746" s="13"/>
      <c r="C746" s="13"/>
      <c r="D746" s="13"/>
      <c r="E746" s="14"/>
      <c r="F746" s="14"/>
      <c r="G746" s="13"/>
      <c r="H746" s="13"/>
      <c r="I746" s="13"/>
      <c r="J746" s="13"/>
      <c r="K746" s="13"/>
      <c r="L746" s="13"/>
      <c r="M746" s="14"/>
      <c r="N746" s="14"/>
      <c r="O746" s="13"/>
      <c r="P746" s="13"/>
      <c r="Q746" s="13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.75" customHeight="1" x14ac:dyDescent="0.2">
      <c r="A747" s="13"/>
      <c r="B747" s="13"/>
      <c r="C747" s="13"/>
      <c r="D747" s="13"/>
      <c r="E747" s="14"/>
      <c r="F747" s="14"/>
      <c r="G747" s="13"/>
      <c r="H747" s="13"/>
      <c r="I747" s="13"/>
      <c r="J747" s="13"/>
      <c r="K747" s="13"/>
      <c r="L747" s="13"/>
      <c r="M747" s="14"/>
      <c r="N747" s="14"/>
      <c r="O747" s="13"/>
      <c r="P747" s="13"/>
      <c r="Q747" s="13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.75" customHeight="1" x14ac:dyDescent="0.2">
      <c r="A748" s="13"/>
      <c r="B748" s="13"/>
      <c r="C748" s="13"/>
      <c r="D748" s="13"/>
      <c r="E748" s="14"/>
      <c r="F748" s="14"/>
      <c r="G748" s="13"/>
      <c r="H748" s="13"/>
      <c r="I748" s="13"/>
      <c r="J748" s="13"/>
      <c r="K748" s="13"/>
      <c r="L748" s="13"/>
      <c r="M748" s="14"/>
      <c r="N748" s="14"/>
      <c r="O748" s="13"/>
      <c r="P748" s="13"/>
      <c r="Q748" s="13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.75" customHeight="1" x14ac:dyDescent="0.2">
      <c r="A749" s="13"/>
      <c r="B749" s="13"/>
      <c r="C749" s="13"/>
      <c r="D749" s="13"/>
      <c r="E749" s="14"/>
      <c r="F749" s="14"/>
      <c r="G749" s="13"/>
      <c r="H749" s="13"/>
      <c r="I749" s="13"/>
      <c r="J749" s="13"/>
      <c r="K749" s="13"/>
      <c r="L749" s="13"/>
      <c r="M749" s="14"/>
      <c r="N749" s="14"/>
      <c r="O749" s="13"/>
      <c r="P749" s="13"/>
      <c r="Q749" s="13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.75" customHeight="1" x14ac:dyDescent="0.2">
      <c r="A750" s="13"/>
      <c r="B750" s="13"/>
      <c r="C750" s="13"/>
      <c r="D750" s="13"/>
      <c r="E750" s="14"/>
      <c r="F750" s="14"/>
      <c r="G750" s="13"/>
      <c r="H750" s="13"/>
      <c r="I750" s="13"/>
      <c r="J750" s="13"/>
      <c r="K750" s="13"/>
      <c r="L750" s="13"/>
      <c r="M750" s="14"/>
      <c r="N750" s="14"/>
      <c r="O750" s="13"/>
      <c r="P750" s="13"/>
      <c r="Q750" s="13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.75" customHeight="1" x14ac:dyDescent="0.2">
      <c r="A751" s="13"/>
      <c r="B751" s="13"/>
      <c r="C751" s="13"/>
      <c r="D751" s="13"/>
      <c r="E751" s="14"/>
      <c r="F751" s="14"/>
      <c r="G751" s="13"/>
      <c r="H751" s="13"/>
      <c r="I751" s="13"/>
      <c r="J751" s="13"/>
      <c r="K751" s="13"/>
      <c r="L751" s="13"/>
      <c r="M751" s="14"/>
      <c r="N751" s="14"/>
      <c r="O751" s="13"/>
      <c r="P751" s="13"/>
      <c r="Q751" s="13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.75" customHeight="1" x14ac:dyDescent="0.2">
      <c r="A752" s="13"/>
      <c r="B752" s="13"/>
      <c r="C752" s="13"/>
      <c r="D752" s="13"/>
      <c r="E752" s="14"/>
      <c r="F752" s="14"/>
      <c r="G752" s="13"/>
      <c r="H752" s="13"/>
      <c r="I752" s="13"/>
      <c r="J752" s="13"/>
      <c r="K752" s="13"/>
      <c r="L752" s="13"/>
      <c r="M752" s="14"/>
      <c r="N752" s="14"/>
      <c r="O752" s="13"/>
      <c r="P752" s="13"/>
      <c r="Q752" s="13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.75" customHeight="1" x14ac:dyDescent="0.2">
      <c r="A753" s="13"/>
      <c r="B753" s="13"/>
      <c r="C753" s="13"/>
      <c r="D753" s="13"/>
      <c r="E753" s="14"/>
      <c r="F753" s="14"/>
      <c r="G753" s="13"/>
      <c r="H753" s="13"/>
      <c r="I753" s="13"/>
      <c r="J753" s="13"/>
      <c r="K753" s="13"/>
      <c r="L753" s="13"/>
      <c r="M753" s="14"/>
      <c r="N753" s="14"/>
      <c r="O753" s="13"/>
      <c r="P753" s="13"/>
      <c r="Q753" s="13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.75" customHeight="1" x14ac:dyDescent="0.2">
      <c r="A754" s="13"/>
      <c r="B754" s="13"/>
      <c r="C754" s="13"/>
      <c r="D754" s="13"/>
      <c r="E754" s="14"/>
      <c r="F754" s="14"/>
      <c r="G754" s="13"/>
      <c r="H754" s="13"/>
      <c r="I754" s="13"/>
      <c r="J754" s="13"/>
      <c r="K754" s="13"/>
      <c r="L754" s="13"/>
      <c r="M754" s="14"/>
      <c r="N754" s="14"/>
      <c r="O754" s="13"/>
      <c r="P754" s="13"/>
      <c r="Q754" s="13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.75" customHeight="1" x14ac:dyDescent="0.2">
      <c r="A755" s="13"/>
      <c r="B755" s="13"/>
      <c r="C755" s="13"/>
      <c r="D755" s="13"/>
      <c r="E755" s="14"/>
      <c r="F755" s="14"/>
      <c r="G755" s="13"/>
      <c r="H755" s="13"/>
      <c r="I755" s="13"/>
      <c r="J755" s="13"/>
      <c r="K755" s="13"/>
      <c r="L755" s="13"/>
      <c r="M755" s="14"/>
      <c r="N755" s="14"/>
      <c r="O755" s="13"/>
      <c r="P755" s="13"/>
      <c r="Q755" s="13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.75" customHeight="1" x14ac:dyDescent="0.2">
      <c r="A756" s="13"/>
      <c r="B756" s="13"/>
      <c r="C756" s="13"/>
      <c r="D756" s="13"/>
      <c r="E756" s="14"/>
      <c r="F756" s="14"/>
      <c r="G756" s="13"/>
      <c r="H756" s="13"/>
      <c r="I756" s="13"/>
      <c r="J756" s="13"/>
      <c r="K756" s="13"/>
      <c r="L756" s="13"/>
      <c r="M756" s="14"/>
      <c r="N756" s="14"/>
      <c r="O756" s="13"/>
      <c r="P756" s="13"/>
      <c r="Q756" s="13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.75" customHeight="1" x14ac:dyDescent="0.2">
      <c r="A757" s="13"/>
      <c r="B757" s="13"/>
      <c r="C757" s="13"/>
      <c r="D757" s="13"/>
      <c r="E757" s="14"/>
      <c r="F757" s="14"/>
      <c r="G757" s="13"/>
      <c r="H757" s="13"/>
      <c r="I757" s="13"/>
      <c r="J757" s="13"/>
      <c r="K757" s="13"/>
      <c r="L757" s="13"/>
      <c r="M757" s="14"/>
      <c r="N757" s="14"/>
      <c r="O757" s="13"/>
      <c r="P757" s="13"/>
      <c r="Q757" s="13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.75" customHeight="1" x14ac:dyDescent="0.2">
      <c r="A758" s="13"/>
      <c r="B758" s="13"/>
      <c r="C758" s="13"/>
      <c r="D758" s="13"/>
      <c r="E758" s="14"/>
      <c r="F758" s="14"/>
      <c r="G758" s="13"/>
      <c r="H758" s="13"/>
      <c r="I758" s="13"/>
      <c r="J758" s="13"/>
      <c r="K758" s="13"/>
      <c r="L758" s="13"/>
      <c r="M758" s="14"/>
      <c r="N758" s="14"/>
      <c r="O758" s="13"/>
      <c r="P758" s="13"/>
      <c r="Q758" s="13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.75" customHeight="1" x14ac:dyDescent="0.2">
      <c r="A759" s="13"/>
      <c r="B759" s="13"/>
      <c r="C759" s="13"/>
      <c r="D759" s="13"/>
      <c r="E759" s="14"/>
      <c r="F759" s="14"/>
      <c r="G759" s="13"/>
      <c r="H759" s="13"/>
      <c r="I759" s="13"/>
      <c r="J759" s="13"/>
      <c r="K759" s="13"/>
      <c r="L759" s="13"/>
      <c r="M759" s="14"/>
      <c r="N759" s="14"/>
      <c r="O759" s="13"/>
      <c r="P759" s="13"/>
      <c r="Q759" s="13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.75" customHeight="1" x14ac:dyDescent="0.2">
      <c r="A760" s="13"/>
      <c r="B760" s="13"/>
      <c r="C760" s="13"/>
      <c r="D760" s="13"/>
      <c r="E760" s="14"/>
      <c r="F760" s="14"/>
      <c r="G760" s="13"/>
      <c r="H760" s="13"/>
      <c r="I760" s="13"/>
      <c r="J760" s="13"/>
      <c r="K760" s="13"/>
      <c r="L760" s="13"/>
      <c r="M760" s="14"/>
      <c r="N760" s="14"/>
      <c r="O760" s="13"/>
      <c r="P760" s="13"/>
      <c r="Q760" s="13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.75" customHeight="1" x14ac:dyDescent="0.2">
      <c r="A761" s="13"/>
      <c r="B761" s="13"/>
      <c r="C761" s="13"/>
      <c r="D761" s="13"/>
      <c r="E761" s="14"/>
      <c r="F761" s="14"/>
      <c r="G761" s="13"/>
      <c r="H761" s="13"/>
      <c r="I761" s="13"/>
      <c r="J761" s="13"/>
      <c r="K761" s="13"/>
      <c r="L761" s="13"/>
      <c r="M761" s="14"/>
      <c r="N761" s="14"/>
      <c r="O761" s="13"/>
      <c r="P761" s="13"/>
      <c r="Q761" s="13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.75" customHeight="1" x14ac:dyDescent="0.2">
      <c r="A762" s="13"/>
      <c r="B762" s="13"/>
      <c r="C762" s="13"/>
      <c r="D762" s="13"/>
      <c r="E762" s="14"/>
      <c r="F762" s="14"/>
      <c r="G762" s="13"/>
      <c r="H762" s="13"/>
      <c r="I762" s="13"/>
      <c r="J762" s="13"/>
      <c r="K762" s="13"/>
      <c r="L762" s="13"/>
      <c r="M762" s="14"/>
      <c r="N762" s="14"/>
      <c r="O762" s="13"/>
      <c r="P762" s="13"/>
      <c r="Q762" s="13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.75" customHeight="1" x14ac:dyDescent="0.2">
      <c r="A763" s="13"/>
      <c r="B763" s="13"/>
      <c r="C763" s="13"/>
      <c r="D763" s="13"/>
      <c r="E763" s="14"/>
      <c r="F763" s="14"/>
      <c r="G763" s="13"/>
      <c r="H763" s="13"/>
      <c r="I763" s="13"/>
      <c r="J763" s="13"/>
      <c r="K763" s="13"/>
      <c r="L763" s="13"/>
      <c r="M763" s="14"/>
      <c r="N763" s="14"/>
      <c r="O763" s="13"/>
      <c r="P763" s="13"/>
      <c r="Q763" s="13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.75" customHeight="1" x14ac:dyDescent="0.2">
      <c r="A764" s="13"/>
      <c r="B764" s="13"/>
      <c r="C764" s="13"/>
      <c r="D764" s="13"/>
      <c r="E764" s="14"/>
      <c r="F764" s="14"/>
      <c r="G764" s="13"/>
      <c r="H764" s="13"/>
      <c r="I764" s="13"/>
      <c r="J764" s="13"/>
      <c r="K764" s="13"/>
      <c r="L764" s="13"/>
      <c r="M764" s="14"/>
      <c r="N764" s="14"/>
      <c r="O764" s="13"/>
      <c r="P764" s="13"/>
      <c r="Q764" s="13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.75" customHeight="1" x14ac:dyDescent="0.2">
      <c r="A765" s="13"/>
      <c r="B765" s="13"/>
      <c r="C765" s="13"/>
      <c r="D765" s="13"/>
      <c r="E765" s="14"/>
      <c r="F765" s="14"/>
      <c r="G765" s="13"/>
      <c r="H765" s="13"/>
      <c r="I765" s="13"/>
      <c r="J765" s="13"/>
      <c r="K765" s="13"/>
      <c r="L765" s="13"/>
      <c r="M765" s="14"/>
      <c r="N765" s="14"/>
      <c r="O765" s="13"/>
      <c r="P765" s="13"/>
      <c r="Q765" s="13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.75" customHeight="1" x14ac:dyDescent="0.2">
      <c r="A766" s="13"/>
      <c r="B766" s="13"/>
      <c r="C766" s="13"/>
      <c r="D766" s="13"/>
      <c r="E766" s="14"/>
      <c r="F766" s="14"/>
      <c r="G766" s="13"/>
      <c r="H766" s="13"/>
      <c r="I766" s="13"/>
      <c r="J766" s="13"/>
      <c r="K766" s="13"/>
      <c r="L766" s="13"/>
      <c r="M766" s="14"/>
      <c r="N766" s="14"/>
      <c r="O766" s="13"/>
      <c r="P766" s="13"/>
      <c r="Q766" s="13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.75" customHeight="1" x14ac:dyDescent="0.2">
      <c r="A767" s="13"/>
      <c r="B767" s="13"/>
      <c r="C767" s="13"/>
      <c r="D767" s="13"/>
      <c r="E767" s="14"/>
      <c r="F767" s="14"/>
      <c r="G767" s="13"/>
      <c r="H767" s="13"/>
      <c r="I767" s="13"/>
      <c r="J767" s="13"/>
      <c r="K767" s="13"/>
      <c r="L767" s="13"/>
      <c r="M767" s="14"/>
      <c r="N767" s="14"/>
      <c r="O767" s="13"/>
      <c r="P767" s="13"/>
      <c r="Q767" s="13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.75" customHeight="1" x14ac:dyDescent="0.2">
      <c r="A768" s="13"/>
      <c r="B768" s="13"/>
      <c r="C768" s="13"/>
      <c r="D768" s="13"/>
      <c r="E768" s="14"/>
      <c r="F768" s="14"/>
      <c r="G768" s="13"/>
      <c r="H768" s="13"/>
      <c r="I768" s="13"/>
      <c r="J768" s="13"/>
      <c r="K768" s="13"/>
      <c r="L768" s="13"/>
      <c r="M768" s="14"/>
      <c r="N768" s="14"/>
      <c r="O768" s="13"/>
      <c r="P768" s="13"/>
      <c r="Q768" s="13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.75" customHeight="1" x14ac:dyDescent="0.2">
      <c r="A769" s="13"/>
      <c r="B769" s="13"/>
      <c r="C769" s="13"/>
      <c r="D769" s="13"/>
      <c r="E769" s="14"/>
      <c r="F769" s="14"/>
      <c r="G769" s="13"/>
      <c r="H769" s="13"/>
      <c r="I769" s="13"/>
      <c r="J769" s="13"/>
      <c r="K769" s="13"/>
      <c r="L769" s="13"/>
      <c r="M769" s="14"/>
      <c r="N769" s="14"/>
      <c r="O769" s="13"/>
      <c r="P769" s="13"/>
      <c r="Q769" s="13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.75" customHeight="1" x14ac:dyDescent="0.2">
      <c r="A770" s="13"/>
      <c r="B770" s="13"/>
      <c r="C770" s="13"/>
      <c r="D770" s="13"/>
      <c r="E770" s="14"/>
      <c r="F770" s="14"/>
      <c r="G770" s="13"/>
      <c r="H770" s="13"/>
      <c r="I770" s="13"/>
      <c r="J770" s="13"/>
      <c r="K770" s="13"/>
      <c r="L770" s="13"/>
      <c r="M770" s="14"/>
      <c r="N770" s="14"/>
      <c r="O770" s="13"/>
      <c r="P770" s="13"/>
      <c r="Q770" s="13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.75" customHeight="1" x14ac:dyDescent="0.2">
      <c r="A771" s="13"/>
      <c r="B771" s="13"/>
      <c r="C771" s="13"/>
      <c r="D771" s="13"/>
      <c r="E771" s="14"/>
      <c r="F771" s="14"/>
      <c r="G771" s="13"/>
      <c r="H771" s="13"/>
      <c r="I771" s="13"/>
      <c r="J771" s="13"/>
      <c r="K771" s="13"/>
      <c r="L771" s="13"/>
      <c r="M771" s="14"/>
      <c r="N771" s="14"/>
      <c r="O771" s="13"/>
      <c r="P771" s="13"/>
      <c r="Q771" s="13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.75" customHeight="1" x14ac:dyDescent="0.2">
      <c r="A772" s="13"/>
      <c r="B772" s="13"/>
      <c r="C772" s="13"/>
      <c r="D772" s="13"/>
      <c r="E772" s="14"/>
      <c r="F772" s="14"/>
      <c r="G772" s="13"/>
      <c r="H772" s="13"/>
      <c r="I772" s="13"/>
      <c r="J772" s="13"/>
      <c r="K772" s="13"/>
      <c r="L772" s="13"/>
      <c r="M772" s="14"/>
      <c r="N772" s="14"/>
      <c r="O772" s="13"/>
      <c r="P772" s="13"/>
      <c r="Q772" s="13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.75" customHeight="1" x14ac:dyDescent="0.2">
      <c r="A773" s="13"/>
      <c r="B773" s="13"/>
      <c r="C773" s="13"/>
      <c r="D773" s="13"/>
      <c r="E773" s="14"/>
      <c r="F773" s="14"/>
      <c r="G773" s="13"/>
      <c r="H773" s="13"/>
      <c r="I773" s="13"/>
      <c r="J773" s="13"/>
      <c r="K773" s="13"/>
      <c r="L773" s="13"/>
      <c r="M773" s="14"/>
      <c r="N773" s="14"/>
      <c r="O773" s="13"/>
      <c r="P773" s="13"/>
      <c r="Q773" s="13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.75" customHeight="1" x14ac:dyDescent="0.2">
      <c r="A774" s="13"/>
      <c r="B774" s="13"/>
      <c r="C774" s="13"/>
      <c r="D774" s="13"/>
      <c r="E774" s="14"/>
      <c r="F774" s="14"/>
      <c r="G774" s="13"/>
      <c r="H774" s="13"/>
      <c r="I774" s="13"/>
      <c r="J774" s="13"/>
      <c r="K774" s="13"/>
      <c r="L774" s="13"/>
      <c r="M774" s="14"/>
      <c r="N774" s="14"/>
      <c r="O774" s="13"/>
      <c r="P774" s="13"/>
      <c r="Q774" s="13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.75" customHeight="1" x14ac:dyDescent="0.2">
      <c r="A775" s="13"/>
      <c r="B775" s="13"/>
      <c r="C775" s="13"/>
      <c r="D775" s="13"/>
      <c r="E775" s="14"/>
      <c r="F775" s="14"/>
      <c r="G775" s="13"/>
      <c r="H775" s="13"/>
      <c r="I775" s="13"/>
      <c r="J775" s="13"/>
      <c r="K775" s="13"/>
      <c r="L775" s="13"/>
      <c r="M775" s="14"/>
      <c r="N775" s="14"/>
      <c r="O775" s="13"/>
      <c r="P775" s="13"/>
      <c r="Q775" s="13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.75" customHeight="1" x14ac:dyDescent="0.2">
      <c r="A776" s="13"/>
      <c r="B776" s="13"/>
      <c r="C776" s="13"/>
      <c r="D776" s="13"/>
      <c r="E776" s="14"/>
      <c r="F776" s="14"/>
      <c r="G776" s="13"/>
      <c r="H776" s="13"/>
      <c r="I776" s="13"/>
      <c r="J776" s="13"/>
      <c r="K776" s="13"/>
      <c r="L776" s="13"/>
      <c r="M776" s="14"/>
      <c r="N776" s="14"/>
      <c r="O776" s="13"/>
      <c r="P776" s="13"/>
      <c r="Q776" s="13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.75" customHeight="1" x14ac:dyDescent="0.2">
      <c r="A777" s="13"/>
      <c r="B777" s="13"/>
      <c r="C777" s="13"/>
      <c r="D777" s="13"/>
      <c r="E777" s="14"/>
      <c r="F777" s="14"/>
      <c r="G777" s="13"/>
      <c r="H777" s="13"/>
      <c r="I777" s="13"/>
      <c r="J777" s="13"/>
      <c r="K777" s="13"/>
      <c r="L777" s="13"/>
      <c r="M777" s="14"/>
      <c r="N777" s="14"/>
      <c r="O777" s="13"/>
      <c r="P777" s="13"/>
      <c r="Q777" s="13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.75" customHeight="1" x14ac:dyDescent="0.2">
      <c r="A778" s="13"/>
      <c r="B778" s="13"/>
      <c r="C778" s="13"/>
      <c r="D778" s="13"/>
      <c r="E778" s="14"/>
      <c r="F778" s="14"/>
      <c r="G778" s="13"/>
      <c r="H778" s="13"/>
      <c r="I778" s="13"/>
      <c r="J778" s="13"/>
      <c r="K778" s="13"/>
      <c r="L778" s="13"/>
      <c r="M778" s="14"/>
      <c r="N778" s="14"/>
      <c r="O778" s="13"/>
      <c r="P778" s="13"/>
      <c r="Q778" s="13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.75" customHeight="1" x14ac:dyDescent="0.2">
      <c r="A779" s="13"/>
      <c r="B779" s="13"/>
      <c r="C779" s="13"/>
      <c r="D779" s="13"/>
      <c r="E779" s="14"/>
      <c r="F779" s="14"/>
      <c r="G779" s="13"/>
      <c r="H779" s="13"/>
      <c r="I779" s="13"/>
      <c r="J779" s="13"/>
      <c r="K779" s="13"/>
      <c r="L779" s="13"/>
      <c r="M779" s="14"/>
      <c r="N779" s="14"/>
      <c r="O779" s="13"/>
      <c r="P779" s="13"/>
      <c r="Q779" s="13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.75" customHeight="1" x14ac:dyDescent="0.2">
      <c r="A780" s="13"/>
      <c r="B780" s="13"/>
      <c r="C780" s="13"/>
      <c r="D780" s="13"/>
      <c r="E780" s="14"/>
      <c r="F780" s="14"/>
      <c r="G780" s="13"/>
      <c r="H780" s="13"/>
      <c r="I780" s="13"/>
      <c r="J780" s="13"/>
      <c r="K780" s="13"/>
      <c r="L780" s="13"/>
      <c r="M780" s="14"/>
      <c r="N780" s="14"/>
      <c r="O780" s="13"/>
      <c r="P780" s="13"/>
      <c r="Q780" s="13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.75" customHeight="1" x14ac:dyDescent="0.2">
      <c r="A781" s="13"/>
      <c r="B781" s="13"/>
      <c r="C781" s="13"/>
      <c r="D781" s="13"/>
      <c r="E781" s="14"/>
      <c r="F781" s="14"/>
      <c r="G781" s="13"/>
      <c r="H781" s="13"/>
      <c r="I781" s="13"/>
      <c r="J781" s="13"/>
      <c r="K781" s="13"/>
      <c r="L781" s="13"/>
      <c r="M781" s="14"/>
      <c r="N781" s="14"/>
      <c r="O781" s="13"/>
      <c r="P781" s="13"/>
      <c r="Q781" s="13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.75" customHeight="1" x14ac:dyDescent="0.2">
      <c r="A782" s="13"/>
      <c r="B782" s="13"/>
      <c r="C782" s="13"/>
      <c r="D782" s="13"/>
      <c r="E782" s="14"/>
      <c r="F782" s="14"/>
      <c r="G782" s="13"/>
      <c r="H782" s="13"/>
      <c r="I782" s="13"/>
      <c r="J782" s="13"/>
      <c r="K782" s="13"/>
      <c r="L782" s="13"/>
      <c r="M782" s="14"/>
      <c r="N782" s="14"/>
      <c r="O782" s="13"/>
      <c r="P782" s="13"/>
      <c r="Q782" s="13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.75" customHeight="1" x14ac:dyDescent="0.2">
      <c r="A783" s="13"/>
      <c r="B783" s="13"/>
      <c r="C783" s="13"/>
      <c r="D783" s="13"/>
      <c r="E783" s="14"/>
      <c r="F783" s="14"/>
      <c r="G783" s="13"/>
      <c r="H783" s="13"/>
      <c r="I783" s="13"/>
      <c r="J783" s="13"/>
      <c r="K783" s="13"/>
      <c r="L783" s="13"/>
      <c r="M783" s="14"/>
      <c r="N783" s="14"/>
      <c r="O783" s="13"/>
      <c r="P783" s="13"/>
      <c r="Q783" s="13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.75" customHeight="1" x14ac:dyDescent="0.2">
      <c r="A784" s="13"/>
      <c r="B784" s="13"/>
      <c r="C784" s="13"/>
      <c r="D784" s="13"/>
      <c r="E784" s="14"/>
      <c r="F784" s="14"/>
      <c r="G784" s="13"/>
      <c r="H784" s="13"/>
      <c r="I784" s="13"/>
      <c r="J784" s="13"/>
      <c r="K784" s="13"/>
      <c r="L784" s="13"/>
      <c r="M784" s="14"/>
      <c r="N784" s="14"/>
      <c r="O784" s="13"/>
      <c r="P784" s="13"/>
      <c r="Q784" s="13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.75" customHeight="1" x14ac:dyDescent="0.2">
      <c r="A785" s="13"/>
      <c r="B785" s="13"/>
      <c r="C785" s="13"/>
      <c r="D785" s="13"/>
      <c r="E785" s="14"/>
      <c r="F785" s="14"/>
      <c r="G785" s="13"/>
      <c r="H785" s="13"/>
      <c r="I785" s="13"/>
      <c r="J785" s="13"/>
      <c r="K785" s="13"/>
      <c r="L785" s="13"/>
      <c r="M785" s="14"/>
      <c r="N785" s="14"/>
      <c r="O785" s="13"/>
      <c r="P785" s="13"/>
      <c r="Q785" s="13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.75" customHeight="1" x14ac:dyDescent="0.2">
      <c r="A786" s="13"/>
      <c r="B786" s="13"/>
      <c r="C786" s="13"/>
      <c r="D786" s="13"/>
      <c r="E786" s="14"/>
      <c r="F786" s="14"/>
      <c r="G786" s="13"/>
      <c r="H786" s="13"/>
      <c r="I786" s="13"/>
      <c r="J786" s="13"/>
      <c r="K786" s="13"/>
      <c r="L786" s="13"/>
      <c r="M786" s="14"/>
      <c r="N786" s="14"/>
      <c r="O786" s="13"/>
      <c r="P786" s="13"/>
      <c r="Q786" s="13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.75" customHeight="1" x14ac:dyDescent="0.2">
      <c r="A787" s="13"/>
      <c r="B787" s="13"/>
      <c r="C787" s="13"/>
      <c r="D787" s="13"/>
      <c r="E787" s="14"/>
      <c r="F787" s="14"/>
      <c r="G787" s="13"/>
      <c r="H787" s="13"/>
      <c r="I787" s="13"/>
      <c r="J787" s="13"/>
      <c r="K787" s="13"/>
      <c r="L787" s="13"/>
      <c r="M787" s="14"/>
      <c r="N787" s="14"/>
      <c r="O787" s="13"/>
      <c r="P787" s="13"/>
      <c r="Q787" s="13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.75" customHeight="1" x14ac:dyDescent="0.2">
      <c r="A788" s="13"/>
      <c r="B788" s="13"/>
      <c r="C788" s="13"/>
      <c r="D788" s="13"/>
      <c r="E788" s="14"/>
      <c r="F788" s="14"/>
      <c r="G788" s="13"/>
      <c r="H788" s="13"/>
      <c r="I788" s="13"/>
      <c r="J788" s="13"/>
      <c r="K788" s="13"/>
      <c r="L788" s="13"/>
      <c r="M788" s="14"/>
      <c r="N788" s="14"/>
      <c r="O788" s="13"/>
      <c r="P788" s="13"/>
      <c r="Q788" s="13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.75" customHeight="1" x14ac:dyDescent="0.2">
      <c r="A789" s="13"/>
      <c r="B789" s="13"/>
      <c r="C789" s="13"/>
      <c r="D789" s="13"/>
      <c r="E789" s="14"/>
      <c r="F789" s="14"/>
      <c r="G789" s="13"/>
      <c r="H789" s="13"/>
      <c r="I789" s="13"/>
      <c r="J789" s="13"/>
      <c r="K789" s="13"/>
      <c r="L789" s="13"/>
      <c r="M789" s="14"/>
      <c r="N789" s="14"/>
      <c r="O789" s="13"/>
      <c r="P789" s="13"/>
      <c r="Q789" s="13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.75" customHeight="1" x14ac:dyDescent="0.2">
      <c r="A790" s="13"/>
      <c r="B790" s="13"/>
      <c r="C790" s="13"/>
      <c r="D790" s="13"/>
      <c r="E790" s="14"/>
      <c r="F790" s="14"/>
      <c r="G790" s="13"/>
      <c r="H790" s="13"/>
      <c r="I790" s="13"/>
      <c r="J790" s="13"/>
      <c r="K790" s="13"/>
      <c r="L790" s="13"/>
      <c r="M790" s="14"/>
      <c r="N790" s="14"/>
      <c r="O790" s="13"/>
      <c r="P790" s="13"/>
      <c r="Q790" s="13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.75" customHeight="1" x14ac:dyDescent="0.2">
      <c r="A791" s="13"/>
      <c r="B791" s="13"/>
      <c r="C791" s="13"/>
      <c r="D791" s="13"/>
      <c r="E791" s="14"/>
      <c r="F791" s="14"/>
      <c r="G791" s="13"/>
      <c r="H791" s="13"/>
      <c r="I791" s="13"/>
      <c r="J791" s="13"/>
      <c r="K791" s="13"/>
      <c r="L791" s="13"/>
      <c r="M791" s="14"/>
      <c r="N791" s="14"/>
      <c r="O791" s="13"/>
      <c r="P791" s="13"/>
      <c r="Q791" s="13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.75" customHeight="1" x14ac:dyDescent="0.2">
      <c r="A792" s="13"/>
      <c r="B792" s="13"/>
      <c r="C792" s="13"/>
      <c r="D792" s="13"/>
      <c r="E792" s="14"/>
      <c r="F792" s="14"/>
      <c r="G792" s="13"/>
      <c r="H792" s="13"/>
      <c r="I792" s="13"/>
      <c r="J792" s="13"/>
      <c r="K792" s="13"/>
      <c r="L792" s="13"/>
      <c r="M792" s="14"/>
      <c r="N792" s="14"/>
      <c r="O792" s="13"/>
      <c r="P792" s="13"/>
      <c r="Q792" s="13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.75" customHeight="1" x14ac:dyDescent="0.2">
      <c r="A793" s="13"/>
      <c r="B793" s="13"/>
      <c r="C793" s="13"/>
      <c r="D793" s="13"/>
      <c r="E793" s="14"/>
      <c r="F793" s="14"/>
      <c r="G793" s="13"/>
      <c r="H793" s="13"/>
      <c r="I793" s="13"/>
      <c r="J793" s="13"/>
      <c r="K793" s="13"/>
      <c r="L793" s="13"/>
      <c r="M793" s="14"/>
      <c r="N793" s="14"/>
      <c r="O793" s="13"/>
      <c r="P793" s="13"/>
      <c r="Q793" s="13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.75" customHeight="1" x14ac:dyDescent="0.2">
      <c r="A794" s="13"/>
      <c r="B794" s="13"/>
      <c r="C794" s="13"/>
      <c r="D794" s="13"/>
      <c r="E794" s="14"/>
      <c r="F794" s="14"/>
      <c r="G794" s="13"/>
      <c r="H794" s="13"/>
      <c r="I794" s="13"/>
      <c r="J794" s="13"/>
      <c r="K794" s="13"/>
      <c r="L794" s="13"/>
      <c r="M794" s="14"/>
      <c r="N794" s="14"/>
      <c r="O794" s="13"/>
      <c r="P794" s="13"/>
      <c r="Q794" s="13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.75" customHeight="1" x14ac:dyDescent="0.2">
      <c r="A795" s="13"/>
      <c r="B795" s="13"/>
      <c r="C795" s="13"/>
      <c r="D795" s="13"/>
      <c r="E795" s="14"/>
      <c r="F795" s="14"/>
      <c r="G795" s="13"/>
      <c r="H795" s="13"/>
      <c r="I795" s="13"/>
      <c r="J795" s="13"/>
      <c r="K795" s="13"/>
      <c r="L795" s="13"/>
      <c r="M795" s="14"/>
      <c r="N795" s="14"/>
      <c r="O795" s="13"/>
      <c r="P795" s="13"/>
      <c r="Q795" s="13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.75" customHeight="1" x14ac:dyDescent="0.2">
      <c r="A796" s="13"/>
      <c r="B796" s="13"/>
      <c r="C796" s="13"/>
      <c r="D796" s="13"/>
      <c r="E796" s="14"/>
      <c r="F796" s="14"/>
      <c r="G796" s="13"/>
      <c r="H796" s="13"/>
      <c r="I796" s="13"/>
      <c r="J796" s="13"/>
      <c r="K796" s="13"/>
      <c r="L796" s="13"/>
      <c r="M796" s="14"/>
      <c r="N796" s="14"/>
      <c r="O796" s="13"/>
      <c r="P796" s="13"/>
      <c r="Q796" s="13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.75" customHeight="1" x14ac:dyDescent="0.2">
      <c r="A797" s="13"/>
      <c r="B797" s="13"/>
      <c r="C797" s="13"/>
      <c r="D797" s="13"/>
      <c r="E797" s="14"/>
      <c r="F797" s="14"/>
      <c r="G797" s="13"/>
      <c r="H797" s="13"/>
      <c r="I797" s="13"/>
      <c r="J797" s="13"/>
      <c r="K797" s="13"/>
      <c r="L797" s="13"/>
      <c r="M797" s="14"/>
      <c r="N797" s="14"/>
      <c r="O797" s="13"/>
      <c r="P797" s="13"/>
      <c r="Q797" s="13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.75" customHeight="1" x14ac:dyDescent="0.2">
      <c r="A798" s="13"/>
      <c r="B798" s="13"/>
      <c r="C798" s="13"/>
      <c r="D798" s="13"/>
      <c r="E798" s="14"/>
      <c r="F798" s="14"/>
      <c r="G798" s="13"/>
      <c r="H798" s="13"/>
      <c r="I798" s="13"/>
      <c r="J798" s="13"/>
      <c r="K798" s="13"/>
      <c r="L798" s="13"/>
      <c r="M798" s="14"/>
      <c r="N798" s="14"/>
      <c r="O798" s="13"/>
      <c r="P798" s="13"/>
      <c r="Q798" s="13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.75" customHeight="1" x14ac:dyDescent="0.2">
      <c r="A799" s="13"/>
      <c r="B799" s="13"/>
      <c r="C799" s="13"/>
      <c r="D799" s="13"/>
      <c r="E799" s="14"/>
      <c r="F799" s="14"/>
      <c r="G799" s="13"/>
      <c r="H799" s="13"/>
      <c r="I799" s="13"/>
      <c r="J799" s="13"/>
      <c r="K799" s="13"/>
      <c r="L799" s="13"/>
      <c r="M799" s="14"/>
      <c r="N799" s="14"/>
      <c r="O799" s="13"/>
      <c r="P799" s="13"/>
      <c r="Q799" s="13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.75" customHeight="1" x14ac:dyDescent="0.2">
      <c r="A800" s="13"/>
      <c r="B800" s="13"/>
      <c r="C800" s="13"/>
      <c r="D800" s="13"/>
      <c r="E800" s="14"/>
      <c r="F800" s="14"/>
      <c r="G800" s="13"/>
      <c r="H800" s="13"/>
      <c r="I800" s="13"/>
      <c r="J800" s="13"/>
      <c r="K800" s="13"/>
      <c r="L800" s="13"/>
      <c r="M800" s="14"/>
      <c r="N800" s="14"/>
      <c r="O800" s="13"/>
      <c r="P800" s="13"/>
      <c r="Q800" s="13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.75" customHeight="1" x14ac:dyDescent="0.2">
      <c r="A801" s="13"/>
      <c r="B801" s="13"/>
      <c r="C801" s="13"/>
      <c r="D801" s="13"/>
      <c r="E801" s="14"/>
      <c r="F801" s="14"/>
      <c r="G801" s="13"/>
      <c r="H801" s="13"/>
      <c r="I801" s="13"/>
      <c r="J801" s="13"/>
      <c r="K801" s="13"/>
      <c r="L801" s="13"/>
      <c r="M801" s="14"/>
      <c r="N801" s="14"/>
      <c r="O801" s="13"/>
      <c r="P801" s="13"/>
      <c r="Q801" s="13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.75" customHeight="1" x14ac:dyDescent="0.2">
      <c r="A802" s="13"/>
      <c r="B802" s="13"/>
      <c r="C802" s="13"/>
      <c r="D802" s="13"/>
      <c r="E802" s="14"/>
      <c r="F802" s="14"/>
      <c r="G802" s="13"/>
      <c r="H802" s="13"/>
      <c r="I802" s="13"/>
      <c r="J802" s="13"/>
      <c r="K802" s="13"/>
      <c r="L802" s="13"/>
      <c r="M802" s="14"/>
      <c r="N802" s="14"/>
      <c r="O802" s="13"/>
      <c r="P802" s="13"/>
      <c r="Q802" s="13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.75" customHeight="1" x14ac:dyDescent="0.2">
      <c r="A803" s="13"/>
      <c r="B803" s="13"/>
      <c r="C803" s="13"/>
      <c r="D803" s="13"/>
      <c r="E803" s="14"/>
      <c r="F803" s="14"/>
      <c r="G803" s="13"/>
      <c r="H803" s="13"/>
      <c r="I803" s="13"/>
      <c r="J803" s="13"/>
      <c r="K803" s="13"/>
      <c r="L803" s="13"/>
      <c r="M803" s="14"/>
      <c r="N803" s="14"/>
      <c r="O803" s="13"/>
      <c r="P803" s="13"/>
      <c r="Q803" s="13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.75" customHeight="1" x14ac:dyDescent="0.2">
      <c r="A804" s="13"/>
      <c r="B804" s="13"/>
      <c r="C804" s="13"/>
      <c r="D804" s="13"/>
      <c r="E804" s="14"/>
      <c r="F804" s="14"/>
      <c r="G804" s="13"/>
      <c r="H804" s="13"/>
      <c r="I804" s="13"/>
      <c r="J804" s="13"/>
      <c r="K804" s="13"/>
      <c r="L804" s="13"/>
      <c r="M804" s="14"/>
      <c r="N804" s="14"/>
      <c r="O804" s="13"/>
      <c r="P804" s="13"/>
      <c r="Q804" s="13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.75" customHeight="1" x14ac:dyDescent="0.2">
      <c r="A805" s="13"/>
      <c r="B805" s="13"/>
      <c r="C805" s="13"/>
      <c r="D805" s="13"/>
      <c r="E805" s="14"/>
      <c r="F805" s="14"/>
      <c r="G805" s="13"/>
      <c r="H805" s="13"/>
      <c r="I805" s="13"/>
      <c r="J805" s="13"/>
      <c r="K805" s="13"/>
      <c r="L805" s="13"/>
      <c r="M805" s="14"/>
      <c r="N805" s="14"/>
      <c r="O805" s="13"/>
      <c r="P805" s="13"/>
      <c r="Q805" s="13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.75" customHeight="1" x14ac:dyDescent="0.2">
      <c r="A806" s="13"/>
      <c r="B806" s="13"/>
      <c r="C806" s="13"/>
      <c r="D806" s="13"/>
      <c r="E806" s="14"/>
      <c r="F806" s="14"/>
      <c r="G806" s="13"/>
      <c r="H806" s="13"/>
      <c r="I806" s="13"/>
      <c r="J806" s="13"/>
      <c r="K806" s="13"/>
      <c r="L806" s="13"/>
      <c r="M806" s="14"/>
      <c r="N806" s="14"/>
      <c r="O806" s="13"/>
      <c r="P806" s="13"/>
      <c r="Q806" s="13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.75" customHeight="1" x14ac:dyDescent="0.2">
      <c r="A807" s="13"/>
      <c r="B807" s="13"/>
      <c r="C807" s="13"/>
      <c r="D807" s="13"/>
      <c r="E807" s="14"/>
      <c r="F807" s="14"/>
      <c r="G807" s="13"/>
      <c r="H807" s="13"/>
      <c r="I807" s="13"/>
      <c r="J807" s="13"/>
      <c r="K807" s="13"/>
      <c r="L807" s="13"/>
      <c r="M807" s="14"/>
      <c r="N807" s="14"/>
      <c r="O807" s="13"/>
      <c r="P807" s="13"/>
      <c r="Q807" s="13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.75" customHeight="1" x14ac:dyDescent="0.2">
      <c r="A808" s="13"/>
      <c r="B808" s="13"/>
      <c r="C808" s="13"/>
      <c r="D808" s="13"/>
      <c r="E808" s="14"/>
      <c r="F808" s="14"/>
      <c r="G808" s="13"/>
      <c r="H808" s="13"/>
      <c r="I808" s="13"/>
      <c r="J808" s="13"/>
      <c r="K808" s="13"/>
      <c r="L808" s="13"/>
      <c r="M808" s="14"/>
      <c r="N808" s="14"/>
      <c r="O808" s="13"/>
      <c r="P808" s="13"/>
      <c r="Q808" s="13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.75" customHeight="1" x14ac:dyDescent="0.2">
      <c r="A809" s="13"/>
      <c r="B809" s="13"/>
      <c r="C809" s="13"/>
      <c r="D809" s="13"/>
      <c r="E809" s="14"/>
      <c r="F809" s="14"/>
      <c r="G809" s="13"/>
      <c r="H809" s="13"/>
      <c r="I809" s="13"/>
      <c r="J809" s="13"/>
      <c r="K809" s="13"/>
      <c r="L809" s="13"/>
      <c r="M809" s="14"/>
      <c r="N809" s="14"/>
      <c r="O809" s="13"/>
      <c r="P809" s="13"/>
      <c r="Q809" s="13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.75" customHeight="1" x14ac:dyDescent="0.2">
      <c r="A810" s="13"/>
      <c r="B810" s="13"/>
      <c r="C810" s="13"/>
      <c r="D810" s="13"/>
      <c r="E810" s="14"/>
      <c r="F810" s="14"/>
      <c r="G810" s="13"/>
      <c r="H810" s="13"/>
      <c r="I810" s="13"/>
      <c r="J810" s="13"/>
      <c r="K810" s="13"/>
      <c r="L810" s="13"/>
      <c r="M810" s="14"/>
      <c r="N810" s="14"/>
      <c r="O810" s="13"/>
      <c r="P810" s="13"/>
      <c r="Q810" s="13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.75" customHeight="1" x14ac:dyDescent="0.2">
      <c r="A811" s="13"/>
      <c r="B811" s="13"/>
      <c r="C811" s="13"/>
      <c r="D811" s="13"/>
      <c r="E811" s="14"/>
      <c r="F811" s="14"/>
      <c r="G811" s="13"/>
      <c r="H811" s="13"/>
      <c r="I811" s="13"/>
      <c r="J811" s="13"/>
      <c r="K811" s="13"/>
      <c r="L811" s="13"/>
      <c r="M811" s="14"/>
      <c r="N811" s="14"/>
      <c r="O811" s="13"/>
      <c r="P811" s="13"/>
      <c r="Q811" s="13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.75" customHeight="1" x14ac:dyDescent="0.2">
      <c r="A812" s="13"/>
      <c r="B812" s="13"/>
      <c r="C812" s="13"/>
      <c r="D812" s="13"/>
      <c r="E812" s="14"/>
      <c r="F812" s="14"/>
      <c r="G812" s="13"/>
      <c r="H812" s="13"/>
      <c r="I812" s="13"/>
      <c r="J812" s="13"/>
      <c r="K812" s="13"/>
      <c r="L812" s="13"/>
      <c r="M812" s="14"/>
      <c r="N812" s="14"/>
      <c r="O812" s="13"/>
      <c r="P812" s="13"/>
      <c r="Q812" s="13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.75" customHeight="1" x14ac:dyDescent="0.2">
      <c r="A813" s="13"/>
      <c r="B813" s="13"/>
      <c r="C813" s="13"/>
      <c r="D813" s="13"/>
      <c r="E813" s="14"/>
      <c r="F813" s="14"/>
      <c r="G813" s="13"/>
      <c r="H813" s="13"/>
      <c r="I813" s="13"/>
      <c r="J813" s="13"/>
      <c r="K813" s="13"/>
      <c r="L813" s="13"/>
      <c r="M813" s="14"/>
      <c r="N813" s="14"/>
      <c r="O813" s="13"/>
      <c r="P813" s="13"/>
      <c r="Q813" s="13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.75" customHeight="1" x14ac:dyDescent="0.2">
      <c r="A814" s="13"/>
      <c r="B814" s="13"/>
      <c r="C814" s="13"/>
      <c r="D814" s="13"/>
      <c r="E814" s="14"/>
      <c r="F814" s="14"/>
      <c r="G814" s="13"/>
      <c r="H814" s="13"/>
      <c r="I814" s="13"/>
      <c r="J814" s="13"/>
      <c r="K814" s="13"/>
      <c r="L814" s="13"/>
      <c r="M814" s="14"/>
      <c r="N814" s="14"/>
      <c r="O814" s="13"/>
      <c r="P814" s="13"/>
      <c r="Q814" s="13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.75" customHeight="1" x14ac:dyDescent="0.2">
      <c r="A815" s="13"/>
      <c r="B815" s="13"/>
      <c r="C815" s="13"/>
      <c r="D815" s="13"/>
      <c r="E815" s="14"/>
      <c r="F815" s="14"/>
      <c r="G815" s="13"/>
      <c r="H815" s="13"/>
      <c r="I815" s="13"/>
      <c r="J815" s="13"/>
      <c r="K815" s="13"/>
      <c r="L815" s="13"/>
      <c r="M815" s="14"/>
      <c r="N815" s="14"/>
      <c r="O815" s="13"/>
      <c r="P815" s="13"/>
      <c r="Q815" s="13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.75" customHeight="1" x14ac:dyDescent="0.2">
      <c r="A816" s="13"/>
      <c r="B816" s="13"/>
      <c r="C816" s="13"/>
      <c r="D816" s="13"/>
      <c r="E816" s="14"/>
      <c r="F816" s="14"/>
      <c r="G816" s="13"/>
      <c r="H816" s="13"/>
      <c r="I816" s="13"/>
      <c r="J816" s="13"/>
      <c r="K816" s="13"/>
      <c r="L816" s="13"/>
      <c r="M816" s="14"/>
      <c r="N816" s="14"/>
      <c r="O816" s="13"/>
      <c r="P816" s="13"/>
      <c r="Q816" s="13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.75" customHeight="1" x14ac:dyDescent="0.2">
      <c r="A817" s="13"/>
      <c r="B817" s="13"/>
      <c r="C817" s="13"/>
      <c r="D817" s="13"/>
      <c r="E817" s="14"/>
      <c r="F817" s="14"/>
      <c r="G817" s="13"/>
      <c r="H817" s="13"/>
      <c r="I817" s="13"/>
      <c r="J817" s="13"/>
      <c r="K817" s="13"/>
      <c r="L817" s="13"/>
      <c r="M817" s="14"/>
      <c r="N817" s="14"/>
      <c r="O817" s="13"/>
      <c r="P817" s="13"/>
      <c r="Q817" s="13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.75" customHeight="1" x14ac:dyDescent="0.2">
      <c r="A818" s="13"/>
      <c r="B818" s="13"/>
      <c r="C818" s="13"/>
      <c r="D818" s="13"/>
      <c r="E818" s="14"/>
      <c r="F818" s="14"/>
      <c r="G818" s="13"/>
      <c r="H818" s="13"/>
      <c r="I818" s="13"/>
      <c r="J818" s="13"/>
      <c r="K818" s="13"/>
      <c r="L818" s="13"/>
      <c r="M818" s="14"/>
      <c r="N818" s="14"/>
      <c r="O818" s="13"/>
      <c r="P818" s="13"/>
      <c r="Q818" s="13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.75" customHeight="1" x14ac:dyDescent="0.2">
      <c r="A819" s="13"/>
      <c r="B819" s="13"/>
      <c r="C819" s="13"/>
      <c r="D819" s="13"/>
      <c r="E819" s="14"/>
      <c r="F819" s="14"/>
      <c r="G819" s="13"/>
      <c r="H819" s="13"/>
      <c r="I819" s="13"/>
      <c r="J819" s="13"/>
      <c r="K819" s="13"/>
      <c r="L819" s="13"/>
      <c r="M819" s="14"/>
      <c r="N819" s="14"/>
      <c r="O819" s="13"/>
      <c r="P819" s="13"/>
      <c r="Q819" s="13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.75" customHeight="1" x14ac:dyDescent="0.2">
      <c r="A820" s="13"/>
      <c r="B820" s="13"/>
      <c r="C820" s="13"/>
      <c r="D820" s="13"/>
      <c r="E820" s="14"/>
      <c r="F820" s="14"/>
      <c r="G820" s="13"/>
      <c r="H820" s="13"/>
      <c r="I820" s="13"/>
      <c r="J820" s="13"/>
      <c r="K820" s="13"/>
      <c r="L820" s="13"/>
      <c r="M820" s="14"/>
      <c r="N820" s="14"/>
      <c r="O820" s="13"/>
      <c r="P820" s="13"/>
      <c r="Q820" s="13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.75" customHeight="1" x14ac:dyDescent="0.2">
      <c r="A821" s="13"/>
      <c r="B821" s="13"/>
      <c r="C821" s="13"/>
      <c r="D821" s="13"/>
      <c r="E821" s="14"/>
      <c r="F821" s="14"/>
      <c r="G821" s="13"/>
      <c r="H821" s="13"/>
      <c r="I821" s="13"/>
      <c r="J821" s="13"/>
      <c r="K821" s="13"/>
      <c r="L821" s="13"/>
      <c r="M821" s="14"/>
      <c r="N821" s="14"/>
      <c r="O821" s="13"/>
      <c r="P821" s="13"/>
      <c r="Q821" s="13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.75" customHeight="1" x14ac:dyDescent="0.2">
      <c r="A822" s="13"/>
      <c r="B822" s="13"/>
      <c r="C822" s="13"/>
      <c r="D822" s="13"/>
      <c r="E822" s="14"/>
      <c r="F822" s="14"/>
      <c r="G822" s="13"/>
      <c r="H822" s="13"/>
      <c r="I822" s="13"/>
      <c r="J822" s="13"/>
      <c r="K822" s="13"/>
      <c r="L822" s="13"/>
      <c r="M822" s="14"/>
      <c r="N822" s="14"/>
      <c r="O822" s="13"/>
      <c r="P822" s="13"/>
      <c r="Q822" s="13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.75" customHeight="1" x14ac:dyDescent="0.2">
      <c r="A823" s="13"/>
      <c r="B823" s="13"/>
      <c r="C823" s="13"/>
      <c r="D823" s="13"/>
      <c r="E823" s="14"/>
      <c r="F823" s="14"/>
      <c r="G823" s="13"/>
      <c r="H823" s="13"/>
      <c r="I823" s="13"/>
      <c r="J823" s="13"/>
      <c r="K823" s="13"/>
      <c r="L823" s="13"/>
      <c r="M823" s="14"/>
      <c r="N823" s="14"/>
      <c r="O823" s="13"/>
      <c r="P823" s="13"/>
      <c r="Q823" s="13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.75" customHeight="1" x14ac:dyDescent="0.2">
      <c r="A824" s="13"/>
      <c r="B824" s="13"/>
      <c r="C824" s="13"/>
      <c r="D824" s="13"/>
      <c r="E824" s="14"/>
      <c r="F824" s="14"/>
      <c r="G824" s="13"/>
      <c r="H824" s="13"/>
      <c r="I824" s="13"/>
      <c r="J824" s="13"/>
      <c r="K824" s="13"/>
      <c r="L824" s="13"/>
      <c r="M824" s="14"/>
      <c r="N824" s="14"/>
      <c r="O824" s="13"/>
      <c r="P824" s="13"/>
      <c r="Q824" s="13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.75" customHeight="1" x14ac:dyDescent="0.2">
      <c r="A825" s="13"/>
      <c r="B825" s="13"/>
      <c r="C825" s="13"/>
      <c r="D825" s="13"/>
      <c r="E825" s="14"/>
      <c r="F825" s="14"/>
      <c r="G825" s="13"/>
      <c r="H825" s="13"/>
      <c r="I825" s="13"/>
      <c r="J825" s="13"/>
      <c r="K825" s="13"/>
      <c r="L825" s="13"/>
      <c r="M825" s="14"/>
      <c r="N825" s="14"/>
      <c r="O825" s="13"/>
      <c r="P825" s="13"/>
      <c r="Q825" s="13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.75" customHeight="1" x14ac:dyDescent="0.2">
      <c r="A826" s="13"/>
      <c r="B826" s="13"/>
      <c r="C826" s="13"/>
      <c r="D826" s="13"/>
      <c r="E826" s="14"/>
      <c r="F826" s="14"/>
      <c r="G826" s="13"/>
      <c r="H826" s="13"/>
      <c r="I826" s="13"/>
      <c r="J826" s="13"/>
      <c r="K826" s="13"/>
      <c r="L826" s="13"/>
      <c r="M826" s="14"/>
      <c r="N826" s="14"/>
      <c r="O826" s="13"/>
      <c r="P826" s="13"/>
      <c r="Q826" s="13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.75" customHeight="1" x14ac:dyDescent="0.2">
      <c r="A827" s="13"/>
      <c r="B827" s="13"/>
      <c r="C827" s="13"/>
      <c r="D827" s="13"/>
      <c r="E827" s="14"/>
      <c r="F827" s="14"/>
      <c r="G827" s="13"/>
      <c r="H827" s="13"/>
      <c r="I827" s="13"/>
      <c r="J827" s="13"/>
      <c r="K827" s="13"/>
      <c r="L827" s="13"/>
      <c r="M827" s="14"/>
      <c r="N827" s="14"/>
      <c r="O827" s="13"/>
      <c r="P827" s="13"/>
      <c r="Q827" s="13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.75" customHeight="1" x14ac:dyDescent="0.2">
      <c r="A828" s="13"/>
      <c r="B828" s="13"/>
      <c r="C828" s="13"/>
      <c r="D828" s="13"/>
      <c r="E828" s="14"/>
      <c r="F828" s="14"/>
      <c r="G828" s="13"/>
      <c r="H828" s="13"/>
      <c r="I828" s="13"/>
      <c r="J828" s="13"/>
      <c r="K828" s="13"/>
      <c r="L828" s="13"/>
      <c r="M828" s="14"/>
      <c r="N828" s="14"/>
      <c r="O828" s="13"/>
      <c r="P828" s="13"/>
      <c r="Q828" s="13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.75" customHeight="1" x14ac:dyDescent="0.2">
      <c r="A829" s="13"/>
      <c r="B829" s="13"/>
      <c r="C829" s="13"/>
      <c r="D829" s="13"/>
      <c r="E829" s="14"/>
      <c r="F829" s="14"/>
      <c r="G829" s="13"/>
      <c r="H829" s="13"/>
      <c r="I829" s="13"/>
      <c r="J829" s="13"/>
      <c r="K829" s="13"/>
      <c r="L829" s="13"/>
      <c r="M829" s="14"/>
      <c r="N829" s="14"/>
      <c r="O829" s="13"/>
      <c r="P829" s="13"/>
      <c r="Q829" s="13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.75" customHeight="1" x14ac:dyDescent="0.2">
      <c r="A830" s="13"/>
      <c r="B830" s="13"/>
      <c r="C830" s="13"/>
      <c r="D830" s="13"/>
      <c r="E830" s="14"/>
      <c r="F830" s="14"/>
      <c r="G830" s="13"/>
      <c r="H830" s="13"/>
      <c r="I830" s="13"/>
      <c r="J830" s="13"/>
      <c r="K830" s="13"/>
      <c r="L830" s="13"/>
      <c r="M830" s="14"/>
      <c r="N830" s="14"/>
      <c r="O830" s="13"/>
      <c r="P830" s="13"/>
      <c r="Q830" s="13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.75" customHeight="1" x14ac:dyDescent="0.2">
      <c r="A831" s="13"/>
      <c r="B831" s="13"/>
      <c r="C831" s="13"/>
      <c r="D831" s="13"/>
      <c r="E831" s="14"/>
      <c r="F831" s="14"/>
      <c r="G831" s="13"/>
      <c r="H831" s="13"/>
      <c r="I831" s="13"/>
      <c r="J831" s="13"/>
      <c r="K831" s="13"/>
      <c r="L831" s="13"/>
      <c r="M831" s="14"/>
      <c r="N831" s="14"/>
      <c r="O831" s="13"/>
      <c r="P831" s="13"/>
      <c r="Q831" s="13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.75" customHeight="1" x14ac:dyDescent="0.2">
      <c r="A832" s="13"/>
      <c r="B832" s="13"/>
      <c r="C832" s="13"/>
      <c r="D832" s="13"/>
      <c r="E832" s="14"/>
      <c r="F832" s="14"/>
      <c r="G832" s="13"/>
      <c r="H832" s="13"/>
      <c r="I832" s="13"/>
      <c r="J832" s="13"/>
      <c r="K832" s="13"/>
      <c r="L832" s="13"/>
      <c r="M832" s="14"/>
      <c r="N832" s="14"/>
      <c r="O832" s="13"/>
      <c r="P832" s="13"/>
      <c r="Q832" s="13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.75" customHeight="1" x14ac:dyDescent="0.2">
      <c r="A833" s="13"/>
      <c r="B833" s="13"/>
      <c r="C833" s="13"/>
      <c r="D833" s="13"/>
      <c r="E833" s="14"/>
      <c r="F833" s="14"/>
      <c r="G833" s="13"/>
      <c r="H833" s="13"/>
      <c r="I833" s="13"/>
      <c r="J833" s="13"/>
      <c r="K833" s="13"/>
      <c r="L833" s="13"/>
      <c r="M833" s="14"/>
      <c r="N833" s="14"/>
      <c r="O833" s="13"/>
      <c r="P833" s="13"/>
      <c r="Q833" s="13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.75" customHeight="1" x14ac:dyDescent="0.2">
      <c r="A834" s="13"/>
      <c r="B834" s="13"/>
      <c r="C834" s="13"/>
      <c r="D834" s="13"/>
      <c r="E834" s="14"/>
      <c r="F834" s="14"/>
      <c r="G834" s="13"/>
      <c r="H834" s="13"/>
      <c r="I834" s="13"/>
      <c r="J834" s="13"/>
      <c r="K834" s="13"/>
      <c r="L834" s="13"/>
      <c r="M834" s="14"/>
      <c r="N834" s="14"/>
      <c r="O834" s="13"/>
      <c r="P834" s="13"/>
      <c r="Q834" s="13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.75" customHeight="1" x14ac:dyDescent="0.2">
      <c r="A835" s="13"/>
      <c r="B835" s="13"/>
      <c r="C835" s="13"/>
      <c r="D835" s="13"/>
      <c r="E835" s="14"/>
      <c r="F835" s="14"/>
      <c r="G835" s="13"/>
      <c r="H835" s="13"/>
      <c r="I835" s="13"/>
      <c r="J835" s="13"/>
      <c r="K835" s="13"/>
      <c r="L835" s="13"/>
      <c r="M835" s="14"/>
      <c r="N835" s="14"/>
      <c r="O835" s="13"/>
      <c r="P835" s="13"/>
      <c r="Q835" s="13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.75" customHeight="1" x14ac:dyDescent="0.2">
      <c r="A836" s="13"/>
      <c r="B836" s="13"/>
      <c r="C836" s="13"/>
      <c r="D836" s="13"/>
      <c r="E836" s="14"/>
      <c r="F836" s="14"/>
      <c r="G836" s="13"/>
      <c r="H836" s="13"/>
      <c r="I836" s="13"/>
      <c r="J836" s="13"/>
      <c r="K836" s="13"/>
      <c r="L836" s="13"/>
      <c r="M836" s="14"/>
      <c r="N836" s="14"/>
      <c r="O836" s="13"/>
      <c r="P836" s="13"/>
      <c r="Q836" s="13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.75" customHeight="1" x14ac:dyDescent="0.2">
      <c r="A837" s="13"/>
      <c r="B837" s="13"/>
      <c r="C837" s="13"/>
      <c r="D837" s="13"/>
      <c r="E837" s="14"/>
      <c r="F837" s="14"/>
      <c r="G837" s="13"/>
      <c r="H837" s="13"/>
      <c r="I837" s="13"/>
      <c r="J837" s="13"/>
      <c r="K837" s="13"/>
      <c r="L837" s="13"/>
      <c r="M837" s="14"/>
      <c r="N837" s="14"/>
      <c r="O837" s="13"/>
      <c r="P837" s="13"/>
      <c r="Q837" s="13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.75" customHeight="1" x14ac:dyDescent="0.2">
      <c r="A838" s="13"/>
      <c r="B838" s="13"/>
      <c r="C838" s="13"/>
      <c r="D838" s="13"/>
      <c r="E838" s="14"/>
      <c r="F838" s="14"/>
      <c r="G838" s="13"/>
      <c r="H838" s="13"/>
      <c r="I838" s="13"/>
      <c r="J838" s="13"/>
      <c r="K838" s="13"/>
      <c r="L838" s="13"/>
      <c r="M838" s="14"/>
      <c r="N838" s="14"/>
      <c r="O838" s="13"/>
      <c r="P838" s="13"/>
      <c r="Q838" s="13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.75" customHeight="1" x14ac:dyDescent="0.2">
      <c r="A839" s="13"/>
      <c r="B839" s="13"/>
      <c r="C839" s="13"/>
      <c r="D839" s="13"/>
      <c r="E839" s="14"/>
      <c r="F839" s="14"/>
      <c r="G839" s="13"/>
      <c r="H839" s="13"/>
      <c r="I839" s="13"/>
      <c r="J839" s="13"/>
      <c r="K839" s="13"/>
      <c r="L839" s="13"/>
      <c r="M839" s="14"/>
      <c r="N839" s="14"/>
      <c r="O839" s="13"/>
      <c r="P839" s="13"/>
      <c r="Q839" s="13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.75" customHeight="1" x14ac:dyDescent="0.2">
      <c r="A840" s="13"/>
      <c r="B840" s="13"/>
      <c r="C840" s="13"/>
      <c r="D840" s="13"/>
      <c r="E840" s="14"/>
      <c r="F840" s="14"/>
      <c r="G840" s="13"/>
      <c r="H840" s="13"/>
      <c r="I840" s="13"/>
      <c r="J840" s="13"/>
      <c r="K840" s="13"/>
      <c r="L840" s="13"/>
      <c r="M840" s="14"/>
      <c r="N840" s="14"/>
      <c r="O840" s="13"/>
      <c r="P840" s="13"/>
      <c r="Q840" s="13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.75" customHeight="1" x14ac:dyDescent="0.2">
      <c r="A841" s="13"/>
      <c r="B841" s="13"/>
      <c r="C841" s="13"/>
      <c r="D841" s="13"/>
      <c r="E841" s="14"/>
      <c r="F841" s="14"/>
      <c r="G841" s="13"/>
      <c r="H841" s="13"/>
      <c r="I841" s="13"/>
      <c r="J841" s="13"/>
      <c r="K841" s="13"/>
      <c r="L841" s="13"/>
      <c r="M841" s="14"/>
      <c r="N841" s="14"/>
      <c r="O841" s="13"/>
      <c r="P841" s="13"/>
      <c r="Q841" s="13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.75" customHeight="1" x14ac:dyDescent="0.2">
      <c r="A842" s="13"/>
      <c r="B842" s="13"/>
      <c r="C842" s="13"/>
      <c r="D842" s="13"/>
      <c r="E842" s="14"/>
      <c r="F842" s="14"/>
      <c r="G842" s="13"/>
      <c r="H842" s="13"/>
      <c r="I842" s="13"/>
      <c r="J842" s="13"/>
      <c r="K842" s="13"/>
      <c r="L842" s="13"/>
      <c r="M842" s="14"/>
      <c r="N842" s="14"/>
      <c r="O842" s="13"/>
      <c r="P842" s="13"/>
      <c r="Q842" s="13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.75" customHeight="1" x14ac:dyDescent="0.2">
      <c r="A843" s="13"/>
      <c r="B843" s="13"/>
      <c r="C843" s="13"/>
      <c r="D843" s="13"/>
      <c r="E843" s="14"/>
      <c r="F843" s="14"/>
      <c r="G843" s="13"/>
      <c r="H843" s="13"/>
      <c r="I843" s="13"/>
      <c r="J843" s="13"/>
      <c r="K843" s="13"/>
      <c r="L843" s="13"/>
      <c r="M843" s="14"/>
      <c r="N843" s="14"/>
      <c r="O843" s="13"/>
      <c r="P843" s="13"/>
      <c r="Q843" s="13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.75" customHeight="1" x14ac:dyDescent="0.2">
      <c r="A844" s="13"/>
      <c r="B844" s="13"/>
      <c r="C844" s="13"/>
      <c r="D844" s="13"/>
      <c r="E844" s="14"/>
      <c r="F844" s="14"/>
      <c r="G844" s="13"/>
      <c r="H844" s="13"/>
      <c r="I844" s="13"/>
      <c r="J844" s="13"/>
      <c r="K844" s="13"/>
      <c r="L844" s="13"/>
      <c r="M844" s="14"/>
      <c r="N844" s="14"/>
      <c r="O844" s="13"/>
      <c r="P844" s="13"/>
      <c r="Q844" s="13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.75" customHeight="1" x14ac:dyDescent="0.2">
      <c r="A845" s="13"/>
      <c r="B845" s="13"/>
      <c r="C845" s="13"/>
      <c r="D845" s="13"/>
      <c r="E845" s="14"/>
      <c r="F845" s="14"/>
      <c r="G845" s="13"/>
      <c r="H845" s="13"/>
      <c r="I845" s="13"/>
      <c r="J845" s="13"/>
      <c r="K845" s="13"/>
      <c r="L845" s="13"/>
      <c r="M845" s="14"/>
      <c r="N845" s="14"/>
      <c r="O845" s="13"/>
      <c r="P845" s="13"/>
      <c r="Q845" s="13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.75" customHeight="1" x14ac:dyDescent="0.2">
      <c r="A846" s="13"/>
      <c r="B846" s="13"/>
      <c r="C846" s="13"/>
      <c r="D846" s="13"/>
      <c r="E846" s="14"/>
      <c r="F846" s="14"/>
      <c r="G846" s="13"/>
      <c r="H846" s="13"/>
      <c r="I846" s="13"/>
      <c r="J846" s="13"/>
      <c r="K846" s="13"/>
      <c r="L846" s="13"/>
      <c r="M846" s="14"/>
      <c r="N846" s="14"/>
      <c r="O846" s="13"/>
      <c r="P846" s="13"/>
      <c r="Q846" s="13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.75" customHeight="1" x14ac:dyDescent="0.2">
      <c r="A847" s="13"/>
      <c r="B847" s="13"/>
      <c r="C847" s="13"/>
      <c r="D847" s="13"/>
      <c r="E847" s="14"/>
      <c r="F847" s="14"/>
      <c r="G847" s="13"/>
      <c r="H847" s="13"/>
      <c r="I847" s="13"/>
      <c r="J847" s="13"/>
      <c r="K847" s="13"/>
      <c r="L847" s="13"/>
      <c r="M847" s="14"/>
      <c r="N847" s="14"/>
      <c r="O847" s="13"/>
      <c r="P847" s="13"/>
      <c r="Q847" s="13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.75" customHeight="1" x14ac:dyDescent="0.2">
      <c r="A848" s="13"/>
      <c r="B848" s="13"/>
      <c r="C848" s="13"/>
      <c r="D848" s="13"/>
      <c r="E848" s="14"/>
      <c r="F848" s="14"/>
      <c r="G848" s="13"/>
      <c r="H848" s="13"/>
      <c r="I848" s="13"/>
      <c r="J848" s="13"/>
      <c r="K848" s="13"/>
      <c r="L848" s="13"/>
      <c r="M848" s="14"/>
      <c r="N848" s="14"/>
      <c r="O848" s="13"/>
      <c r="P848" s="13"/>
      <c r="Q848" s="13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.75" customHeight="1" x14ac:dyDescent="0.2">
      <c r="A849" s="13"/>
      <c r="B849" s="13"/>
      <c r="C849" s="13"/>
      <c r="D849" s="13"/>
      <c r="E849" s="14"/>
      <c r="F849" s="14"/>
      <c r="G849" s="13"/>
      <c r="H849" s="13"/>
      <c r="I849" s="13"/>
      <c r="J849" s="13"/>
      <c r="K849" s="13"/>
      <c r="L849" s="13"/>
      <c r="M849" s="14"/>
      <c r="N849" s="14"/>
      <c r="O849" s="13"/>
      <c r="P849" s="13"/>
      <c r="Q849" s="13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.75" customHeight="1" x14ac:dyDescent="0.2">
      <c r="A850" s="13"/>
      <c r="B850" s="13"/>
      <c r="C850" s="13"/>
      <c r="D850" s="13"/>
      <c r="E850" s="14"/>
      <c r="F850" s="14"/>
      <c r="G850" s="13"/>
      <c r="H850" s="13"/>
      <c r="I850" s="13"/>
      <c r="J850" s="13"/>
      <c r="K850" s="13"/>
      <c r="L850" s="13"/>
      <c r="M850" s="14"/>
      <c r="N850" s="14"/>
      <c r="O850" s="13"/>
      <c r="P850" s="13"/>
      <c r="Q850" s="13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.75" customHeight="1" x14ac:dyDescent="0.2">
      <c r="A851" s="13"/>
      <c r="B851" s="13"/>
      <c r="C851" s="13"/>
      <c r="D851" s="13"/>
      <c r="E851" s="14"/>
      <c r="F851" s="14"/>
      <c r="G851" s="13"/>
      <c r="H851" s="13"/>
      <c r="I851" s="13"/>
      <c r="J851" s="13"/>
      <c r="K851" s="13"/>
      <c r="L851" s="13"/>
      <c r="M851" s="14"/>
      <c r="N851" s="14"/>
      <c r="O851" s="13"/>
      <c r="P851" s="13"/>
      <c r="Q851" s="13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.75" customHeight="1" x14ac:dyDescent="0.2">
      <c r="A852" s="13"/>
      <c r="B852" s="13"/>
      <c r="C852" s="13"/>
      <c r="D852" s="13"/>
      <c r="E852" s="14"/>
      <c r="F852" s="14"/>
      <c r="G852" s="13"/>
      <c r="H852" s="13"/>
      <c r="I852" s="13"/>
      <c r="J852" s="13"/>
      <c r="K852" s="13"/>
      <c r="L852" s="13"/>
      <c r="M852" s="14"/>
      <c r="N852" s="14"/>
      <c r="O852" s="13"/>
      <c r="P852" s="13"/>
      <c r="Q852" s="13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.75" customHeight="1" x14ac:dyDescent="0.2">
      <c r="A853" s="13"/>
      <c r="B853" s="13"/>
      <c r="C853" s="13"/>
      <c r="D853" s="13"/>
      <c r="E853" s="14"/>
      <c r="F853" s="14"/>
      <c r="G853" s="13"/>
      <c r="H853" s="13"/>
      <c r="I853" s="13"/>
      <c r="J853" s="13"/>
      <c r="K853" s="13"/>
      <c r="L853" s="13"/>
      <c r="M853" s="14"/>
      <c r="N853" s="14"/>
      <c r="O853" s="13"/>
      <c r="P853" s="13"/>
      <c r="Q853" s="13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.75" customHeight="1" x14ac:dyDescent="0.2">
      <c r="A854" s="13"/>
      <c r="B854" s="13"/>
      <c r="C854" s="13"/>
      <c r="D854" s="13"/>
      <c r="E854" s="14"/>
      <c r="F854" s="14"/>
      <c r="G854" s="13"/>
      <c r="H854" s="13"/>
      <c r="I854" s="13"/>
      <c r="J854" s="13"/>
      <c r="K854" s="13"/>
      <c r="L854" s="13"/>
      <c r="M854" s="14"/>
      <c r="N854" s="14"/>
      <c r="O854" s="13"/>
      <c r="P854" s="13"/>
      <c r="Q854" s="13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.75" customHeight="1" x14ac:dyDescent="0.2">
      <c r="A855" s="13"/>
      <c r="B855" s="13"/>
      <c r="C855" s="13"/>
      <c r="D855" s="13"/>
      <c r="E855" s="14"/>
      <c r="F855" s="14"/>
      <c r="G855" s="13"/>
      <c r="H855" s="13"/>
      <c r="I855" s="13"/>
      <c r="J855" s="13"/>
      <c r="K855" s="13"/>
      <c r="L855" s="13"/>
      <c r="M855" s="14"/>
      <c r="N855" s="14"/>
      <c r="O855" s="13"/>
      <c r="P855" s="13"/>
      <c r="Q855" s="13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.75" customHeight="1" x14ac:dyDescent="0.2">
      <c r="A856" s="13"/>
      <c r="B856" s="13"/>
      <c r="C856" s="13"/>
      <c r="D856" s="13"/>
      <c r="E856" s="14"/>
      <c r="F856" s="14"/>
      <c r="G856" s="13"/>
      <c r="H856" s="13"/>
      <c r="I856" s="13"/>
      <c r="J856" s="13"/>
      <c r="K856" s="13"/>
      <c r="L856" s="13"/>
      <c r="M856" s="14"/>
      <c r="N856" s="14"/>
      <c r="O856" s="13"/>
      <c r="P856" s="13"/>
      <c r="Q856" s="13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.75" customHeight="1" x14ac:dyDescent="0.2">
      <c r="A857" s="13"/>
      <c r="B857" s="13"/>
      <c r="C857" s="13"/>
      <c r="D857" s="13"/>
      <c r="E857" s="14"/>
      <c r="F857" s="14"/>
      <c r="G857" s="13"/>
      <c r="H857" s="13"/>
      <c r="I857" s="13"/>
      <c r="J857" s="13"/>
      <c r="K857" s="13"/>
      <c r="L857" s="13"/>
      <c r="M857" s="14"/>
      <c r="N857" s="14"/>
      <c r="O857" s="13"/>
      <c r="P857" s="13"/>
      <c r="Q857" s="13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.75" customHeight="1" x14ac:dyDescent="0.2">
      <c r="A858" s="13"/>
      <c r="B858" s="13"/>
      <c r="C858" s="13"/>
      <c r="D858" s="13"/>
      <c r="E858" s="14"/>
      <c r="F858" s="14"/>
      <c r="G858" s="13"/>
      <c r="H858" s="13"/>
      <c r="I858" s="13"/>
      <c r="J858" s="13"/>
      <c r="K858" s="13"/>
      <c r="L858" s="13"/>
      <c r="M858" s="14"/>
      <c r="N858" s="14"/>
      <c r="O858" s="13"/>
      <c r="P858" s="13"/>
      <c r="Q858" s="13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.75" customHeight="1" x14ac:dyDescent="0.2">
      <c r="A859" s="13"/>
      <c r="B859" s="13"/>
      <c r="C859" s="13"/>
      <c r="D859" s="13"/>
      <c r="E859" s="14"/>
      <c r="F859" s="14"/>
      <c r="G859" s="13"/>
      <c r="H859" s="13"/>
      <c r="I859" s="13"/>
      <c r="J859" s="13"/>
      <c r="K859" s="13"/>
      <c r="L859" s="13"/>
      <c r="M859" s="14"/>
      <c r="N859" s="14"/>
      <c r="O859" s="13"/>
      <c r="P859" s="13"/>
      <c r="Q859" s="13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.75" customHeight="1" x14ac:dyDescent="0.2">
      <c r="A860" s="13"/>
      <c r="B860" s="13"/>
      <c r="C860" s="13"/>
      <c r="D860" s="13"/>
      <c r="E860" s="14"/>
      <c r="F860" s="14"/>
      <c r="G860" s="13"/>
      <c r="H860" s="13"/>
      <c r="I860" s="13"/>
      <c r="J860" s="13"/>
      <c r="K860" s="13"/>
      <c r="L860" s="13"/>
      <c r="M860" s="14"/>
      <c r="N860" s="14"/>
      <c r="O860" s="13"/>
      <c r="P860" s="13"/>
      <c r="Q860" s="13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.75" customHeight="1" x14ac:dyDescent="0.2">
      <c r="A861" s="13"/>
      <c r="B861" s="13"/>
      <c r="C861" s="13"/>
      <c r="D861" s="13"/>
      <c r="E861" s="14"/>
      <c r="F861" s="14"/>
      <c r="G861" s="13"/>
      <c r="H861" s="13"/>
      <c r="I861" s="13"/>
      <c r="J861" s="13"/>
      <c r="K861" s="13"/>
      <c r="L861" s="13"/>
      <c r="M861" s="14"/>
      <c r="N861" s="14"/>
      <c r="O861" s="13"/>
      <c r="P861" s="13"/>
      <c r="Q861" s="13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.75" customHeight="1" x14ac:dyDescent="0.2">
      <c r="A862" s="13"/>
      <c r="B862" s="13"/>
      <c r="C862" s="13"/>
      <c r="D862" s="13"/>
      <c r="E862" s="14"/>
      <c r="F862" s="14"/>
      <c r="G862" s="13"/>
      <c r="H862" s="13"/>
      <c r="I862" s="13"/>
      <c r="J862" s="13"/>
      <c r="K862" s="13"/>
      <c r="L862" s="13"/>
      <c r="M862" s="14"/>
      <c r="N862" s="14"/>
      <c r="O862" s="13"/>
      <c r="P862" s="13"/>
      <c r="Q862" s="13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.75" customHeight="1" x14ac:dyDescent="0.2">
      <c r="A863" s="13"/>
      <c r="B863" s="13"/>
      <c r="C863" s="13"/>
      <c r="D863" s="13"/>
      <c r="E863" s="14"/>
      <c r="F863" s="14"/>
      <c r="G863" s="13"/>
      <c r="H863" s="13"/>
      <c r="I863" s="13"/>
      <c r="J863" s="13"/>
      <c r="K863" s="13"/>
      <c r="L863" s="13"/>
      <c r="M863" s="14"/>
      <c r="N863" s="14"/>
      <c r="O863" s="13"/>
      <c r="P863" s="13"/>
      <c r="Q863" s="13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.75" customHeight="1" x14ac:dyDescent="0.2">
      <c r="A864" s="13"/>
      <c r="B864" s="13"/>
      <c r="C864" s="13"/>
      <c r="D864" s="13"/>
      <c r="E864" s="14"/>
      <c r="F864" s="14"/>
      <c r="G864" s="13"/>
      <c r="H864" s="13"/>
      <c r="I864" s="13"/>
      <c r="J864" s="13"/>
      <c r="K864" s="13"/>
      <c r="L864" s="13"/>
      <c r="M864" s="14"/>
      <c r="N864" s="14"/>
      <c r="O864" s="13"/>
      <c r="P864" s="13"/>
      <c r="Q864" s="13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.75" customHeight="1" x14ac:dyDescent="0.2">
      <c r="A865" s="13"/>
      <c r="B865" s="13"/>
      <c r="C865" s="13"/>
      <c r="D865" s="13"/>
      <c r="E865" s="14"/>
      <c r="F865" s="14"/>
      <c r="G865" s="13"/>
      <c r="H865" s="13"/>
      <c r="I865" s="13"/>
      <c r="J865" s="13"/>
      <c r="K865" s="13"/>
      <c r="L865" s="13"/>
      <c r="M865" s="14"/>
      <c r="N865" s="14"/>
      <c r="O865" s="13"/>
      <c r="P865" s="13"/>
      <c r="Q865" s="13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.75" customHeight="1" x14ac:dyDescent="0.2">
      <c r="A866" s="13"/>
      <c r="B866" s="13"/>
      <c r="C866" s="13"/>
      <c r="D866" s="13"/>
      <c r="E866" s="14"/>
      <c r="F866" s="14"/>
      <c r="G866" s="13"/>
      <c r="H866" s="13"/>
      <c r="I866" s="13"/>
      <c r="J866" s="13"/>
      <c r="K866" s="13"/>
      <c r="L866" s="13"/>
      <c r="M866" s="14"/>
      <c r="N866" s="14"/>
      <c r="O866" s="13"/>
      <c r="P866" s="13"/>
      <c r="Q866" s="13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.75" customHeight="1" x14ac:dyDescent="0.2">
      <c r="A867" s="13"/>
      <c r="B867" s="13"/>
      <c r="C867" s="13"/>
      <c r="D867" s="13"/>
      <c r="E867" s="14"/>
      <c r="F867" s="14"/>
      <c r="G867" s="13"/>
      <c r="H867" s="13"/>
      <c r="I867" s="13"/>
      <c r="J867" s="13"/>
      <c r="K867" s="13"/>
      <c r="L867" s="13"/>
      <c r="M867" s="14"/>
      <c r="N867" s="14"/>
      <c r="O867" s="13"/>
      <c r="P867" s="13"/>
      <c r="Q867" s="13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.75" customHeight="1" x14ac:dyDescent="0.2">
      <c r="A868" s="13"/>
      <c r="B868" s="13"/>
      <c r="C868" s="13"/>
      <c r="D868" s="13"/>
      <c r="E868" s="14"/>
      <c r="F868" s="14"/>
      <c r="G868" s="13"/>
      <c r="H868" s="13"/>
      <c r="I868" s="13"/>
      <c r="J868" s="13"/>
      <c r="K868" s="13"/>
      <c r="L868" s="13"/>
      <c r="M868" s="14"/>
      <c r="N868" s="14"/>
      <c r="O868" s="13"/>
      <c r="P868" s="13"/>
      <c r="Q868" s="13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.75" customHeight="1" x14ac:dyDescent="0.2">
      <c r="A869" s="13"/>
      <c r="B869" s="13"/>
      <c r="C869" s="13"/>
      <c r="D869" s="13"/>
      <c r="E869" s="14"/>
      <c r="F869" s="14"/>
      <c r="G869" s="13"/>
      <c r="H869" s="13"/>
      <c r="I869" s="13"/>
      <c r="J869" s="13"/>
      <c r="K869" s="13"/>
      <c r="L869" s="13"/>
      <c r="M869" s="14"/>
      <c r="N869" s="14"/>
      <c r="O869" s="13"/>
      <c r="P869" s="13"/>
      <c r="Q869" s="13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.75" customHeight="1" x14ac:dyDescent="0.2">
      <c r="A870" s="13"/>
      <c r="B870" s="13"/>
      <c r="C870" s="13"/>
      <c r="D870" s="13"/>
      <c r="E870" s="14"/>
      <c r="F870" s="14"/>
      <c r="G870" s="13"/>
      <c r="H870" s="13"/>
      <c r="I870" s="13"/>
      <c r="J870" s="13"/>
      <c r="K870" s="13"/>
      <c r="L870" s="13"/>
      <c r="M870" s="14"/>
      <c r="N870" s="14"/>
      <c r="O870" s="13"/>
      <c r="P870" s="13"/>
      <c r="Q870" s="13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.75" customHeight="1" x14ac:dyDescent="0.2">
      <c r="A871" s="13"/>
      <c r="B871" s="13"/>
      <c r="C871" s="13"/>
      <c r="D871" s="13"/>
      <c r="E871" s="14"/>
      <c r="F871" s="14"/>
      <c r="G871" s="13"/>
      <c r="H871" s="13"/>
      <c r="I871" s="13"/>
      <c r="J871" s="13"/>
      <c r="K871" s="13"/>
      <c r="L871" s="13"/>
      <c r="M871" s="14"/>
      <c r="N871" s="14"/>
      <c r="O871" s="13"/>
      <c r="P871" s="13"/>
      <c r="Q871" s="13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.75" customHeight="1" x14ac:dyDescent="0.2">
      <c r="A872" s="13"/>
      <c r="B872" s="13"/>
      <c r="C872" s="13"/>
      <c r="D872" s="13"/>
      <c r="E872" s="14"/>
      <c r="F872" s="14"/>
      <c r="G872" s="13"/>
      <c r="H872" s="13"/>
      <c r="I872" s="13"/>
      <c r="J872" s="13"/>
      <c r="K872" s="13"/>
      <c r="L872" s="13"/>
      <c r="M872" s="14"/>
      <c r="N872" s="14"/>
      <c r="O872" s="13"/>
      <c r="P872" s="13"/>
      <c r="Q872" s="13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.75" customHeight="1" x14ac:dyDescent="0.2">
      <c r="A873" s="13"/>
      <c r="B873" s="13"/>
      <c r="C873" s="13"/>
      <c r="D873" s="13"/>
      <c r="E873" s="14"/>
      <c r="F873" s="14"/>
      <c r="G873" s="13"/>
      <c r="H873" s="13"/>
      <c r="I873" s="13"/>
      <c r="J873" s="13"/>
      <c r="K873" s="13"/>
      <c r="L873" s="13"/>
      <c r="M873" s="14"/>
      <c r="N873" s="14"/>
      <c r="O873" s="13"/>
      <c r="P873" s="13"/>
      <c r="Q873" s="13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.75" customHeight="1" x14ac:dyDescent="0.2">
      <c r="A874" s="13"/>
      <c r="B874" s="13"/>
      <c r="C874" s="13"/>
      <c r="D874" s="13"/>
      <c r="E874" s="14"/>
      <c r="F874" s="14"/>
      <c r="G874" s="13"/>
      <c r="H874" s="13"/>
      <c r="I874" s="13"/>
      <c r="J874" s="13"/>
      <c r="K874" s="13"/>
      <c r="L874" s="13"/>
      <c r="M874" s="14"/>
      <c r="N874" s="14"/>
      <c r="O874" s="13"/>
      <c r="P874" s="13"/>
      <c r="Q874" s="13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.75" customHeight="1" x14ac:dyDescent="0.2">
      <c r="A875" s="13"/>
      <c r="B875" s="13"/>
      <c r="C875" s="13"/>
      <c r="D875" s="13"/>
      <c r="E875" s="14"/>
      <c r="F875" s="14"/>
      <c r="G875" s="13"/>
      <c r="H875" s="13"/>
      <c r="I875" s="13"/>
      <c r="J875" s="13"/>
      <c r="K875" s="13"/>
      <c r="L875" s="13"/>
      <c r="M875" s="14"/>
      <c r="N875" s="14"/>
      <c r="O875" s="13"/>
      <c r="P875" s="13"/>
      <c r="Q875" s="13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.75" customHeight="1" x14ac:dyDescent="0.2">
      <c r="A876" s="13"/>
      <c r="B876" s="13"/>
      <c r="C876" s="13"/>
      <c r="D876" s="13"/>
      <c r="E876" s="14"/>
      <c r="F876" s="14"/>
      <c r="G876" s="13"/>
      <c r="H876" s="13"/>
      <c r="I876" s="13"/>
      <c r="J876" s="13"/>
      <c r="K876" s="13"/>
      <c r="L876" s="13"/>
      <c r="M876" s="14"/>
      <c r="N876" s="14"/>
      <c r="O876" s="13"/>
      <c r="P876" s="13"/>
      <c r="Q876" s="13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.75" customHeight="1" x14ac:dyDescent="0.2">
      <c r="A877" s="13"/>
      <c r="B877" s="13"/>
      <c r="C877" s="13"/>
      <c r="D877" s="13"/>
      <c r="E877" s="14"/>
      <c r="F877" s="14"/>
      <c r="G877" s="13"/>
      <c r="H877" s="13"/>
      <c r="I877" s="13"/>
      <c r="J877" s="13"/>
      <c r="K877" s="13"/>
      <c r="L877" s="13"/>
      <c r="M877" s="14"/>
      <c r="N877" s="14"/>
      <c r="O877" s="13"/>
      <c r="P877" s="13"/>
      <c r="Q877" s="13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.75" customHeight="1" x14ac:dyDescent="0.2">
      <c r="A878" s="13"/>
      <c r="B878" s="13"/>
      <c r="C878" s="13"/>
      <c r="D878" s="13"/>
      <c r="E878" s="14"/>
      <c r="F878" s="14"/>
      <c r="G878" s="13"/>
      <c r="H878" s="13"/>
      <c r="I878" s="13"/>
      <c r="J878" s="13"/>
      <c r="K878" s="13"/>
      <c r="L878" s="13"/>
      <c r="M878" s="14"/>
      <c r="N878" s="14"/>
      <c r="O878" s="13"/>
      <c r="P878" s="13"/>
      <c r="Q878" s="13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.75" customHeight="1" x14ac:dyDescent="0.2">
      <c r="A879" s="13"/>
      <c r="B879" s="13"/>
      <c r="C879" s="13"/>
      <c r="D879" s="13"/>
      <c r="E879" s="14"/>
      <c r="F879" s="14"/>
      <c r="G879" s="13"/>
      <c r="H879" s="13"/>
      <c r="I879" s="13"/>
      <c r="J879" s="13"/>
      <c r="K879" s="13"/>
      <c r="L879" s="13"/>
      <c r="M879" s="14"/>
      <c r="N879" s="14"/>
      <c r="O879" s="13"/>
      <c r="P879" s="13"/>
      <c r="Q879" s="13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.75" customHeight="1" x14ac:dyDescent="0.2">
      <c r="A880" s="13"/>
      <c r="B880" s="13"/>
      <c r="C880" s="13"/>
      <c r="D880" s="13"/>
      <c r="E880" s="14"/>
      <c r="F880" s="14"/>
      <c r="G880" s="13"/>
      <c r="H880" s="13"/>
      <c r="I880" s="13"/>
      <c r="J880" s="13"/>
      <c r="K880" s="13"/>
      <c r="L880" s="13"/>
      <c r="M880" s="14"/>
      <c r="N880" s="14"/>
      <c r="O880" s="13"/>
      <c r="P880" s="13"/>
      <c r="Q880" s="13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.75" customHeight="1" x14ac:dyDescent="0.2">
      <c r="A881" s="13"/>
      <c r="B881" s="13"/>
      <c r="C881" s="13"/>
      <c r="D881" s="13"/>
      <c r="E881" s="14"/>
      <c r="F881" s="14"/>
      <c r="G881" s="13"/>
      <c r="H881" s="13"/>
      <c r="I881" s="13"/>
      <c r="J881" s="13"/>
      <c r="K881" s="13"/>
      <c r="L881" s="13"/>
      <c r="M881" s="14"/>
      <c r="N881" s="14"/>
      <c r="O881" s="13"/>
      <c r="P881" s="13"/>
      <c r="Q881" s="13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.75" customHeight="1" x14ac:dyDescent="0.2">
      <c r="A882" s="13"/>
      <c r="B882" s="13"/>
      <c r="C882" s="13"/>
      <c r="D882" s="13"/>
      <c r="E882" s="14"/>
      <c r="F882" s="14"/>
      <c r="G882" s="13"/>
      <c r="H882" s="13"/>
      <c r="I882" s="13"/>
      <c r="J882" s="13"/>
      <c r="K882" s="13"/>
      <c r="L882" s="13"/>
      <c r="M882" s="14"/>
      <c r="N882" s="14"/>
      <c r="O882" s="13"/>
      <c r="P882" s="13"/>
      <c r="Q882" s="13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.75" customHeight="1" x14ac:dyDescent="0.2">
      <c r="A883" s="13"/>
      <c r="B883" s="13"/>
      <c r="C883" s="13"/>
      <c r="D883" s="13"/>
      <c r="E883" s="14"/>
      <c r="F883" s="14"/>
      <c r="G883" s="13"/>
      <c r="H883" s="13"/>
      <c r="I883" s="13"/>
      <c r="J883" s="13"/>
      <c r="K883" s="13"/>
      <c r="L883" s="13"/>
      <c r="M883" s="14"/>
      <c r="N883" s="14"/>
      <c r="O883" s="13"/>
      <c r="P883" s="13"/>
      <c r="Q883" s="13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.75" customHeight="1" x14ac:dyDescent="0.2">
      <c r="A884" s="13"/>
      <c r="B884" s="13"/>
      <c r="C884" s="13"/>
      <c r="D884" s="13"/>
      <c r="E884" s="14"/>
      <c r="F884" s="14"/>
      <c r="G884" s="13"/>
      <c r="H884" s="13"/>
      <c r="I884" s="13"/>
      <c r="J884" s="13"/>
      <c r="K884" s="13"/>
      <c r="L884" s="13"/>
      <c r="M884" s="14"/>
      <c r="N884" s="14"/>
      <c r="O884" s="13"/>
      <c r="P884" s="13"/>
      <c r="Q884" s="13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.75" customHeight="1" x14ac:dyDescent="0.2">
      <c r="A885" s="13"/>
      <c r="B885" s="13"/>
      <c r="C885" s="13"/>
      <c r="D885" s="13"/>
      <c r="E885" s="14"/>
      <c r="F885" s="14"/>
      <c r="G885" s="13"/>
      <c r="H885" s="13"/>
      <c r="I885" s="13"/>
      <c r="J885" s="13"/>
      <c r="K885" s="13"/>
      <c r="L885" s="13"/>
      <c r="M885" s="14"/>
      <c r="N885" s="14"/>
      <c r="O885" s="13"/>
      <c r="P885" s="13"/>
      <c r="Q885" s="13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.75" customHeight="1" x14ac:dyDescent="0.2">
      <c r="A886" s="13"/>
      <c r="B886" s="13"/>
      <c r="C886" s="13"/>
      <c r="D886" s="13"/>
      <c r="E886" s="14"/>
      <c r="F886" s="14"/>
      <c r="G886" s="13"/>
      <c r="H886" s="13"/>
      <c r="I886" s="13"/>
      <c r="J886" s="13"/>
      <c r="K886" s="13"/>
      <c r="L886" s="13"/>
      <c r="M886" s="14"/>
      <c r="N886" s="14"/>
      <c r="O886" s="13"/>
      <c r="P886" s="13"/>
      <c r="Q886" s="13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.75" customHeight="1" x14ac:dyDescent="0.2">
      <c r="A887" s="13"/>
      <c r="B887" s="13"/>
      <c r="C887" s="13"/>
      <c r="D887" s="13"/>
      <c r="E887" s="14"/>
      <c r="F887" s="14"/>
      <c r="G887" s="13"/>
      <c r="H887" s="13"/>
      <c r="I887" s="13"/>
      <c r="J887" s="13"/>
      <c r="K887" s="13"/>
      <c r="L887" s="13"/>
      <c r="M887" s="14"/>
      <c r="N887" s="14"/>
      <c r="O887" s="13"/>
      <c r="P887" s="13"/>
      <c r="Q887" s="13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.75" customHeight="1" x14ac:dyDescent="0.2">
      <c r="A888" s="13"/>
      <c r="B888" s="13"/>
      <c r="C888" s="13"/>
      <c r="D888" s="13"/>
      <c r="E888" s="14"/>
      <c r="F888" s="14"/>
      <c r="G888" s="13"/>
      <c r="H888" s="13"/>
      <c r="I888" s="13"/>
      <c r="J888" s="13"/>
      <c r="K888" s="13"/>
      <c r="L888" s="13"/>
      <c r="M888" s="14"/>
      <c r="N888" s="14"/>
      <c r="O888" s="13"/>
      <c r="P888" s="13"/>
      <c r="Q888" s="13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.75" customHeight="1" x14ac:dyDescent="0.2">
      <c r="A889" s="13"/>
      <c r="B889" s="13"/>
      <c r="C889" s="13"/>
      <c r="D889" s="13"/>
      <c r="E889" s="14"/>
      <c r="F889" s="14"/>
      <c r="G889" s="13"/>
      <c r="H889" s="13"/>
      <c r="I889" s="13"/>
      <c r="J889" s="13"/>
      <c r="K889" s="13"/>
      <c r="L889" s="13"/>
      <c r="M889" s="14"/>
      <c r="N889" s="14"/>
      <c r="O889" s="13"/>
      <c r="P889" s="13"/>
      <c r="Q889" s="13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.75" customHeight="1" x14ac:dyDescent="0.2">
      <c r="A890" s="13"/>
      <c r="B890" s="13"/>
      <c r="C890" s="13"/>
      <c r="D890" s="13"/>
      <c r="E890" s="14"/>
      <c r="F890" s="14"/>
      <c r="G890" s="13"/>
      <c r="H890" s="13"/>
      <c r="I890" s="13"/>
      <c r="J890" s="13"/>
      <c r="K890" s="13"/>
      <c r="L890" s="13"/>
      <c r="M890" s="14"/>
      <c r="N890" s="14"/>
      <c r="O890" s="13"/>
      <c r="P890" s="13"/>
      <c r="Q890" s="13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5.75" customHeight="1" x14ac:dyDescent="0.2">
      <c r="A891" s="13"/>
      <c r="B891" s="13"/>
      <c r="C891" s="13"/>
      <c r="D891" s="13"/>
      <c r="E891" s="14"/>
      <c r="F891" s="14"/>
      <c r="G891" s="13"/>
      <c r="H891" s="13"/>
      <c r="I891" s="13"/>
      <c r="J891" s="13"/>
      <c r="K891" s="13"/>
      <c r="L891" s="13"/>
      <c r="M891" s="14"/>
      <c r="N891" s="14"/>
      <c r="O891" s="13"/>
      <c r="P891" s="13"/>
      <c r="Q891" s="13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5.75" customHeight="1" x14ac:dyDescent="0.2">
      <c r="A892" s="13"/>
      <c r="B892" s="13"/>
      <c r="C892" s="13"/>
      <c r="D892" s="13"/>
      <c r="E892" s="14"/>
      <c r="F892" s="14"/>
      <c r="G892" s="13"/>
      <c r="H892" s="13"/>
      <c r="I892" s="13"/>
      <c r="J892" s="13"/>
      <c r="K892" s="13"/>
      <c r="L892" s="13"/>
      <c r="M892" s="14"/>
      <c r="N892" s="14"/>
      <c r="O892" s="13"/>
      <c r="P892" s="13"/>
      <c r="Q892" s="13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5.75" customHeight="1" x14ac:dyDescent="0.2">
      <c r="A893" s="13"/>
      <c r="B893" s="13"/>
      <c r="C893" s="13"/>
      <c r="D893" s="13"/>
      <c r="E893" s="14"/>
      <c r="F893" s="14"/>
      <c r="G893" s="13"/>
      <c r="H893" s="13"/>
      <c r="I893" s="13"/>
      <c r="J893" s="13"/>
      <c r="K893" s="13"/>
      <c r="L893" s="13"/>
      <c r="M893" s="14"/>
      <c r="N893" s="14"/>
      <c r="O893" s="13"/>
      <c r="P893" s="13"/>
      <c r="Q893" s="13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5.75" customHeight="1" x14ac:dyDescent="0.2">
      <c r="A894" s="13"/>
      <c r="B894" s="13"/>
      <c r="C894" s="13"/>
      <c r="D894" s="13"/>
      <c r="E894" s="14"/>
      <c r="F894" s="14"/>
      <c r="G894" s="13"/>
      <c r="H894" s="13"/>
      <c r="I894" s="13"/>
      <c r="J894" s="13"/>
      <c r="K894" s="13"/>
      <c r="L894" s="13"/>
      <c r="M894" s="14"/>
      <c r="N894" s="14"/>
      <c r="O894" s="13"/>
      <c r="P894" s="13"/>
      <c r="Q894" s="13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5.75" customHeight="1" x14ac:dyDescent="0.2">
      <c r="A895" s="13"/>
      <c r="B895" s="13"/>
      <c r="C895" s="13"/>
      <c r="D895" s="13"/>
      <c r="E895" s="14"/>
      <c r="F895" s="14"/>
      <c r="G895" s="13"/>
      <c r="H895" s="13"/>
      <c r="I895" s="13"/>
      <c r="J895" s="13"/>
      <c r="K895" s="13"/>
      <c r="L895" s="13"/>
      <c r="M895" s="14"/>
      <c r="N895" s="14"/>
      <c r="O895" s="13"/>
      <c r="P895" s="13"/>
      <c r="Q895" s="13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5.75" customHeight="1" x14ac:dyDescent="0.2">
      <c r="A896" s="13"/>
      <c r="B896" s="13"/>
      <c r="C896" s="13"/>
      <c r="D896" s="13"/>
      <c r="E896" s="14"/>
      <c r="F896" s="14"/>
      <c r="G896" s="13"/>
      <c r="H896" s="13"/>
      <c r="I896" s="13"/>
      <c r="J896" s="13"/>
      <c r="K896" s="13"/>
      <c r="L896" s="13"/>
      <c r="M896" s="14"/>
      <c r="N896" s="14"/>
      <c r="O896" s="13"/>
      <c r="P896" s="13"/>
      <c r="Q896" s="13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5.75" customHeight="1" x14ac:dyDescent="0.2">
      <c r="A897" s="13"/>
      <c r="B897" s="13"/>
      <c r="C897" s="13"/>
      <c r="D897" s="13"/>
      <c r="E897" s="14"/>
      <c r="F897" s="14"/>
      <c r="G897" s="13"/>
      <c r="H897" s="13"/>
      <c r="I897" s="13"/>
      <c r="J897" s="13"/>
      <c r="K897" s="13"/>
      <c r="L897" s="13"/>
      <c r="M897" s="14"/>
      <c r="N897" s="14"/>
      <c r="O897" s="13"/>
      <c r="P897" s="13"/>
      <c r="Q897" s="13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5.75" customHeight="1" x14ac:dyDescent="0.2">
      <c r="A898" s="13"/>
      <c r="B898" s="13"/>
      <c r="C898" s="13"/>
      <c r="D898" s="13"/>
      <c r="E898" s="14"/>
      <c r="F898" s="14"/>
      <c r="G898" s="13"/>
      <c r="H898" s="13"/>
      <c r="I898" s="13"/>
      <c r="J898" s="13"/>
      <c r="K898" s="13"/>
      <c r="L898" s="13"/>
      <c r="M898" s="14"/>
      <c r="N898" s="14"/>
      <c r="O898" s="13"/>
      <c r="P898" s="13"/>
      <c r="Q898" s="13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5.75" customHeight="1" x14ac:dyDescent="0.2">
      <c r="A899" s="13"/>
      <c r="B899" s="13"/>
      <c r="C899" s="13"/>
      <c r="D899" s="13"/>
      <c r="E899" s="14"/>
      <c r="F899" s="14"/>
      <c r="G899" s="13"/>
      <c r="H899" s="13"/>
      <c r="I899" s="13"/>
      <c r="J899" s="13"/>
      <c r="K899" s="13"/>
      <c r="L899" s="13"/>
      <c r="M899" s="14"/>
      <c r="N899" s="14"/>
      <c r="O899" s="13"/>
      <c r="P899" s="13"/>
      <c r="Q899" s="13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5.75" customHeight="1" x14ac:dyDescent="0.2">
      <c r="A900" s="13"/>
      <c r="B900" s="13"/>
      <c r="C900" s="13"/>
      <c r="D900" s="13"/>
      <c r="E900" s="14"/>
      <c r="F900" s="14"/>
      <c r="G900" s="13"/>
      <c r="H900" s="13"/>
      <c r="I900" s="13"/>
      <c r="J900" s="13"/>
      <c r="K900" s="13"/>
      <c r="L900" s="13"/>
      <c r="M900" s="14"/>
      <c r="N900" s="14"/>
      <c r="O900" s="13"/>
      <c r="P900" s="13"/>
      <c r="Q900" s="13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5.75" customHeight="1" x14ac:dyDescent="0.2">
      <c r="A901" s="13"/>
      <c r="B901" s="13"/>
      <c r="C901" s="13"/>
      <c r="D901" s="13"/>
      <c r="E901" s="14"/>
      <c r="F901" s="14"/>
      <c r="G901" s="13"/>
      <c r="H901" s="13"/>
      <c r="I901" s="13"/>
      <c r="J901" s="13"/>
      <c r="K901" s="13"/>
      <c r="L901" s="13"/>
      <c r="M901" s="14"/>
      <c r="N901" s="14"/>
      <c r="O901" s="13"/>
      <c r="P901" s="13"/>
      <c r="Q901" s="13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5.75" customHeight="1" x14ac:dyDescent="0.2">
      <c r="A902" s="13"/>
      <c r="B902" s="13"/>
      <c r="C902" s="13"/>
      <c r="D902" s="13"/>
      <c r="E902" s="14"/>
      <c r="F902" s="14"/>
      <c r="G902" s="13"/>
      <c r="H902" s="13"/>
      <c r="I902" s="13"/>
      <c r="J902" s="13"/>
      <c r="K902" s="13"/>
      <c r="L902" s="13"/>
      <c r="M902" s="14"/>
      <c r="N902" s="14"/>
      <c r="O902" s="13"/>
      <c r="P902" s="13"/>
      <c r="Q902" s="13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5.75" customHeight="1" x14ac:dyDescent="0.2">
      <c r="A903" s="13"/>
      <c r="B903" s="13"/>
      <c r="C903" s="13"/>
      <c r="D903" s="13"/>
      <c r="E903" s="14"/>
      <c r="F903" s="14"/>
      <c r="G903" s="13"/>
      <c r="H903" s="13"/>
      <c r="I903" s="13"/>
      <c r="J903" s="13"/>
      <c r="K903" s="13"/>
      <c r="L903" s="13"/>
      <c r="M903" s="14"/>
      <c r="N903" s="14"/>
      <c r="O903" s="13"/>
      <c r="P903" s="13"/>
      <c r="Q903" s="13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5.75" customHeight="1" x14ac:dyDescent="0.2">
      <c r="A904" s="13"/>
      <c r="B904" s="13"/>
      <c r="C904" s="13"/>
      <c r="D904" s="13"/>
      <c r="E904" s="14"/>
      <c r="F904" s="14"/>
      <c r="G904" s="13"/>
      <c r="H904" s="13"/>
      <c r="I904" s="13"/>
      <c r="J904" s="13"/>
      <c r="K904" s="13"/>
      <c r="L904" s="13"/>
      <c r="M904" s="14"/>
      <c r="N904" s="14"/>
      <c r="O904" s="13"/>
      <c r="P904" s="13"/>
      <c r="Q904" s="13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5.75" customHeight="1" x14ac:dyDescent="0.2">
      <c r="A905" s="13"/>
      <c r="B905" s="13"/>
      <c r="C905" s="13"/>
      <c r="D905" s="13"/>
      <c r="E905" s="14"/>
      <c r="F905" s="14"/>
      <c r="G905" s="13"/>
      <c r="H905" s="13"/>
      <c r="I905" s="13"/>
      <c r="J905" s="13"/>
      <c r="K905" s="13"/>
      <c r="L905" s="13"/>
      <c r="M905" s="14"/>
      <c r="N905" s="14"/>
      <c r="O905" s="13"/>
      <c r="P905" s="13"/>
      <c r="Q905" s="13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5.75" customHeight="1" x14ac:dyDescent="0.2">
      <c r="A906" s="13"/>
      <c r="B906" s="13"/>
      <c r="C906" s="13"/>
      <c r="D906" s="13"/>
      <c r="E906" s="14"/>
      <c r="F906" s="14"/>
      <c r="G906" s="13"/>
      <c r="H906" s="13"/>
      <c r="I906" s="13"/>
      <c r="J906" s="13"/>
      <c r="K906" s="13"/>
      <c r="L906" s="13"/>
      <c r="M906" s="14"/>
      <c r="N906" s="14"/>
      <c r="O906" s="13"/>
      <c r="P906" s="13"/>
      <c r="Q906" s="13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5.75" customHeight="1" x14ac:dyDescent="0.2">
      <c r="A907" s="13"/>
      <c r="B907" s="13"/>
      <c r="C907" s="13"/>
      <c r="D907" s="13"/>
      <c r="E907" s="14"/>
      <c r="F907" s="14"/>
      <c r="G907" s="13"/>
      <c r="H907" s="13"/>
      <c r="I907" s="13"/>
      <c r="J907" s="13"/>
      <c r="K907" s="13"/>
      <c r="L907" s="13"/>
      <c r="M907" s="14"/>
      <c r="N907" s="14"/>
      <c r="O907" s="13"/>
      <c r="P907" s="13"/>
      <c r="Q907" s="13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5.75" customHeight="1" x14ac:dyDescent="0.2">
      <c r="A908" s="13"/>
      <c r="B908" s="13"/>
      <c r="C908" s="13"/>
      <c r="D908" s="13"/>
      <c r="E908" s="14"/>
      <c r="F908" s="14"/>
      <c r="G908" s="13"/>
      <c r="H908" s="13"/>
      <c r="I908" s="13"/>
      <c r="J908" s="13"/>
      <c r="K908" s="13"/>
      <c r="L908" s="13"/>
      <c r="M908" s="14"/>
      <c r="N908" s="14"/>
      <c r="O908" s="13"/>
      <c r="P908" s="13"/>
      <c r="Q908" s="13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5.75" customHeight="1" x14ac:dyDescent="0.2">
      <c r="A909" s="13"/>
      <c r="B909" s="13"/>
      <c r="C909" s="13"/>
      <c r="D909" s="13"/>
      <c r="E909" s="14"/>
      <c r="F909" s="14"/>
      <c r="G909" s="13"/>
      <c r="H909" s="13"/>
      <c r="I909" s="13"/>
      <c r="J909" s="13"/>
      <c r="K909" s="13"/>
      <c r="L909" s="13"/>
      <c r="M909" s="14"/>
      <c r="N909" s="14"/>
      <c r="O909" s="13"/>
      <c r="P909" s="13"/>
      <c r="Q909" s="13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5.75" customHeight="1" x14ac:dyDescent="0.2">
      <c r="A910" s="13"/>
      <c r="B910" s="13"/>
      <c r="C910" s="13"/>
      <c r="D910" s="13"/>
      <c r="E910" s="14"/>
      <c r="F910" s="14"/>
      <c r="G910" s="13"/>
      <c r="H910" s="13"/>
      <c r="I910" s="13"/>
      <c r="J910" s="13"/>
      <c r="K910" s="13"/>
      <c r="L910" s="13"/>
      <c r="M910" s="14"/>
      <c r="N910" s="14"/>
      <c r="O910" s="13"/>
      <c r="P910" s="13"/>
      <c r="Q910" s="13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5.75" customHeight="1" x14ac:dyDescent="0.2">
      <c r="A911" s="13"/>
      <c r="B911" s="13"/>
      <c r="C911" s="13"/>
      <c r="D911" s="13"/>
      <c r="E911" s="14"/>
      <c r="F911" s="14"/>
      <c r="G911" s="13"/>
      <c r="H911" s="13"/>
      <c r="I911" s="13"/>
      <c r="J911" s="13"/>
      <c r="K911" s="13"/>
      <c r="L911" s="13"/>
      <c r="M911" s="14"/>
      <c r="N911" s="14"/>
      <c r="O911" s="13"/>
      <c r="P911" s="13"/>
      <c r="Q911" s="13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5.75" customHeight="1" x14ac:dyDescent="0.2">
      <c r="A912" s="13"/>
      <c r="B912" s="13"/>
      <c r="C912" s="13"/>
      <c r="D912" s="13"/>
      <c r="E912" s="14"/>
      <c r="F912" s="14"/>
      <c r="G912" s="13"/>
      <c r="H912" s="13"/>
      <c r="I912" s="13"/>
      <c r="J912" s="13"/>
      <c r="K912" s="13"/>
      <c r="L912" s="13"/>
      <c r="M912" s="14"/>
      <c r="N912" s="14"/>
      <c r="O912" s="13"/>
      <c r="P912" s="13"/>
      <c r="Q912" s="13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5.75" customHeight="1" x14ac:dyDescent="0.2">
      <c r="A913" s="13"/>
      <c r="B913" s="13"/>
      <c r="C913" s="13"/>
      <c r="D913" s="13"/>
      <c r="E913" s="14"/>
      <c r="F913" s="14"/>
      <c r="G913" s="13"/>
      <c r="H913" s="13"/>
      <c r="I913" s="13"/>
      <c r="J913" s="13"/>
      <c r="K913" s="13"/>
      <c r="L913" s="13"/>
      <c r="M913" s="14"/>
      <c r="N913" s="14"/>
      <c r="O913" s="13"/>
      <c r="P913" s="13"/>
      <c r="Q913" s="13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5.75" customHeight="1" x14ac:dyDescent="0.2">
      <c r="A914" s="13"/>
      <c r="B914" s="13"/>
      <c r="C914" s="13"/>
      <c r="D914" s="13"/>
      <c r="E914" s="14"/>
      <c r="F914" s="14"/>
      <c r="G914" s="13"/>
      <c r="H914" s="13"/>
      <c r="I914" s="13"/>
      <c r="J914" s="13"/>
      <c r="K914" s="13"/>
      <c r="L914" s="13"/>
      <c r="M914" s="14"/>
      <c r="N914" s="14"/>
      <c r="O914" s="13"/>
      <c r="P914" s="13"/>
      <c r="Q914" s="13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5.75" customHeight="1" x14ac:dyDescent="0.2">
      <c r="A915" s="13"/>
      <c r="B915" s="13"/>
      <c r="C915" s="13"/>
      <c r="D915" s="13"/>
      <c r="E915" s="14"/>
      <c r="F915" s="14"/>
      <c r="G915" s="13"/>
      <c r="H915" s="13"/>
      <c r="I915" s="13"/>
      <c r="J915" s="13"/>
      <c r="K915" s="13"/>
      <c r="L915" s="13"/>
      <c r="M915" s="14"/>
      <c r="N915" s="14"/>
      <c r="O915" s="13"/>
      <c r="P915" s="13"/>
      <c r="Q915" s="13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5.75" customHeight="1" x14ac:dyDescent="0.2">
      <c r="A916" s="13"/>
      <c r="B916" s="13"/>
      <c r="C916" s="13"/>
      <c r="D916" s="13"/>
      <c r="E916" s="14"/>
      <c r="F916" s="14"/>
      <c r="G916" s="13"/>
      <c r="H916" s="13"/>
      <c r="I916" s="13"/>
      <c r="J916" s="13"/>
      <c r="K916" s="13"/>
      <c r="L916" s="13"/>
      <c r="M916" s="14"/>
      <c r="N916" s="14"/>
      <c r="O916" s="13"/>
      <c r="P916" s="13"/>
      <c r="Q916" s="13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5.75" customHeight="1" x14ac:dyDescent="0.2">
      <c r="A917" s="13"/>
      <c r="B917" s="13"/>
      <c r="C917" s="13"/>
      <c r="D917" s="13"/>
      <c r="E917" s="14"/>
      <c r="F917" s="14"/>
      <c r="G917" s="13"/>
      <c r="H917" s="13"/>
      <c r="I917" s="13"/>
      <c r="J917" s="13"/>
      <c r="K917" s="13"/>
      <c r="L917" s="13"/>
      <c r="M917" s="14"/>
      <c r="N917" s="14"/>
      <c r="O917" s="13"/>
      <c r="P917" s="13"/>
      <c r="Q917" s="13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5.75" customHeight="1" x14ac:dyDescent="0.2">
      <c r="A918" s="13"/>
      <c r="B918" s="13"/>
      <c r="C918" s="13"/>
      <c r="D918" s="13"/>
      <c r="E918" s="14"/>
      <c r="F918" s="14"/>
      <c r="G918" s="13"/>
      <c r="H918" s="13"/>
      <c r="I918" s="13"/>
      <c r="J918" s="13"/>
      <c r="K918" s="13"/>
      <c r="L918" s="13"/>
      <c r="M918" s="14"/>
      <c r="N918" s="14"/>
      <c r="O918" s="13"/>
      <c r="P918" s="13"/>
      <c r="Q918" s="13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5.75" customHeight="1" x14ac:dyDescent="0.2">
      <c r="A919" s="13"/>
      <c r="B919" s="13"/>
      <c r="C919" s="13"/>
      <c r="D919" s="13"/>
      <c r="E919" s="14"/>
      <c r="F919" s="14"/>
      <c r="G919" s="13"/>
      <c r="H919" s="13"/>
      <c r="I919" s="13"/>
      <c r="J919" s="13"/>
      <c r="K919" s="13"/>
      <c r="L919" s="13"/>
      <c r="M919" s="14"/>
      <c r="N919" s="14"/>
      <c r="O919" s="13"/>
      <c r="P919" s="13"/>
      <c r="Q919" s="13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5.75" customHeight="1" x14ac:dyDescent="0.2">
      <c r="A920" s="13"/>
      <c r="B920" s="13"/>
      <c r="C920" s="13"/>
      <c r="D920" s="13"/>
      <c r="E920" s="14"/>
      <c r="F920" s="14"/>
      <c r="G920" s="13"/>
      <c r="H920" s="13"/>
      <c r="I920" s="13"/>
      <c r="J920" s="13"/>
      <c r="K920" s="13"/>
      <c r="L920" s="13"/>
      <c r="M920" s="14"/>
      <c r="N920" s="14"/>
      <c r="O920" s="13"/>
      <c r="P920" s="13"/>
      <c r="Q920" s="13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5.75" customHeight="1" x14ac:dyDescent="0.2">
      <c r="A921" s="13"/>
      <c r="B921" s="13"/>
      <c r="C921" s="13"/>
      <c r="D921" s="13"/>
      <c r="E921" s="14"/>
      <c r="F921" s="14"/>
      <c r="G921" s="13"/>
      <c r="H921" s="13"/>
      <c r="I921" s="13"/>
      <c r="J921" s="13"/>
      <c r="K921" s="13"/>
      <c r="L921" s="13"/>
      <c r="M921" s="14"/>
      <c r="N921" s="14"/>
      <c r="O921" s="13"/>
      <c r="P921" s="13"/>
      <c r="Q921" s="13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5.75" customHeight="1" x14ac:dyDescent="0.2">
      <c r="A922" s="13"/>
      <c r="B922" s="13"/>
      <c r="C922" s="13"/>
      <c r="D922" s="13"/>
      <c r="E922" s="14"/>
      <c r="F922" s="14"/>
      <c r="G922" s="13"/>
      <c r="H922" s="13"/>
      <c r="I922" s="13"/>
      <c r="J922" s="13"/>
      <c r="K922" s="13"/>
      <c r="L922" s="13"/>
      <c r="M922" s="14"/>
      <c r="N922" s="14"/>
      <c r="O922" s="13"/>
      <c r="P922" s="13"/>
      <c r="Q922" s="13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5.75" customHeight="1" x14ac:dyDescent="0.2">
      <c r="A923" s="13"/>
      <c r="B923" s="13"/>
      <c r="C923" s="13"/>
      <c r="D923" s="13"/>
      <c r="E923" s="14"/>
      <c r="F923" s="14"/>
      <c r="G923" s="13"/>
      <c r="H923" s="13"/>
      <c r="I923" s="13"/>
      <c r="J923" s="13"/>
      <c r="K923" s="13"/>
      <c r="L923" s="13"/>
      <c r="M923" s="14"/>
      <c r="N923" s="14"/>
      <c r="O923" s="13"/>
      <c r="P923" s="13"/>
      <c r="Q923" s="13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5.75" customHeight="1" x14ac:dyDescent="0.2">
      <c r="A924" s="13"/>
      <c r="B924" s="13"/>
      <c r="C924" s="13"/>
      <c r="D924" s="13"/>
      <c r="E924" s="14"/>
      <c r="F924" s="14"/>
      <c r="G924" s="13"/>
      <c r="H924" s="13"/>
      <c r="I924" s="13"/>
      <c r="J924" s="13"/>
      <c r="K924" s="13"/>
      <c r="L924" s="13"/>
      <c r="M924" s="14"/>
      <c r="N924" s="14"/>
      <c r="O924" s="13"/>
      <c r="P924" s="13"/>
      <c r="Q924" s="13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5.75" customHeight="1" x14ac:dyDescent="0.2">
      <c r="A925" s="13"/>
      <c r="B925" s="13"/>
      <c r="C925" s="13"/>
      <c r="D925" s="13"/>
      <c r="E925" s="14"/>
      <c r="F925" s="14"/>
      <c r="G925" s="13"/>
      <c r="H925" s="13"/>
      <c r="I925" s="13"/>
      <c r="J925" s="13"/>
      <c r="K925" s="13"/>
      <c r="L925" s="13"/>
      <c r="M925" s="14"/>
      <c r="N925" s="14"/>
      <c r="O925" s="13"/>
      <c r="P925" s="13"/>
      <c r="Q925" s="13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5.75" customHeight="1" x14ac:dyDescent="0.2">
      <c r="A926" s="13"/>
      <c r="B926" s="13"/>
      <c r="C926" s="13"/>
      <c r="D926" s="13"/>
      <c r="E926" s="14"/>
      <c r="F926" s="14"/>
      <c r="G926" s="13"/>
      <c r="H926" s="13"/>
      <c r="I926" s="13"/>
      <c r="J926" s="13"/>
      <c r="K926" s="13"/>
      <c r="L926" s="13"/>
      <c r="M926" s="14"/>
      <c r="N926" s="14"/>
      <c r="O926" s="13"/>
      <c r="P926" s="13"/>
      <c r="Q926" s="13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5.75" customHeight="1" x14ac:dyDescent="0.2">
      <c r="A927" s="13"/>
      <c r="B927" s="13"/>
      <c r="C927" s="13"/>
      <c r="D927" s="13"/>
      <c r="E927" s="14"/>
      <c r="F927" s="14"/>
      <c r="G927" s="13"/>
      <c r="H927" s="13"/>
      <c r="I927" s="13"/>
      <c r="J927" s="13"/>
      <c r="K927" s="13"/>
      <c r="L927" s="13"/>
      <c r="M927" s="14"/>
      <c r="N927" s="14"/>
      <c r="O927" s="13"/>
      <c r="P927" s="13"/>
      <c r="Q927" s="13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5.75" customHeight="1" x14ac:dyDescent="0.2">
      <c r="A928" s="13"/>
      <c r="B928" s="13"/>
      <c r="C928" s="13"/>
      <c r="D928" s="13"/>
      <c r="E928" s="14"/>
      <c r="F928" s="14"/>
      <c r="G928" s="13"/>
      <c r="H928" s="13"/>
      <c r="I928" s="13"/>
      <c r="J928" s="13"/>
      <c r="K928" s="13"/>
      <c r="L928" s="13"/>
      <c r="M928" s="14"/>
      <c r="N928" s="14"/>
      <c r="O928" s="13"/>
      <c r="P928" s="13"/>
      <c r="Q928" s="13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5.75" customHeight="1" x14ac:dyDescent="0.2">
      <c r="A929" s="13"/>
      <c r="B929" s="13"/>
      <c r="C929" s="13"/>
      <c r="D929" s="13"/>
      <c r="E929" s="14"/>
      <c r="F929" s="14"/>
      <c r="G929" s="13"/>
      <c r="H929" s="13"/>
      <c r="I929" s="13"/>
      <c r="J929" s="13"/>
      <c r="K929" s="13"/>
      <c r="L929" s="13"/>
      <c r="M929" s="14"/>
      <c r="N929" s="14"/>
      <c r="O929" s="13"/>
      <c r="P929" s="13"/>
      <c r="Q929" s="13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5.75" customHeight="1" x14ac:dyDescent="0.2">
      <c r="A930" s="13"/>
      <c r="B930" s="13"/>
      <c r="C930" s="13"/>
      <c r="D930" s="13"/>
      <c r="E930" s="14"/>
      <c r="F930" s="14"/>
      <c r="G930" s="13"/>
      <c r="H930" s="13"/>
      <c r="I930" s="13"/>
      <c r="J930" s="13"/>
      <c r="K930" s="13"/>
      <c r="L930" s="13"/>
      <c r="M930" s="14"/>
      <c r="N930" s="14"/>
      <c r="O930" s="13"/>
      <c r="P930" s="13"/>
      <c r="Q930" s="13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5.75" customHeight="1" x14ac:dyDescent="0.2">
      <c r="A931" s="13"/>
      <c r="B931" s="13"/>
      <c r="C931" s="13"/>
      <c r="D931" s="13"/>
      <c r="E931" s="14"/>
      <c r="F931" s="14"/>
      <c r="G931" s="13"/>
      <c r="H931" s="13"/>
      <c r="I931" s="13"/>
      <c r="J931" s="13"/>
      <c r="K931" s="13"/>
      <c r="L931" s="13"/>
      <c r="M931" s="14"/>
      <c r="N931" s="14"/>
      <c r="O931" s="13"/>
      <c r="P931" s="13"/>
      <c r="Q931" s="13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5.75" customHeight="1" x14ac:dyDescent="0.2">
      <c r="A932" s="13"/>
      <c r="B932" s="13"/>
      <c r="C932" s="13"/>
      <c r="D932" s="13"/>
      <c r="E932" s="14"/>
      <c r="F932" s="14"/>
      <c r="G932" s="13"/>
      <c r="H932" s="13"/>
      <c r="I932" s="13"/>
      <c r="J932" s="13"/>
      <c r="K932" s="13"/>
      <c r="L932" s="13"/>
      <c r="M932" s="14"/>
      <c r="N932" s="14"/>
      <c r="O932" s="13"/>
      <c r="P932" s="13"/>
      <c r="Q932" s="13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5.75" customHeight="1" x14ac:dyDescent="0.2">
      <c r="A933" s="13"/>
      <c r="B933" s="13"/>
      <c r="C933" s="13"/>
      <c r="D933" s="13"/>
      <c r="E933" s="14"/>
      <c r="F933" s="14"/>
      <c r="G933" s="13"/>
      <c r="H933" s="13"/>
      <c r="I933" s="13"/>
      <c r="J933" s="13"/>
      <c r="K933" s="13"/>
      <c r="L933" s="13"/>
      <c r="M933" s="14"/>
      <c r="N933" s="14"/>
      <c r="O933" s="13"/>
      <c r="P933" s="13"/>
      <c r="Q933" s="13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5.75" customHeight="1" x14ac:dyDescent="0.2">
      <c r="A934" s="13"/>
      <c r="B934" s="13"/>
      <c r="C934" s="13"/>
      <c r="D934" s="13"/>
      <c r="E934" s="14"/>
      <c r="F934" s="14"/>
      <c r="G934" s="13"/>
      <c r="H934" s="13"/>
      <c r="I934" s="13"/>
      <c r="J934" s="13"/>
      <c r="K934" s="13"/>
      <c r="L934" s="13"/>
      <c r="M934" s="14"/>
      <c r="N934" s="14"/>
      <c r="O934" s="13"/>
      <c r="P934" s="13"/>
      <c r="Q934" s="13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5.75" customHeight="1" x14ac:dyDescent="0.2">
      <c r="A935" s="13"/>
      <c r="B935" s="13"/>
      <c r="C935" s="13"/>
      <c r="D935" s="13"/>
      <c r="E935" s="14"/>
      <c r="F935" s="14"/>
      <c r="G935" s="13"/>
      <c r="H935" s="13"/>
      <c r="I935" s="13"/>
      <c r="J935" s="13"/>
      <c r="K935" s="13"/>
      <c r="L935" s="13"/>
      <c r="M935" s="14"/>
      <c r="N935" s="14"/>
      <c r="O935" s="13"/>
      <c r="P935" s="13"/>
      <c r="Q935" s="13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5.75" customHeight="1" x14ac:dyDescent="0.2">
      <c r="A936" s="13"/>
      <c r="B936" s="13"/>
      <c r="C936" s="13"/>
      <c r="D936" s="13"/>
      <c r="E936" s="14"/>
      <c r="F936" s="14"/>
      <c r="G936" s="13"/>
      <c r="H936" s="13"/>
      <c r="I936" s="13"/>
      <c r="J936" s="13"/>
      <c r="K936" s="13"/>
      <c r="L936" s="13"/>
      <c r="M936" s="14"/>
      <c r="N936" s="14"/>
      <c r="O936" s="13"/>
      <c r="P936" s="13"/>
      <c r="Q936" s="13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5.75" customHeight="1" x14ac:dyDescent="0.2">
      <c r="A937" s="13"/>
      <c r="B937" s="13"/>
      <c r="C937" s="13"/>
      <c r="D937" s="13"/>
      <c r="E937" s="14"/>
      <c r="F937" s="14"/>
      <c r="G937" s="13"/>
      <c r="H937" s="13"/>
      <c r="I937" s="13"/>
      <c r="J937" s="13"/>
      <c r="K937" s="13"/>
      <c r="L937" s="13"/>
      <c r="M937" s="14"/>
      <c r="N937" s="14"/>
      <c r="O937" s="13"/>
      <c r="P937" s="13"/>
      <c r="Q937" s="13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5.75" customHeight="1" x14ac:dyDescent="0.2">
      <c r="A938" s="13"/>
      <c r="B938" s="13"/>
      <c r="C938" s="13"/>
      <c r="D938" s="13"/>
      <c r="E938" s="14"/>
      <c r="F938" s="14"/>
      <c r="G938" s="13"/>
      <c r="H938" s="13"/>
      <c r="I938" s="13"/>
      <c r="J938" s="13"/>
      <c r="K938" s="13"/>
      <c r="L938" s="13"/>
      <c r="M938" s="14"/>
      <c r="N938" s="14"/>
      <c r="O938" s="13"/>
      <c r="P938" s="13"/>
      <c r="Q938" s="13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5.75" customHeight="1" x14ac:dyDescent="0.2">
      <c r="A939" s="13"/>
      <c r="B939" s="13"/>
      <c r="C939" s="13"/>
      <c r="D939" s="13"/>
      <c r="E939" s="14"/>
      <c r="F939" s="14"/>
      <c r="G939" s="13"/>
      <c r="H939" s="13"/>
      <c r="I939" s="13"/>
      <c r="J939" s="13"/>
      <c r="K939" s="13"/>
      <c r="L939" s="13"/>
      <c r="M939" s="14"/>
      <c r="N939" s="14"/>
      <c r="O939" s="13"/>
      <c r="P939" s="13"/>
      <c r="Q939" s="13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5.75" customHeight="1" x14ac:dyDescent="0.2">
      <c r="A940" s="13"/>
      <c r="B940" s="13"/>
      <c r="C940" s="13"/>
      <c r="D940" s="13"/>
      <c r="E940" s="14"/>
      <c r="F940" s="14"/>
      <c r="G940" s="13"/>
      <c r="H940" s="13"/>
      <c r="I940" s="13"/>
      <c r="J940" s="13"/>
      <c r="K940" s="13"/>
      <c r="L940" s="13"/>
      <c r="M940" s="14"/>
      <c r="N940" s="14"/>
      <c r="O940" s="13"/>
      <c r="P940" s="13"/>
      <c r="Q940" s="13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5.75" customHeight="1" x14ac:dyDescent="0.2">
      <c r="A941" s="13"/>
      <c r="B941" s="13"/>
      <c r="C941" s="13"/>
      <c r="D941" s="13"/>
      <c r="E941" s="14"/>
      <c r="F941" s="14"/>
      <c r="G941" s="13"/>
      <c r="H941" s="13"/>
      <c r="I941" s="13"/>
      <c r="J941" s="13"/>
      <c r="K941" s="13"/>
      <c r="L941" s="13"/>
      <c r="M941" s="14"/>
      <c r="N941" s="14"/>
      <c r="O941" s="13"/>
      <c r="P941" s="13"/>
      <c r="Q941" s="13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5.75" customHeight="1" x14ac:dyDescent="0.2">
      <c r="A942" s="13"/>
      <c r="B942" s="13"/>
      <c r="C942" s="13"/>
      <c r="D942" s="13"/>
      <c r="E942" s="14"/>
      <c r="F942" s="14"/>
      <c r="G942" s="13"/>
      <c r="H942" s="13"/>
      <c r="I942" s="13"/>
      <c r="J942" s="13"/>
      <c r="K942" s="13"/>
      <c r="L942" s="13"/>
      <c r="M942" s="14"/>
      <c r="N942" s="14"/>
      <c r="O942" s="13"/>
      <c r="P942" s="13"/>
      <c r="Q942" s="13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5.75" customHeight="1" x14ac:dyDescent="0.2">
      <c r="A943" s="13"/>
      <c r="B943" s="13"/>
      <c r="C943" s="13"/>
      <c r="D943" s="13"/>
      <c r="E943" s="14"/>
      <c r="F943" s="14"/>
      <c r="G943" s="13"/>
      <c r="H943" s="13"/>
      <c r="I943" s="13"/>
      <c r="J943" s="13"/>
      <c r="K943" s="13"/>
      <c r="L943" s="13"/>
      <c r="M943" s="14"/>
      <c r="N943" s="14"/>
      <c r="O943" s="13"/>
      <c r="P943" s="13"/>
      <c r="Q943" s="13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5.75" customHeight="1" x14ac:dyDescent="0.2">
      <c r="A944" s="13"/>
      <c r="B944" s="13"/>
      <c r="C944" s="13"/>
      <c r="D944" s="13"/>
      <c r="E944" s="14"/>
      <c r="F944" s="14"/>
      <c r="G944" s="13"/>
      <c r="H944" s="13"/>
      <c r="I944" s="13"/>
      <c r="J944" s="13"/>
      <c r="K944" s="13"/>
      <c r="L944" s="13"/>
      <c r="M944" s="14"/>
      <c r="N944" s="14"/>
      <c r="O944" s="13"/>
      <c r="P944" s="13"/>
      <c r="Q944" s="13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5.75" customHeight="1" x14ac:dyDescent="0.2">
      <c r="A945" s="13"/>
      <c r="B945" s="13"/>
      <c r="C945" s="13"/>
      <c r="D945" s="13"/>
      <c r="E945" s="14"/>
      <c r="F945" s="14"/>
      <c r="G945" s="13"/>
      <c r="H945" s="13"/>
      <c r="I945" s="13"/>
      <c r="J945" s="13"/>
      <c r="K945" s="13"/>
      <c r="L945" s="13"/>
      <c r="M945" s="14"/>
      <c r="N945" s="14"/>
      <c r="O945" s="13"/>
      <c r="P945" s="13"/>
      <c r="Q945" s="13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5.75" customHeight="1" x14ac:dyDescent="0.2">
      <c r="A946" s="13"/>
      <c r="B946" s="13"/>
      <c r="C946" s="13"/>
      <c r="D946" s="13"/>
      <c r="E946" s="14"/>
      <c r="F946" s="14"/>
      <c r="G946" s="13"/>
      <c r="H946" s="13"/>
      <c r="I946" s="13"/>
      <c r="J946" s="13"/>
      <c r="K946" s="13"/>
      <c r="L946" s="13"/>
      <c r="M946" s="14"/>
      <c r="N946" s="14"/>
      <c r="O946" s="13"/>
      <c r="P946" s="13"/>
      <c r="Q946" s="13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5.75" customHeight="1" x14ac:dyDescent="0.2">
      <c r="A947" s="13"/>
      <c r="B947" s="13"/>
      <c r="C947" s="13"/>
      <c r="D947" s="13"/>
      <c r="E947" s="14"/>
      <c r="F947" s="14"/>
      <c r="G947" s="13"/>
      <c r="H947" s="13"/>
      <c r="I947" s="13"/>
      <c r="J947" s="13"/>
      <c r="K947" s="13"/>
      <c r="L947" s="13"/>
      <c r="M947" s="14"/>
      <c r="N947" s="14"/>
      <c r="O947" s="13"/>
      <c r="P947" s="13"/>
      <c r="Q947" s="13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5.75" customHeight="1" x14ac:dyDescent="0.2">
      <c r="A948" s="13"/>
      <c r="B948" s="13"/>
      <c r="C948" s="13"/>
      <c r="D948" s="13"/>
      <c r="E948" s="14"/>
      <c r="F948" s="14"/>
      <c r="G948" s="13"/>
      <c r="H948" s="13"/>
      <c r="I948" s="13"/>
      <c r="J948" s="13"/>
      <c r="K948" s="13"/>
      <c r="L948" s="13"/>
      <c r="M948" s="14"/>
      <c r="N948" s="14"/>
      <c r="O948" s="13"/>
      <c r="P948" s="13"/>
      <c r="Q948" s="13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5.75" customHeight="1" x14ac:dyDescent="0.2">
      <c r="A949" s="13"/>
      <c r="B949" s="13"/>
      <c r="C949" s="13"/>
      <c r="D949" s="13"/>
      <c r="E949" s="14"/>
      <c r="F949" s="14"/>
      <c r="G949" s="13"/>
      <c r="H949" s="13"/>
      <c r="I949" s="13"/>
      <c r="J949" s="13"/>
      <c r="K949" s="13"/>
      <c r="L949" s="13"/>
      <c r="M949" s="14"/>
      <c r="N949" s="14"/>
      <c r="O949" s="13"/>
      <c r="P949" s="13"/>
      <c r="Q949" s="13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5.75" customHeight="1" x14ac:dyDescent="0.2">
      <c r="A950" s="13"/>
      <c r="B950" s="13"/>
      <c r="C950" s="13"/>
      <c r="D950" s="13"/>
      <c r="E950" s="14"/>
      <c r="F950" s="14"/>
      <c r="G950" s="13"/>
      <c r="H950" s="13"/>
      <c r="I950" s="13"/>
      <c r="J950" s="13"/>
      <c r="K950" s="13"/>
      <c r="L950" s="13"/>
      <c r="M950" s="14"/>
      <c r="N950" s="14"/>
      <c r="O950" s="13"/>
      <c r="P950" s="13"/>
      <c r="Q950" s="13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5.75" customHeight="1" x14ac:dyDescent="0.2">
      <c r="A951" s="13"/>
      <c r="B951" s="13"/>
      <c r="C951" s="13"/>
      <c r="D951" s="13"/>
      <c r="E951" s="14"/>
      <c r="F951" s="14"/>
      <c r="G951" s="13"/>
      <c r="H951" s="13"/>
      <c r="I951" s="13"/>
      <c r="J951" s="13"/>
      <c r="K951" s="13"/>
      <c r="L951" s="13"/>
      <c r="M951" s="14"/>
      <c r="N951" s="14"/>
      <c r="O951" s="13"/>
      <c r="P951" s="13"/>
      <c r="Q951" s="13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5.75" customHeight="1" x14ac:dyDescent="0.2">
      <c r="A952" s="13"/>
      <c r="B952" s="13"/>
      <c r="C952" s="13"/>
      <c r="D952" s="13"/>
      <c r="E952" s="14"/>
      <c r="F952" s="14"/>
      <c r="G952" s="13"/>
      <c r="H952" s="13"/>
      <c r="I952" s="13"/>
      <c r="J952" s="13"/>
      <c r="K952" s="13"/>
      <c r="L952" s="13"/>
      <c r="M952" s="14"/>
      <c r="N952" s="14"/>
      <c r="O952" s="13"/>
      <c r="P952" s="13"/>
      <c r="Q952" s="13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5.75" customHeight="1" x14ac:dyDescent="0.2">
      <c r="A953" s="13"/>
      <c r="B953" s="13"/>
      <c r="C953" s="13"/>
      <c r="D953" s="13"/>
      <c r="E953" s="14"/>
      <c r="F953" s="14"/>
      <c r="G953" s="13"/>
      <c r="H953" s="13"/>
      <c r="I953" s="13"/>
      <c r="J953" s="13"/>
      <c r="K953" s="13"/>
      <c r="L953" s="13"/>
      <c r="M953" s="14"/>
      <c r="N953" s="14"/>
      <c r="O953" s="13"/>
      <c r="P953" s="13"/>
      <c r="Q953" s="13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5.75" customHeight="1" x14ac:dyDescent="0.2">
      <c r="A954" s="13"/>
      <c r="B954" s="13"/>
      <c r="C954" s="13"/>
      <c r="D954" s="13"/>
      <c r="E954" s="14"/>
      <c r="F954" s="14"/>
      <c r="G954" s="13"/>
      <c r="H954" s="13"/>
      <c r="I954" s="13"/>
      <c r="J954" s="13"/>
      <c r="K954" s="13"/>
      <c r="L954" s="13"/>
      <c r="M954" s="14"/>
      <c r="N954" s="14"/>
      <c r="O954" s="13"/>
      <c r="P954" s="13"/>
      <c r="Q954" s="13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5.75" customHeight="1" x14ac:dyDescent="0.2">
      <c r="A955" s="13"/>
      <c r="B955" s="13"/>
      <c r="C955" s="13"/>
      <c r="D955" s="13"/>
      <c r="E955" s="14"/>
      <c r="F955" s="14"/>
      <c r="G955" s="13"/>
      <c r="H955" s="13"/>
      <c r="I955" s="13"/>
      <c r="J955" s="13"/>
      <c r="K955" s="13"/>
      <c r="L955" s="13"/>
      <c r="M955" s="14"/>
      <c r="N955" s="14"/>
      <c r="O955" s="13"/>
      <c r="P955" s="13"/>
      <c r="Q955" s="13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5.75" customHeight="1" x14ac:dyDescent="0.2">
      <c r="A956" s="13"/>
      <c r="B956" s="13"/>
      <c r="C956" s="13"/>
      <c r="D956" s="13"/>
      <c r="E956" s="14"/>
      <c r="F956" s="14"/>
      <c r="G956" s="13"/>
      <c r="H956" s="13"/>
      <c r="I956" s="13"/>
      <c r="J956" s="13"/>
      <c r="K956" s="13"/>
      <c r="L956" s="13"/>
      <c r="M956" s="14"/>
      <c r="N956" s="14"/>
      <c r="O956" s="13"/>
      <c r="P956" s="13"/>
      <c r="Q956" s="13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5.75" customHeight="1" x14ac:dyDescent="0.2">
      <c r="A957" s="13"/>
      <c r="B957" s="13"/>
      <c r="C957" s="13"/>
      <c r="D957" s="13"/>
      <c r="E957" s="14"/>
      <c r="F957" s="14"/>
      <c r="G957" s="13"/>
      <c r="H957" s="13"/>
      <c r="I957" s="13"/>
      <c r="J957" s="13"/>
      <c r="K957" s="13"/>
      <c r="L957" s="13"/>
      <c r="M957" s="14"/>
      <c r="N957" s="14"/>
      <c r="O957" s="13"/>
      <c r="P957" s="13"/>
      <c r="Q957" s="13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5.75" customHeight="1" x14ac:dyDescent="0.2">
      <c r="A958" s="13"/>
      <c r="B958" s="13"/>
      <c r="C958" s="13"/>
      <c r="D958" s="13"/>
      <c r="E958" s="14"/>
      <c r="F958" s="14"/>
      <c r="G958" s="13"/>
      <c r="H958" s="13"/>
      <c r="I958" s="13"/>
      <c r="J958" s="13"/>
      <c r="K958" s="13"/>
      <c r="L958" s="13"/>
      <c r="M958" s="14"/>
      <c r="N958" s="14"/>
      <c r="O958" s="13"/>
      <c r="P958" s="13"/>
      <c r="Q958" s="13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5.75" customHeight="1" x14ac:dyDescent="0.2">
      <c r="A959" s="13"/>
      <c r="B959" s="13"/>
      <c r="C959" s="13"/>
      <c r="D959" s="13"/>
      <c r="E959" s="14"/>
      <c r="F959" s="14"/>
      <c r="G959" s="13"/>
      <c r="H959" s="13"/>
      <c r="I959" s="13"/>
      <c r="J959" s="13"/>
      <c r="K959" s="13"/>
      <c r="L959" s="13"/>
      <c r="M959" s="14"/>
      <c r="N959" s="14"/>
      <c r="O959" s="13"/>
      <c r="P959" s="13"/>
      <c r="Q959" s="13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5.75" customHeight="1" x14ac:dyDescent="0.2">
      <c r="A960" s="13"/>
      <c r="B960" s="13"/>
      <c r="C960" s="13"/>
      <c r="D960" s="13"/>
      <c r="E960" s="14"/>
      <c r="F960" s="14"/>
      <c r="G960" s="13"/>
      <c r="H960" s="13"/>
      <c r="I960" s="13"/>
      <c r="J960" s="13"/>
      <c r="K960" s="13"/>
      <c r="L960" s="13"/>
      <c r="M960" s="14"/>
      <c r="N960" s="14"/>
      <c r="O960" s="13"/>
      <c r="P960" s="13"/>
      <c r="Q960" s="13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5.75" customHeight="1" x14ac:dyDescent="0.2">
      <c r="A961" s="13"/>
      <c r="B961" s="13"/>
      <c r="C961" s="13"/>
      <c r="D961" s="13"/>
      <c r="E961" s="14"/>
      <c r="F961" s="14"/>
      <c r="G961" s="13"/>
      <c r="H961" s="13"/>
      <c r="I961" s="13"/>
      <c r="J961" s="13"/>
      <c r="K961" s="13"/>
      <c r="L961" s="13"/>
      <c r="M961" s="14"/>
      <c r="N961" s="14"/>
      <c r="O961" s="13"/>
      <c r="P961" s="13"/>
      <c r="Q961" s="13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5.75" customHeight="1" x14ac:dyDescent="0.2">
      <c r="A962" s="13"/>
      <c r="B962" s="13"/>
      <c r="C962" s="13"/>
      <c r="D962" s="13"/>
      <c r="E962" s="14"/>
      <c r="F962" s="14"/>
      <c r="G962" s="13"/>
      <c r="H962" s="13"/>
      <c r="I962" s="13"/>
      <c r="J962" s="13"/>
      <c r="K962" s="13"/>
      <c r="L962" s="13"/>
      <c r="M962" s="14"/>
      <c r="N962" s="14"/>
      <c r="O962" s="13"/>
      <c r="P962" s="13"/>
      <c r="Q962" s="13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5.75" customHeight="1" x14ac:dyDescent="0.2">
      <c r="A963" s="13"/>
      <c r="B963" s="13"/>
      <c r="C963" s="13"/>
      <c r="D963" s="13"/>
      <c r="E963" s="14"/>
      <c r="F963" s="14"/>
      <c r="G963" s="13"/>
      <c r="H963" s="13"/>
      <c r="I963" s="13"/>
      <c r="J963" s="13"/>
      <c r="K963" s="13"/>
      <c r="L963" s="13"/>
      <c r="M963" s="14"/>
      <c r="N963" s="14"/>
      <c r="O963" s="13"/>
      <c r="P963" s="13"/>
      <c r="Q963" s="13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5.75" customHeight="1" x14ac:dyDescent="0.2">
      <c r="A964" s="13"/>
      <c r="B964" s="13"/>
      <c r="C964" s="13"/>
      <c r="D964" s="13"/>
      <c r="E964" s="14"/>
      <c r="F964" s="14"/>
      <c r="G964" s="13"/>
      <c r="H964" s="13"/>
      <c r="I964" s="13"/>
      <c r="J964" s="13"/>
      <c r="K964" s="13"/>
      <c r="L964" s="13"/>
      <c r="M964" s="14"/>
      <c r="N964" s="14"/>
      <c r="O964" s="13"/>
      <c r="P964" s="13"/>
      <c r="Q964" s="13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5.75" customHeight="1" x14ac:dyDescent="0.2">
      <c r="A965" s="13"/>
      <c r="B965" s="13"/>
      <c r="C965" s="13"/>
      <c r="D965" s="13"/>
      <c r="E965" s="14"/>
      <c r="F965" s="14"/>
      <c r="G965" s="13"/>
      <c r="H965" s="13"/>
      <c r="I965" s="13"/>
      <c r="J965" s="13"/>
      <c r="K965" s="13"/>
      <c r="L965" s="13"/>
      <c r="M965" s="14"/>
      <c r="N965" s="14"/>
      <c r="O965" s="13"/>
      <c r="P965" s="13"/>
      <c r="Q965" s="13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5.75" customHeight="1" x14ac:dyDescent="0.2">
      <c r="A966" s="13"/>
      <c r="B966" s="13"/>
      <c r="C966" s="13"/>
      <c r="D966" s="13"/>
      <c r="E966" s="14"/>
      <c r="F966" s="14"/>
      <c r="G966" s="13"/>
      <c r="H966" s="13"/>
      <c r="I966" s="13"/>
      <c r="J966" s="13"/>
      <c r="K966" s="13"/>
      <c r="L966" s="13"/>
      <c r="M966" s="14"/>
      <c r="N966" s="14"/>
      <c r="O966" s="13"/>
      <c r="P966" s="13"/>
      <c r="Q966" s="13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5.75" customHeight="1" x14ac:dyDescent="0.2">
      <c r="A967" s="13"/>
      <c r="B967" s="13"/>
      <c r="C967" s="13"/>
      <c r="D967" s="13"/>
      <c r="E967" s="14"/>
      <c r="F967" s="14"/>
      <c r="G967" s="13"/>
      <c r="H967" s="13"/>
      <c r="I967" s="13"/>
      <c r="J967" s="13"/>
      <c r="K967" s="13"/>
      <c r="L967" s="13"/>
      <c r="M967" s="14"/>
      <c r="N967" s="14"/>
      <c r="O967" s="13"/>
      <c r="P967" s="13"/>
      <c r="Q967" s="13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5.75" customHeight="1" x14ac:dyDescent="0.2">
      <c r="A968" s="13"/>
      <c r="B968" s="13"/>
      <c r="C968" s="13"/>
      <c r="D968" s="13"/>
      <c r="E968" s="14"/>
      <c r="F968" s="14"/>
      <c r="G968" s="13"/>
      <c r="H968" s="13"/>
      <c r="I968" s="13"/>
      <c r="J968" s="13"/>
      <c r="K968" s="13"/>
      <c r="L968" s="13"/>
      <c r="M968" s="14"/>
      <c r="N968" s="14"/>
      <c r="O968" s="13"/>
      <c r="P968" s="13"/>
      <c r="Q968" s="13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5.75" customHeight="1" x14ac:dyDescent="0.2">
      <c r="A969" s="13"/>
      <c r="B969" s="13"/>
      <c r="C969" s="13"/>
      <c r="D969" s="13"/>
      <c r="E969" s="14"/>
      <c r="F969" s="14"/>
      <c r="G969" s="13"/>
      <c r="H969" s="13"/>
      <c r="I969" s="13"/>
      <c r="J969" s="13"/>
      <c r="K969" s="13"/>
      <c r="L969" s="13"/>
      <c r="M969" s="14"/>
      <c r="N969" s="14"/>
      <c r="O969" s="13"/>
      <c r="P969" s="13"/>
      <c r="Q969" s="13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5.75" customHeight="1" x14ac:dyDescent="0.2">
      <c r="A970" s="13"/>
      <c r="B970" s="13"/>
      <c r="C970" s="13"/>
      <c r="D970" s="13"/>
      <c r="E970" s="14"/>
      <c r="F970" s="14"/>
      <c r="G970" s="13"/>
      <c r="H970" s="13"/>
      <c r="I970" s="13"/>
      <c r="J970" s="13"/>
      <c r="K970" s="13"/>
      <c r="L970" s="13"/>
      <c r="M970" s="14"/>
      <c r="N970" s="14"/>
      <c r="O970" s="13"/>
      <c r="P970" s="13"/>
      <c r="Q970" s="13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5.75" customHeight="1" x14ac:dyDescent="0.2">
      <c r="A971" s="13"/>
      <c r="B971" s="13"/>
      <c r="C971" s="13"/>
      <c r="D971" s="13"/>
      <c r="E971" s="14"/>
      <c r="F971" s="14"/>
      <c r="G971" s="13"/>
      <c r="H971" s="13"/>
      <c r="I971" s="13"/>
      <c r="J971" s="13"/>
      <c r="K971" s="13"/>
      <c r="L971" s="13"/>
      <c r="M971" s="14"/>
      <c r="N971" s="14"/>
      <c r="O971" s="13"/>
      <c r="P971" s="13"/>
      <c r="Q971" s="13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5.75" customHeight="1" x14ac:dyDescent="0.2">
      <c r="A972" s="13"/>
      <c r="B972" s="13"/>
      <c r="C972" s="13"/>
      <c r="D972" s="13"/>
      <c r="E972" s="14"/>
      <c r="F972" s="14"/>
      <c r="G972" s="13"/>
      <c r="H972" s="13"/>
      <c r="I972" s="13"/>
      <c r="J972" s="13"/>
      <c r="K972" s="13"/>
      <c r="L972" s="13"/>
      <c r="M972" s="14"/>
      <c r="N972" s="14"/>
      <c r="O972" s="13"/>
      <c r="P972" s="13"/>
      <c r="Q972" s="13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5.75" customHeight="1" x14ac:dyDescent="0.2">
      <c r="A973" s="13"/>
      <c r="B973" s="13"/>
      <c r="C973" s="13"/>
      <c r="D973" s="13"/>
      <c r="E973" s="14"/>
      <c r="F973" s="14"/>
      <c r="G973" s="13"/>
      <c r="H973" s="13"/>
      <c r="I973" s="13"/>
      <c r="J973" s="13"/>
      <c r="K973" s="13"/>
      <c r="L973" s="13"/>
      <c r="M973" s="14"/>
      <c r="N973" s="14"/>
      <c r="O973" s="13"/>
      <c r="P973" s="13"/>
      <c r="Q973" s="13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5.75" customHeight="1" x14ac:dyDescent="0.2">
      <c r="A974" s="13"/>
      <c r="B974" s="13"/>
      <c r="C974" s="13"/>
      <c r="D974" s="13"/>
      <c r="E974" s="14"/>
      <c r="F974" s="14"/>
      <c r="G974" s="13"/>
      <c r="H974" s="13"/>
      <c r="I974" s="13"/>
      <c r="J974" s="13"/>
      <c r="K974" s="13"/>
      <c r="L974" s="13"/>
      <c r="M974" s="14"/>
      <c r="N974" s="14"/>
      <c r="O974" s="13"/>
      <c r="P974" s="13"/>
      <c r="Q974" s="13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5.75" customHeight="1" x14ac:dyDescent="0.2">
      <c r="A975" s="13"/>
      <c r="B975" s="13"/>
      <c r="C975" s="13"/>
      <c r="D975" s="13"/>
      <c r="E975" s="14"/>
      <c r="F975" s="14"/>
      <c r="G975" s="13"/>
      <c r="H975" s="13"/>
      <c r="I975" s="13"/>
      <c r="J975" s="13"/>
      <c r="K975" s="13"/>
      <c r="L975" s="13"/>
      <c r="M975" s="14"/>
      <c r="N975" s="14"/>
      <c r="O975" s="13"/>
      <c r="P975" s="13"/>
      <c r="Q975" s="13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5.75" customHeight="1" x14ac:dyDescent="0.2">
      <c r="A976" s="13"/>
      <c r="B976" s="13"/>
      <c r="C976" s="13"/>
      <c r="D976" s="13"/>
      <c r="E976" s="14"/>
      <c r="F976" s="14"/>
      <c r="G976" s="13"/>
      <c r="H976" s="13"/>
      <c r="I976" s="13"/>
      <c r="J976" s="13"/>
      <c r="K976" s="13"/>
      <c r="L976" s="13"/>
      <c r="M976" s="14"/>
      <c r="N976" s="14"/>
      <c r="O976" s="13"/>
      <c r="P976" s="13"/>
      <c r="Q976" s="13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5.75" customHeight="1" x14ac:dyDescent="0.2">
      <c r="A977" s="13"/>
      <c r="B977" s="13"/>
      <c r="C977" s="13"/>
      <c r="D977" s="13"/>
      <c r="E977" s="14"/>
      <c r="F977" s="14"/>
      <c r="G977" s="13"/>
      <c r="H977" s="13"/>
      <c r="I977" s="13"/>
      <c r="J977" s="13"/>
      <c r="K977" s="13"/>
      <c r="L977" s="13"/>
      <c r="M977" s="14"/>
      <c r="N977" s="14"/>
      <c r="O977" s="13"/>
      <c r="P977" s="13"/>
      <c r="Q977" s="13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5.75" customHeight="1" x14ac:dyDescent="0.2">
      <c r="A978" s="13"/>
      <c r="B978" s="13"/>
      <c r="C978" s="13"/>
      <c r="D978" s="13"/>
      <c r="E978" s="14"/>
      <c r="F978" s="14"/>
      <c r="G978" s="13"/>
      <c r="H978" s="13"/>
      <c r="I978" s="13"/>
      <c r="J978" s="13"/>
      <c r="K978" s="13"/>
      <c r="L978" s="13"/>
      <c r="M978" s="14"/>
      <c r="N978" s="14"/>
      <c r="O978" s="13"/>
      <c r="P978" s="13"/>
      <c r="Q978" s="13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5.75" customHeight="1" x14ac:dyDescent="0.2">
      <c r="A979" s="13"/>
      <c r="B979" s="13"/>
      <c r="C979" s="13"/>
      <c r="D979" s="13"/>
      <c r="E979" s="14"/>
      <c r="F979" s="14"/>
      <c r="G979" s="13"/>
      <c r="H979" s="13"/>
      <c r="I979" s="13"/>
      <c r="J979" s="13"/>
      <c r="K979" s="13"/>
      <c r="L979" s="13"/>
      <c r="M979" s="14"/>
      <c r="N979" s="14"/>
      <c r="O979" s="13"/>
      <c r="P979" s="13"/>
      <c r="Q979" s="13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5.75" customHeight="1" x14ac:dyDescent="0.2">
      <c r="A980" s="13"/>
      <c r="B980" s="13"/>
      <c r="C980" s="13"/>
      <c r="D980" s="13"/>
      <c r="E980" s="14"/>
      <c r="F980" s="14"/>
      <c r="G980" s="13"/>
      <c r="H980" s="13"/>
      <c r="I980" s="13"/>
      <c r="J980" s="13"/>
      <c r="K980" s="13"/>
      <c r="L980" s="13"/>
      <c r="M980" s="14"/>
      <c r="N980" s="14"/>
      <c r="O980" s="13"/>
      <c r="P980" s="13"/>
      <c r="Q980" s="13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5.75" customHeight="1" x14ac:dyDescent="0.2">
      <c r="A981" s="13"/>
      <c r="B981" s="13"/>
      <c r="C981" s="13"/>
      <c r="D981" s="13"/>
      <c r="E981" s="14"/>
      <c r="F981" s="14"/>
      <c r="G981" s="13"/>
      <c r="H981" s="13"/>
      <c r="I981" s="13"/>
      <c r="J981" s="13"/>
      <c r="K981" s="13"/>
      <c r="L981" s="13"/>
      <c r="M981" s="14"/>
      <c r="N981" s="14"/>
      <c r="O981" s="13"/>
      <c r="P981" s="13"/>
      <c r="Q981" s="13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5.75" customHeight="1" x14ac:dyDescent="0.2">
      <c r="A982" s="13"/>
      <c r="B982" s="13"/>
      <c r="C982" s="13"/>
      <c r="D982" s="13"/>
      <c r="E982" s="14"/>
      <c r="F982" s="14"/>
      <c r="G982" s="13"/>
      <c r="H982" s="13"/>
      <c r="I982" s="13"/>
      <c r="J982" s="13"/>
      <c r="K982" s="13"/>
      <c r="L982" s="13"/>
      <c r="M982" s="14"/>
      <c r="N982" s="14"/>
      <c r="O982" s="13"/>
      <c r="P982" s="13"/>
      <c r="Q982" s="13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5.75" customHeight="1" x14ac:dyDescent="0.2">
      <c r="A983" s="13"/>
      <c r="B983" s="13"/>
      <c r="C983" s="13"/>
      <c r="D983" s="13"/>
      <c r="E983" s="14"/>
      <c r="F983" s="14"/>
      <c r="G983" s="13"/>
      <c r="H983" s="13"/>
      <c r="I983" s="13"/>
      <c r="J983" s="13"/>
      <c r="K983" s="13"/>
      <c r="L983" s="13"/>
      <c r="M983" s="14"/>
      <c r="N983" s="14"/>
      <c r="O983" s="13"/>
      <c r="P983" s="13"/>
      <c r="Q983" s="13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5.75" customHeight="1" x14ac:dyDescent="0.2">
      <c r="A984" s="13"/>
      <c r="B984" s="13"/>
      <c r="C984" s="13"/>
      <c r="D984" s="13"/>
      <c r="E984" s="14"/>
      <c r="F984" s="14"/>
      <c r="G984" s="13"/>
      <c r="H984" s="13"/>
      <c r="I984" s="13"/>
      <c r="J984" s="13"/>
      <c r="K984" s="13"/>
      <c r="L984" s="13"/>
      <c r="M984" s="14"/>
      <c r="N984" s="14"/>
      <c r="O984" s="13"/>
      <c r="P984" s="13"/>
      <c r="Q984" s="13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5.75" customHeight="1" x14ac:dyDescent="0.2">
      <c r="A985" s="13"/>
      <c r="B985" s="13"/>
      <c r="C985" s="13"/>
      <c r="D985" s="13"/>
      <c r="E985" s="14"/>
      <c r="F985" s="14"/>
      <c r="G985" s="13"/>
      <c r="H985" s="13"/>
      <c r="I985" s="13"/>
      <c r="J985" s="13"/>
      <c r="K985" s="13"/>
      <c r="L985" s="13"/>
      <c r="M985" s="14"/>
      <c r="N985" s="14"/>
      <c r="O985" s="13"/>
      <c r="P985" s="13"/>
      <c r="Q985" s="13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5.75" customHeight="1" x14ac:dyDescent="0.2">
      <c r="A986" s="13"/>
      <c r="B986" s="13"/>
      <c r="C986" s="13"/>
      <c r="D986" s="13"/>
      <c r="E986" s="14"/>
      <c r="F986" s="14"/>
      <c r="G986" s="13"/>
      <c r="H986" s="13"/>
      <c r="I986" s="13"/>
      <c r="J986" s="13"/>
      <c r="K986" s="13"/>
      <c r="L986" s="13"/>
      <c r="M986" s="14"/>
      <c r="N986" s="14"/>
      <c r="O986" s="13"/>
      <c r="P986" s="13"/>
      <c r="Q986" s="13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5.75" customHeight="1" x14ac:dyDescent="0.2">
      <c r="A987" s="13"/>
      <c r="B987" s="13"/>
      <c r="C987" s="13"/>
      <c r="D987" s="13"/>
      <c r="E987" s="14"/>
      <c r="F987" s="14"/>
      <c r="G987" s="13"/>
      <c r="H987" s="13"/>
      <c r="I987" s="13"/>
      <c r="J987" s="13"/>
      <c r="K987" s="13"/>
      <c r="L987" s="13"/>
      <c r="M987" s="14"/>
      <c r="N987" s="14"/>
      <c r="O987" s="13"/>
      <c r="P987" s="13"/>
      <c r="Q987" s="13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5.75" customHeight="1" x14ac:dyDescent="0.2">
      <c r="A988" s="13"/>
      <c r="B988" s="13"/>
      <c r="C988" s="13"/>
      <c r="D988" s="13"/>
      <c r="E988" s="14"/>
      <c r="F988" s="14"/>
      <c r="G988" s="13"/>
      <c r="H988" s="13"/>
      <c r="I988" s="13"/>
      <c r="J988" s="13"/>
      <c r="K988" s="13"/>
      <c r="L988" s="13"/>
      <c r="M988" s="14"/>
      <c r="N988" s="14"/>
      <c r="O988" s="13"/>
      <c r="P988" s="13"/>
      <c r="Q988" s="13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5.75" customHeight="1" x14ac:dyDescent="0.2">
      <c r="A989" s="13"/>
      <c r="B989" s="13"/>
      <c r="C989" s="13"/>
      <c r="D989" s="13"/>
      <c r="E989" s="14"/>
      <c r="F989" s="14"/>
      <c r="G989" s="13"/>
      <c r="H989" s="13"/>
      <c r="I989" s="13"/>
      <c r="J989" s="13"/>
      <c r="K989" s="13"/>
      <c r="L989" s="13"/>
      <c r="M989" s="14"/>
      <c r="N989" s="14"/>
      <c r="O989" s="13"/>
      <c r="P989" s="13"/>
      <c r="Q989" s="13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5.75" customHeight="1" x14ac:dyDescent="0.2">
      <c r="A990" s="13"/>
      <c r="B990" s="13"/>
      <c r="C990" s="13"/>
      <c r="D990" s="13"/>
      <c r="E990" s="14"/>
      <c r="F990" s="14"/>
      <c r="G990" s="13"/>
      <c r="H990" s="13"/>
      <c r="I990" s="13"/>
      <c r="J990" s="13"/>
      <c r="K990" s="13"/>
      <c r="L990" s="13"/>
      <c r="M990" s="14"/>
      <c r="N990" s="14"/>
      <c r="O990" s="13"/>
      <c r="P990" s="13"/>
      <c r="Q990" s="13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5.75" customHeight="1" x14ac:dyDescent="0.2">
      <c r="A991" s="13"/>
      <c r="B991" s="13"/>
      <c r="C991" s="13"/>
      <c r="D991" s="13"/>
      <c r="E991" s="14"/>
      <c r="F991" s="14"/>
      <c r="G991" s="13"/>
      <c r="H991" s="13"/>
      <c r="I991" s="13"/>
      <c r="J991" s="13"/>
      <c r="K991" s="13"/>
      <c r="L991" s="13"/>
      <c r="M991" s="14"/>
      <c r="N991" s="14"/>
      <c r="O991" s="13"/>
      <c r="P991" s="13"/>
      <c r="Q991" s="13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5.75" customHeight="1" x14ac:dyDescent="0.2">
      <c r="A992" s="13"/>
      <c r="B992" s="13"/>
      <c r="C992" s="13"/>
      <c r="D992" s="13"/>
      <c r="E992" s="14"/>
      <c r="F992" s="14"/>
      <c r="G992" s="13"/>
      <c r="H992" s="13"/>
      <c r="I992" s="13"/>
      <c r="J992" s="13"/>
      <c r="K992" s="13"/>
      <c r="L992" s="13"/>
      <c r="M992" s="14"/>
      <c r="N992" s="14"/>
      <c r="O992" s="13"/>
      <c r="P992" s="13"/>
      <c r="Q992" s="13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5.75" customHeight="1" x14ac:dyDescent="0.2">
      <c r="A993" s="13"/>
      <c r="B993" s="13"/>
      <c r="C993" s="13"/>
      <c r="D993" s="13"/>
      <c r="E993" s="14"/>
      <c r="F993" s="14"/>
      <c r="G993" s="13"/>
      <c r="H993" s="13"/>
      <c r="I993" s="13"/>
      <c r="J993" s="13"/>
      <c r="K993" s="13"/>
      <c r="L993" s="13"/>
      <c r="M993" s="14"/>
      <c r="N993" s="14"/>
      <c r="O993" s="13"/>
      <c r="P993" s="13"/>
      <c r="Q993" s="13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5.75" customHeight="1" x14ac:dyDescent="0.2">
      <c r="A994" s="13"/>
      <c r="B994" s="13"/>
      <c r="C994" s="13"/>
      <c r="D994" s="13"/>
      <c r="E994" s="14"/>
      <c r="F994" s="14"/>
      <c r="G994" s="13"/>
      <c r="H994" s="13"/>
      <c r="I994" s="13"/>
      <c r="J994" s="13"/>
      <c r="K994" s="13"/>
      <c r="L994" s="13"/>
      <c r="M994" s="14"/>
      <c r="N994" s="14"/>
      <c r="O994" s="13"/>
      <c r="P994" s="13"/>
      <c r="Q994" s="13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5.75" customHeight="1" x14ac:dyDescent="0.2">
      <c r="A995" s="13"/>
      <c r="B995" s="13"/>
      <c r="C995" s="13"/>
      <c r="D995" s="13"/>
      <c r="E995" s="14"/>
      <c r="F995" s="14"/>
      <c r="G995" s="13"/>
      <c r="H995" s="13"/>
      <c r="I995" s="13"/>
      <c r="J995" s="13"/>
      <c r="K995" s="13"/>
      <c r="L995" s="13"/>
      <c r="M995" s="14"/>
      <c r="N995" s="14"/>
      <c r="O995" s="13"/>
      <c r="P995" s="13"/>
      <c r="Q995" s="13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5.75" customHeight="1" x14ac:dyDescent="0.2">
      <c r="A996" s="13"/>
      <c r="B996" s="13"/>
      <c r="C996" s="13"/>
      <c r="D996" s="13"/>
      <c r="E996" s="14"/>
      <c r="F996" s="14"/>
      <c r="G996" s="13"/>
      <c r="H996" s="13"/>
      <c r="I996" s="13"/>
      <c r="J996" s="13"/>
      <c r="K996" s="13"/>
      <c r="L996" s="13"/>
      <c r="M996" s="14"/>
      <c r="N996" s="14"/>
      <c r="O996" s="13"/>
      <c r="P996" s="13"/>
      <c r="Q996" s="13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5.75" customHeight="1" x14ac:dyDescent="0.2">
      <c r="A997" s="13"/>
      <c r="B997" s="13"/>
      <c r="C997" s="13"/>
      <c r="D997" s="13"/>
      <c r="E997" s="14"/>
      <c r="F997" s="14"/>
      <c r="G997" s="13"/>
      <c r="H997" s="13"/>
      <c r="I997" s="13"/>
      <c r="J997" s="13"/>
      <c r="K997" s="13"/>
      <c r="L997" s="13"/>
      <c r="M997" s="14"/>
      <c r="N997" s="14"/>
      <c r="O997" s="13"/>
      <c r="P997" s="13"/>
      <c r="Q997" s="13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5.75" customHeight="1" x14ac:dyDescent="0.2">
      <c r="A998" s="13"/>
      <c r="B998" s="13"/>
      <c r="C998" s="13"/>
      <c r="D998" s="13"/>
      <c r="E998" s="14"/>
      <c r="F998" s="14"/>
      <c r="G998" s="13"/>
      <c r="H998" s="13"/>
      <c r="I998" s="13"/>
      <c r="J998" s="13"/>
      <c r="K998" s="13"/>
      <c r="L998" s="13"/>
      <c r="M998" s="14"/>
      <c r="N998" s="14"/>
      <c r="O998" s="13"/>
      <c r="P998" s="13"/>
      <c r="Q998" s="13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5.75" customHeight="1" x14ac:dyDescent="0.2">
      <c r="A999" s="13"/>
      <c r="B999" s="13"/>
      <c r="C999" s="13"/>
      <c r="D999" s="13"/>
      <c r="E999" s="14"/>
      <c r="F999" s="14"/>
      <c r="G999" s="13"/>
      <c r="H999" s="13"/>
      <c r="I999" s="13"/>
      <c r="J999" s="13"/>
      <c r="K999" s="13"/>
      <c r="L999" s="13"/>
      <c r="M999" s="14"/>
      <c r="N999" s="14"/>
      <c r="O999" s="13"/>
      <c r="P999" s="13"/>
      <c r="Q999" s="13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5.75" customHeight="1" x14ac:dyDescent="0.2">
      <c r="A1000" s="13"/>
      <c r="B1000" s="13"/>
      <c r="C1000" s="13"/>
      <c r="D1000" s="13"/>
      <c r="E1000" s="14"/>
      <c r="F1000" s="14"/>
      <c r="G1000" s="13"/>
      <c r="H1000" s="13"/>
      <c r="I1000" s="13"/>
      <c r="J1000" s="13"/>
      <c r="K1000" s="13"/>
      <c r="L1000" s="13"/>
      <c r="M1000" s="14"/>
      <c r="N1000" s="14"/>
      <c r="O1000" s="13"/>
      <c r="P1000" s="13"/>
      <c r="Q1000" s="13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F5AF-CFD7-C64F-BC29-11C4CB8FCD74}">
  <sheetPr>
    <tabColor theme="8" tint="0.59999389629810485"/>
  </sheetPr>
  <dimension ref="A2:BF61"/>
  <sheetViews>
    <sheetView showGridLines="0" topLeftCell="AZ1" zoomScaleNormal="118" workbookViewId="0">
      <selection activeCell="BB29" sqref="BB29"/>
    </sheetView>
  </sheetViews>
  <sheetFormatPr baseColWidth="10" defaultRowHeight="15" x14ac:dyDescent="0.2"/>
  <cols>
    <col min="3" max="3" width="12.1640625" bestFit="1" customWidth="1"/>
    <col min="4" max="4" width="10.1640625" bestFit="1" customWidth="1"/>
    <col min="5" max="5" width="18" bestFit="1" customWidth="1"/>
    <col min="6" max="6" width="14.33203125" bestFit="1" customWidth="1"/>
    <col min="8" max="8" width="11" customWidth="1"/>
    <col min="9" max="9" width="13.83203125" customWidth="1"/>
    <col min="10" max="10" width="12.6640625" bestFit="1" customWidth="1"/>
    <col min="15" max="15" width="16" bestFit="1" customWidth="1"/>
    <col min="16" max="16" width="19.6640625" bestFit="1" customWidth="1"/>
    <col min="21" max="21" width="13.33203125" bestFit="1" customWidth="1"/>
    <col min="22" max="22" width="14.1640625" bestFit="1" customWidth="1"/>
    <col min="23" max="23" width="10" bestFit="1" customWidth="1"/>
    <col min="24" max="24" width="22.1640625" bestFit="1" customWidth="1"/>
    <col min="26" max="26" width="13.6640625" bestFit="1" customWidth="1"/>
    <col min="27" max="27" width="10.1640625" bestFit="1" customWidth="1"/>
    <col min="28" max="28" width="12.5" bestFit="1" customWidth="1"/>
    <col min="29" max="29" width="15.6640625" bestFit="1" customWidth="1"/>
    <col min="31" max="31" width="15.1640625" bestFit="1" customWidth="1"/>
    <col min="32" max="32" width="14.6640625" bestFit="1" customWidth="1"/>
    <col min="33" max="33" width="11" bestFit="1" customWidth="1"/>
    <col min="34" max="34" width="18" bestFit="1" customWidth="1"/>
    <col min="35" max="35" width="15" bestFit="1" customWidth="1"/>
    <col min="36" max="36" width="13.5" bestFit="1" customWidth="1"/>
    <col min="37" max="37" width="19.6640625" bestFit="1" customWidth="1"/>
    <col min="39" max="40" width="13.83203125" bestFit="1" customWidth="1"/>
    <col min="41" max="42" width="17.1640625" bestFit="1" customWidth="1"/>
    <col min="45" max="45" width="12.1640625" bestFit="1" customWidth="1"/>
    <col min="46" max="46" width="13.1640625" bestFit="1" customWidth="1"/>
    <col min="47" max="47" width="11.6640625" bestFit="1" customWidth="1"/>
    <col min="51" max="51" width="5.5" customWidth="1"/>
    <col min="52" max="52" width="19.5" customWidth="1"/>
    <col min="53" max="53" width="12.1640625" bestFit="1" customWidth="1"/>
    <col min="54" max="54" width="17.1640625" bestFit="1" customWidth="1"/>
    <col min="55" max="55" width="16" bestFit="1" customWidth="1"/>
    <col min="56" max="56" width="13.83203125" bestFit="1" customWidth="1"/>
    <col min="57" max="57" width="25.83203125" bestFit="1" customWidth="1"/>
    <col min="58" max="58" width="22" bestFit="1" customWidth="1"/>
  </cols>
  <sheetData>
    <row r="2" spans="1:58" s="16" customFormat="1" ht="26" customHeight="1" x14ac:dyDescent="0.2">
      <c r="D2" s="32" t="s">
        <v>93</v>
      </c>
      <c r="I2" s="32" t="s">
        <v>69</v>
      </c>
      <c r="O2" s="32" t="s">
        <v>4</v>
      </c>
      <c r="U2" s="32" t="s">
        <v>72</v>
      </c>
      <c r="Z2" s="32" t="s">
        <v>72</v>
      </c>
      <c r="AE2" s="32" t="s">
        <v>85</v>
      </c>
      <c r="AK2" s="29"/>
      <c r="AN2" s="47" t="s">
        <v>5</v>
      </c>
      <c r="AR2"/>
      <c r="AS2" s="53" t="s">
        <v>2</v>
      </c>
      <c r="AT2" s="53"/>
      <c r="AU2" s="53"/>
      <c r="AV2" s="53"/>
      <c r="AW2"/>
      <c r="AX2"/>
      <c r="AZ2" s="53" t="s">
        <v>105</v>
      </c>
      <c r="BA2" s="53"/>
      <c r="BB2" s="53"/>
      <c r="BC2" s="53"/>
    </row>
    <row r="3" spans="1:58" x14ac:dyDescent="0.2">
      <c r="F3" s="28"/>
      <c r="L3" s="28"/>
      <c r="R3" s="28"/>
      <c r="X3" s="28"/>
      <c r="AC3" s="28"/>
      <c r="AH3" s="28"/>
      <c r="AK3" s="28"/>
      <c r="AS3" s="18"/>
      <c r="AT3" s="18"/>
      <c r="AU3" s="18"/>
      <c r="AV3" s="18"/>
      <c r="AW3" s="18"/>
      <c r="AX3" s="50"/>
    </row>
    <row r="4" spans="1:58" x14ac:dyDescent="0.2">
      <c r="F4" s="28"/>
      <c r="L4" s="28"/>
      <c r="R4" s="28"/>
      <c r="X4" s="28"/>
      <c r="AC4" s="28"/>
      <c r="AH4" s="28"/>
      <c r="AK4" s="28"/>
      <c r="AS4" s="19"/>
      <c r="AT4" s="19"/>
      <c r="AU4" s="19"/>
      <c r="AV4" s="19"/>
      <c r="AW4" s="19"/>
      <c r="AX4" s="28"/>
    </row>
    <row r="5" spans="1:58" ht="34" customHeight="1" x14ac:dyDescent="0.2">
      <c r="C5" s="24" t="s">
        <v>65</v>
      </c>
      <c r="D5" s="24" t="s">
        <v>6</v>
      </c>
      <c r="E5" s="24" t="s">
        <v>66</v>
      </c>
      <c r="F5" s="28"/>
      <c r="I5" s="24" t="s">
        <v>70</v>
      </c>
      <c r="L5" s="28"/>
      <c r="O5" s="33" t="s">
        <v>45</v>
      </c>
      <c r="P5" s="33" t="s">
        <v>31</v>
      </c>
      <c r="R5" s="28"/>
      <c r="U5" s="33" t="s">
        <v>11</v>
      </c>
      <c r="V5" s="33" t="s">
        <v>8</v>
      </c>
      <c r="W5" s="37" t="s">
        <v>9</v>
      </c>
      <c r="X5" s="38" t="s">
        <v>10</v>
      </c>
      <c r="Z5" s="33" t="s">
        <v>15</v>
      </c>
      <c r="AA5" s="33" t="s">
        <v>14</v>
      </c>
      <c r="AB5" s="43" t="s">
        <v>81</v>
      </c>
      <c r="AC5" s="44" t="s">
        <v>12</v>
      </c>
      <c r="AF5" s="33" t="s">
        <v>17</v>
      </c>
      <c r="AG5" s="33" t="s">
        <v>18</v>
      </c>
      <c r="AH5" s="43" t="s">
        <v>19</v>
      </c>
      <c r="AI5" s="44" t="s">
        <v>20</v>
      </c>
      <c r="AJ5" s="44" t="s">
        <v>21</v>
      </c>
      <c r="AK5" s="44" t="s">
        <v>92</v>
      </c>
      <c r="AP5" s="28"/>
      <c r="AS5" s="19" t="s">
        <v>44</v>
      </c>
      <c r="AT5" s="19" t="s">
        <v>39</v>
      </c>
      <c r="AU5" s="19" t="s">
        <v>30</v>
      </c>
      <c r="AV5" s="19" t="s">
        <v>99</v>
      </c>
      <c r="AW5" s="19" t="s">
        <v>100</v>
      </c>
      <c r="AX5" s="28"/>
      <c r="BA5" s="22" t="s">
        <v>108</v>
      </c>
      <c r="BB5" s="23" t="s">
        <v>28</v>
      </c>
      <c r="BC5" s="23" t="s">
        <v>109</v>
      </c>
      <c r="BD5" s="52" t="s">
        <v>110</v>
      </c>
      <c r="BE5" s="52" t="s">
        <v>111</v>
      </c>
      <c r="BF5" s="52" t="s">
        <v>112</v>
      </c>
    </row>
    <row r="6" spans="1:58" ht="34" customHeight="1" x14ac:dyDescent="0.2">
      <c r="C6" s="26">
        <f>GETPIVOTDATA("Sum of Total Expenses",$C$10)</f>
        <v>94845.100000000108</v>
      </c>
      <c r="D6" s="26">
        <f>GETPIVOTDATA("Sum of Rate",$C$10)</f>
        <v>359038</v>
      </c>
      <c r="E6" s="25">
        <f>GETPIVOTDATA("Sum of Balance",$C$10)</f>
        <v>264192.89999999991</v>
      </c>
      <c r="F6" s="28"/>
      <c r="I6" s="36">
        <f>GETPIVOTDATA("Balance",$I$10)</f>
        <v>264192.89999999991</v>
      </c>
      <c r="L6" s="28"/>
      <c r="O6" s="34">
        <f>GETPIVOTDATA("Customer Type",$O$10,"Customer Type","New Customer")</f>
        <v>11</v>
      </c>
      <c r="P6" s="35">
        <f>GETPIVOTDATA("Customer Type",$O$10,"Customer Type","Retaining Customer")</f>
        <v>50</v>
      </c>
      <c r="R6" s="28"/>
      <c r="U6" s="36">
        <f>GETPIVOTDATA("Sum of Advance",$U$10)</f>
        <v>15250</v>
      </c>
      <c r="V6" s="40">
        <f>GETPIVOTDATA("Sum of Insurance",$U$10)</f>
        <v>8052</v>
      </c>
      <c r="W6" s="41">
        <f>GETPIVOTDATA("Sum of Fuel",$U$10)</f>
        <v>23720</v>
      </c>
      <c r="X6" s="42">
        <f>GETPIVOTDATA("Sum of Diesel Exhaust Fluid",$U$10)</f>
        <v>3164</v>
      </c>
      <c r="Z6" s="36">
        <f>GETPIVOTDATA("Sum of Fundings",$Z$10)</f>
        <v>1196</v>
      </c>
      <c r="AA6" s="40">
        <f>GETPIVOTDATA("Sum of Tolls",$Z$10)</f>
        <v>7372</v>
      </c>
      <c r="AB6" s="41">
        <f>GETPIVOTDATA("Sum of Repairs",$Z$10)</f>
        <v>2215</v>
      </c>
      <c r="AC6" s="42">
        <f>GETPIVOTDATA("Sum of Warehouse",$Z$10)</f>
        <v>7785</v>
      </c>
      <c r="AF6" s="34">
        <f>GETPIVOTDATA("Sum of Odometer",$AE$10)</f>
        <v>18170.369999999995</v>
      </c>
      <c r="AG6" s="34">
        <f>GETPIVOTDATA("Sum of Miles",$AE$10)</f>
        <v>21353</v>
      </c>
      <c r="AH6" s="41">
        <f>GETPIVOTDATA("Sum of Rate Per Miles",$AE$10)</f>
        <v>14947.100000000002</v>
      </c>
      <c r="AI6" s="34">
        <f>GETPIVOTDATA("Sum of Extra Stops",$AE$10)</f>
        <v>6100</v>
      </c>
      <c r="AJ6" s="41">
        <f>GETPIVOTDATA("Sum of Extra Pay",$AE$10)</f>
        <v>1546</v>
      </c>
      <c r="AK6" s="42">
        <f>GETPIVOTDATA("Sum of Costs Driver Paid",$AE$10)</f>
        <v>3498</v>
      </c>
      <c r="AP6" s="28"/>
      <c r="AR6" s="17" t="s">
        <v>103</v>
      </c>
      <c r="AS6" s="49">
        <f>GETPIVOTDATA("Count of Load",$AS$10,"Load","Iron")</f>
        <v>13</v>
      </c>
      <c r="AT6" s="49">
        <f>GETPIVOTDATA("Count of Load",$AS$10,"Load","Sand")</f>
        <v>17</v>
      </c>
      <c r="AU6" s="49">
        <f>GETPIVOTDATA("Count of Load",$AS$10,"Load","Wood")</f>
        <v>31</v>
      </c>
      <c r="AV6" s="39">
        <f>GETPIVOTDATA("Count of Load",$AS$10)</f>
        <v>61</v>
      </c>
      <c r="AX6" s="28"/>
      <c r="BB6" s="51">
        <f>GETPIVOTDATA("Sum of Final Amount",$BA$10,"Month","Oct")</f>
        <v>14674.199999999997</v>
      </c>
      <c r="BC6" s="51">
        <f>GETPIVOTDATA("Sum of Basic freight",$BA$10,"Month","Oct")</f>
        <v>12228.5</v>
      </c>
      <c r="BD6" s="51">
        <f>GETPIVOTDATA("Sum of ERE Stage",$BA$10,"Month","Oct")</f>
        <v>8315.3800000000028</v>
      </c>
      <c r="BE6" s="51">
        <f>GETPIVOTDATA("Sum of Shipment cost sub-items",$BA$10,"Month","Oct")</f>
        <v>9782.8000000000011</v>
      </c>
      <c r="BF6" s="51">
        <f>GETPIVOTDATA("Sum of First condition type",$BA$10,"Month","Oct")</f>
        <v>6358.82</v>
      </c>
    </row>
    <row r="7" spans="1:58" ht="26" customHeight="1" x14ac:dyDescent="0.2">
      <c r="C7" s="27">
        <f>C6/SUM(C6:D6)</f>
        <v>0.20896371775023148</v>
      </c>
      <c r="D7" s="27">
        <f>D6/SUM(C6:D6)</f>
        <v>0.79103628224976852</v>
      </c>
      <c r="F7" s="28"/>
      <c r="L7" s="28"/>
      <c r="R7" s="28"/>
      <c r="X7" s="28"/>
      <c r="AC7" s="28"/>
      <c r="AH7" s="28"/>
      <c r="AK7" s="28"/>
      <c r="AP7" s="28"/>
      <c r="AR7" s="22" t="s">
        <v>104</v>
      </c>
      <c r="AS7" s="39">
        <f>GETPIVOTDATA("Sum of Tonnage",$AS$10,"Load","Iron")</f>
        <v>235.8</v>
      </c>
      <c r="AT7" s="39">
        <f>GETPIVOTDATA("Sum of Tonnage",$AS$10,"Load","Sand")</f>
        <v>283.89999999999998</v>
      </c>
      <c r="AU7" s="39">
        <f>GETPIVOTDATA("Sum of Tonnage",$AS$10,"Load","Wood")</f>
        <v>528.09999999999991</v>
      </c>
      <c r="AW7" s="39">
        <f>GETPIVOTDATA("Sum of Tonnage",$AS$10)</f>
        <v>1047.7999999999997</v>
      </c>
      <c r="AX7" s="28"/>
    </row>
    <row r="8" spans="1:58" hidden="1" x14ac:dyDescent="0.2">
      <c r="F8" s="28"/>
      <c r="L8" s="28"/>
      <c r="R8" s="28"/>
      <c r="X8" s="28"/>
      <c r="AC8" s="28"/>
      <c r="AH8" s="28"/>
      <c r="AK8" s="28"/>
      <c r="AP8" s="28"/>
      <c r="AX8" s="28"/>
    </row>
    <row r="9" spans="1:58" x14ac:dyDescent="0.2">
      <c r="F9" s="28"/>
      <c r="L9" s="28"/>
      <c r="R9" s="28"/>
      <c r="X9" s="28"/>
      <c r="AC9" s="28"/>
      <c r="AH9" s="28"/>
      <c r="AK9" s="28"/>
      <c r="AP9" s="28"/>
      <c r="AX9" s="28"/>
    </row>
    <row r="10" spans="1:58" s="16" customFormat="1" ht="48" x14ac:dyDescent="0.2">
      <c r="A10" s="17" t="s">
        <v>64</v>
      </c>
      <c r="C10" t="s">
        <v>61</v>
      </c>
      <c r="D10" s="19" t="s">
        <v>62</v>
      </c>
      <c r="E10" s="20" t="s">
        <v>63</v>
      </c>
      <c r="F10" s="28"/>
      <c r="I10" s="30" t="s">
        <v>67</v>
      </c>
      <c r="J10" t="s">
        <v>63</v>
      </c>
      <c r="K10"/>
      <c r="L10" s="29"/>
      <c r="O10" s="30" t="s">
        <v>67</v>
      </c>
      <c r="P10" t="s">
        <v>71</v>
      </c>
      <c r="Q10"/>
      <c r="R10" s="29"/>
      <c r="U10" t="s">
        <v>76</v>
      </c>
      <c r="V10" t="s">
        <v>75</v>
      </c>
      <c r="W10" t="s">
        <v>74</v>
      </c>
      <c r="X10" s="28" t="s">
        <v>73</v>
      </c>
      <c r="Z10" t="s">
        <v>80</v>
      </c>
      <c r="AA10" t="s">
        <v>79</v>
      </c>
      <c r="AB10" t="s">
        <v>78</v>
      </c>
      <c r="AC10" s="28" t="s">
        <v>77</v>
      </c>
      <c r="AE10" s="30" t="s">
        <v>67</v>
      </c>
      <c r="AF10" t="s">
        <v>91</v>
      </c>
      <c r="AG10" t="s">
        <v>90</v>
      </c>
      <c r="AH10" t="s">
        <v>89</v>
      </c>
      <c r="AI10" t="s">
        <v>88</v>
      </c>
      <c r="AJ10" t="s">
        <v>87</v>
      </c>
      <c r="AK10" s="28" t="s">
        <v>86</v>
      </c>
      <c r="AM10"/>
      <c r="AN10" t="s">
        <v>67</v>
      </c>
      <c r="AO10" t="s">
        <v>97</v>
      </c>
      <c r="AP10" s="28"/>
      <c r="AQ10"/>
      <c r="AR10"/>
      <c r="AS10" s="30" t="s">
        <v>67</v>
      </c>
      <c r="AT10" t="s">
        <v>102</v>
      </c>
      <c r="AU10" t="s">
        <v>101</v>
      </c>
      <c r="AV10"/>
      <c r="AW10"/>
      <c r="AX10" s="28"/>
      <c r="BA10" s="30" t="s">
        <v>67</v>
      </c>
      <c r="BB10" t="s">
        <v>83</v>
      </c>
      <c r="BC10" t="s">
        <v>84</v>
      </c>
      <c r="BD10" t="s">
        <v>96</v>
      </c>
      <c r="BE10" t="s">
        <v>107</v>
      </c>
      <c r="BF10" t="s">
        <v>106</v>
      </c>
    </row>
    <row r="11" spans="1:58" x14ac:dyDescent="0.2">
      <c r="C11" s="21">
        <v>359038</v>
      </c>
      <c r="D11" s="21">
        <v>94845.100000000108</v>
      </c>
      <c r="E11" s="21">
        <v>264192.89999999991</v>
      </c>
      <c r="F11" s="28"/>
      <c r="H11" s="21"/>
      <c r="I11" s="31" t="s">
        <v>29</v>
      </c>
      <c r="J11" s="21">
        <v>11948.7</v>
      </c>
      <c r="L11" s="28"/>
      <c r="N11" s="21"/>
      <c r="O11" s="31" t="s">
        <v>45</v>
      </c>
      <c r="P11" s="21">
        <v>11</v>
      </c>
      <c r="R11" s="28"/>
      <c r="T11" s="21"/>
      <c r="U11" s="21">
        <v>15250</v>
      </c>
      <c r="V11" s="21">
        <v>8052</v>
      </c>
      <c r="W11" s="21">
        <v>23720</v>
      </c>
      <c r="X11" s="45">
        <v>3164</v>
      </c>
      <c r="Y11" s="21"/>
      <c r="Z11" s="21">
        <v>1196</v>
      </c>
      <c r="AA11" s="21">
        <v>7372</v>
      </c>
      <c r="AB11" s="21">
        <v>2215</v>
      </c>
      <c r="AC11" s="45">
        <v>7785</v>
      </c>
      <c r="AD11" s="21"/>
      <c r="AE11" s="31" t="s">
        <v>33</v>
      </c>
      <c r="AF11" s="21">
        <v>4173.329999999999</v>
      </c>
      <c r="AG11" s="21">
        <v>4941</v>
      </c>
      <c r="AH11" s="21">
        <v>3458.7</v>
      </c>
      <c r="AI11" s="21">
        <v>1400</v>
      </c>
      <c r="AJ11" s="21">
        <v>347</v>
      </c>
      <c r="AK11" s="45">
        <v>795</v>
      </c>
      <c r="AN11" s="31" t="s">
        <v>46</v>
      </c>
      <c r="AO11">
        <v>4</v>
      </c>
      <c r="AP11" s="28"/>
      <c r="AS11" s="31" t="s">
        <v>44</v>
      </c>
      <c r="AT11" s="21">
        <v>235.8</v>
      </c>
      <c r="AU11" s="21">
        <v>13</v>
      </c>
      <c r="AX11" s="28"/>
      <c r="BA11" s="31" t="s">
        <v>29</v>
      </c>
      <c r="BB11" s="21">
        <v>5000.3999999999996</v>
      </c>
      <c r="BC11" s="21">
        <v>4167</v>
      </c>
      <c r="BD11" s="21">
        <v>2833.5600000000004</v>
      </c>
      <c r="BE11" s="21">
        <v>3333.6000000000004</v>
      </c>
      <c r="BF11" s="21">
        <v>2166.84</v>
      </c>
    </row>
    <row r="12" spans="1:58" x14ac:dyDescent="0.2">
      <c r="F12" s="28"/>
      <c r="I12" s="31" t="s">
        <v>38</v>
      </c>
      <c r="J12" s="21">
        <v>12138.8</v>
      </c>
      <c r="L12" s="28"/>
      <c r="O12" s="31" t="s">
        <v>31</v>
      </c>
      <c r="P12" s="21">
        <v>50</v>
      </c>
      <c r="R12" s="28"/>
      <c r="X12" s="28"/>
      <c r="AC12" s="28"/>
      <c r="AE12" s="31" t="s">
        <v>35</v>
      </c>
      <c r="AF12" s="21">
        <v>3582.5099999999993</v>
      </c>
      <c r="AG12" s="21">
        <v>4265</v>
      </c>
      <c r="AH12" s="21">
        <v>2985.5</v>
      </c>
      <c r="AI12" s="21">
        <v>1200</v>
      </c>
      <c r="AJ12" s="21">
        <v>310</v>
      </c>
      <c r="AK12" s="45">
        <v>694</v>
      </c>
      <c r="AN12" s="31" t="s">
        <v>34</v>
      </c>
      <c r="AO12">
        <v>6</v>
      </c>
      <c r="AP12" s="28"/>
      <c r="AS12" s="31" t="s">
        <v>39</v>
      </c>
      <c r="AT12" s="21">
        <v>283.89999999999998</v>
      </c>
      <c r="AU12" s="21">
        <v>17</v>
      </c>
      <c r="AX12" s="28"/>
      <c r="BA12" s="31" t="s">
        <v>38</v>
      </c>
      <c r="BB12" s="21">
        <v>5480.4</v>
      </c>
      <c r="BC12" s="21">
        <v>4567</v>
      </c>
      <c r="BD12" s="21">
        <v>3105.5600000000004</v>
      </c>
      <c r="BE12" s="21">
        <v>3653.6000000000004</v>
      </c>
      <c r="BF12" s="21">
        <v>2374.84</v>
      </c>
    </row>
    <row r="13" spans="1:58" x14ac:dyDescent="0.2">
      <c r="F13" s="28"/>
      <c r="I13" s="31" t="s">
        <v>43</v>
      </c>
      <c r="J13" s="21">
        <v>9471.5</v>
      </c>
      <c r="L13" s="28"/>
      <c r="O13" s="31" t="s">
        <v>68</v>
      </c>
      <c r="P13" s="21">
        <v>61</v>
      </c>
      <c r="R13" s="28"/>
      <c r="X13" s="28"/>
      <c r="AC13" s="28"/>
      <c r="AE13" s="31" t="s">
        <v>42</v>
      </c>
      <c r="AF13" s="21">
        <v>6536.6099999999979</v>
      </c>
      <c r="AG13" s="21">
        <v>7965</v>
      </c>
      <c r="AH13" s="21">
        <v>5575.5000000000018</v>
      </c>
      <c r="AI13" s="21">
        <v>2200</v>
      </c>
      <c r="AJ13" s="21">
        <v>561</v>
      </c>
      <c r="AK13" s="45">
        <v>1265</v>
      </c>
      <c r="AN13" s="31" t="s">
        <v>36</v>
      </c>
      <c r="AO13">
        <v>10</v>
      </c>
      <c r="AP13" s="28"/>
      <c r="AS13" s="31" t="s">
        <v>30</v>
      </c>
      <c r="AT13" s="21">
        <v>528.09999999999991</v>
      </c>
      <c r="AU13" s="21">
        <v>31</v>
      </c>
      <c r="AX13" s="28"/>
      <c r="BA13" s="31" t="s">
        <v>43</v>
      </c>
      <c r="BB13" s="21">
        <v>5186.9999999999991</v>
      </c>
      <c r="BC13" s="21">
        <v>4322.5</v>
      </c>
      <c r="BD13" s="21">
        <v>2939.3</v>
      </c>
      <c r="BE13" s="21">
        <v>3458</v>
      </c>
      <c r="BF13" s="21">
        <v>2247.7000000000003</v>
      </c>
    </row>
    <row r="14" spans="1:58" x14ac:dyDescent="0.2">
      <c r="F14" s="28"/>
      <c r="I14" s="31" t="s">
        <v>47</v>
      </c>
      <c r="J14" s="21">
        <v>14518.7</v>
      </c>
      <c r="L14" s="28"/>
      <c r="R14" s="28"/>
      <c r="X14" s="28"/>
      <c r="AC14" s="28"/>
      <c r="AE14" s="31" t="s">
        <v>37</v>
      </c>
      <c r="AF14" s="21">
        <v>3877.9199999999992</v>
      </c>
      <c r="AG14" s="21">
        <v>4182</v>
      </c>
      <c r="AH14" s="21">
        <v>2927.4000000000005</v>
      </c>
      <c r="AI14" s="21">
        <v>1300</v>
      </c>
      <c r="AJ14" s="21">
        <v>328</v>
      </c>
      <c r="AK14" s="45">
        <v>744</v>
      </c>
      <c r="AN14" s="31" t="s">
        <v>40</v>
      </c>
      <c r="AO14">
        <v>7</v>
      </c>
      <c r="AP14" s="28"/>
      <c r="AS14" s="31" t="s">
        <v>68</v>
      </c>
      <c r="AT14" s="21">
        <v>1047.7999999999997</v>
      </c>
      <c r="AU14" s="21">
        <v>61</v>
      </c>
      <c r="AX14" s="28"/>
      <c r="BA14" s="31" t="s">
        <v>47</v>
      </c>
      <c r="BB14" s="21">
        <v>5789.7</v>
      </c>
      <c r="BC14" s="21">
        <v>4824.75</v>
      </c>
      <c r="BD14" s="21">
        <v>3280.8300000000004</v>
      </c>
      <c r="BE14" s="21">
        <v>3859.8</v>
      </c>
      <c r="BF14" s="21">
        <v>2508.8700000000003</v>
      </c>
    </row>
    <row r="15" spans="1:58" x14ac:dyDescent="0.2">
      <c r="C15" s="30" t="s">
        <v>67</v>
      </c>
      <c r="D15" t="s">
        <v>63</v>
      </c>
      <c r="F15" s="28"/>
      <c r="I15" s="31" t="s">
        <v>51</v>
      </c>
      <c r="J15" s="21">
        <v>28743.599999999999</v>
      </c>
      <c r="L15" s="28"/>
      <c r="R15" s="28"/>
      <c r="X15" s="28"/>
      <c r="AC15" s="28"/>
      <c r="AE15" s="31" t="s">
        <v>68</v>
      </c>
      <c r="AF15" s="21">
        <v>18170.369999999995</v>
      </c>
      <c r="AG15" s="21">
        <v>21353</v>
      </c>
      <c r="AH15" s="21">
        <v>14947.100000000002</v>
      </c>
      <c r="AI15" s="21">
        <v>6100</v>
      </c>
      <c r="AJ15" s="21">
        <v>1546</v>
      </c>
      <c r="AK15" s="45">
        <v>3498</v>
      </c>
      <c r="AN15" s="31" t="s">
        <v>50</v>
      </c>
      <c r="AO15">
        <v>5</v>
      </c>
      <c r="AP15" s="28"/>
      <c r="AX15" s="28"/>
      <c r="BA15" s="31" t="s">
        <v>51</v>
      </c>
      <c r="BB15" s="21">
        <v>10518</v>
      </c>
      <c r="BC15" s="21">
        <v>8765</v>
      </c>
      <c r="BD15" s="21">
        <v>5960.2000000000007</v>
      </c>
      <c r="BE15" s="21">
        <v>7012</v>
      </c>
      <c r="BF15" s="21">
        <v>4557.8</v>
      </c>
    </row>
    <row r="16" spans="1:58" x14ac:dyDescent="0.2">
      <c r="C16" s="31" t="s">
        <v>29</v>
      </c>
      <c r="D16" s="21">
        <v>11948.7</v>
      </c>
      <c r="F16" s="28"/>
      <c r="I16" s="31" t="s">
        <v>52</v>
      </c>
      <c r="J16" s="21">
        <v>16091.6</v>
      </c>
      <c r="L16" s="28"/>
      <c r="R16" s="28"/>
      <c r="X16" s="28"/>
      <c r="AC16" s="28"/>
      <c r="AK16" s="28"/>
      <c r="AN16" s="31" t="s">
        <v>41</v>
      </c>
      <c r="AO16">
        <v>28</v>
      </c>
      <c r="AP16" s="28"/>
      <c r="AX16" s="28"/>
      <c r="BA16" s="31" t="s">
        <v>52</v>
      </c>
      <c r="BB16" s="21">
        <v>6518.4</v>
      </c>
      <c r="BC16" s="21">
        <v>5432</v>
      </c>
      <c r="BD16" s="21">
        <v>3693.76</v>
      </c>
      <c r="BE16" s="21">
        <v>4345.6000000000004</v>
      </c>
      <c r="BF16" s="21">
        <v>2824.64</v>
      </c>
    </row>
    <row r="17" spans="3:58" x14ac:dyDescent="0.2">
      <c r="C17" s="31" t="s">
        <v>38</v>
      </c>
      <c r="D17" s="21">
        <v>12138.8</v>
      </c>
      <c r="F17" s="28"/>
      <c r="I17" s="31" t="s">
        <v>53</v>
      </c>
      <c r="J17" s="21">
        <v>61991.199999999997</v>
      </c>
      <c r="L17" s="28"/>
      <c r="R17" s="28"/>
      <c r="X17" s="28"/>
      <c r="AC17" s="28"/>
      <c r="AK17" s="28"/>
      <c r="AN17" s="31" t="s">
        <v>48</v>
      </c>
      <c r="AO17">
        <v>1</v>
      </c>
      <c r="AP17" s="28"/>
      <c r="AX17" s="28"/>
      <c r="BA17" s="31" t="s">
        <v>53</v>
      </c>
      <c r="BB17" s="21">
        <v>24400.800000000003</v>
      </c>
      <c r="BC17" s="21">
        <v>20334</v>
      </c>
      <c r="BD17" s="21">
        <v>13827.12</v>
      </c>
      <c r="BE17" s="21">
        <v>16267.200000000003</v>
      </c>
      <c r="BF17" s="21">
        <v>10573.68</v>
      </c>
    </row>
    <row r="18" spans="3:58" x14ac:dyDescent="0.2">
      <c r="C18" s="31" t="s">
        <v>43</v>
      </c>
      <c r="D18" s="21">
        <v>9471.5</v>
      </c>
      <c r="F18" s="28"/>
      <c r="I18" s="31" t="s">
        <v>55</v>
      </c>
      <c r="J18" s="21">
        <v>20036.8</v>
      </c>
      <c r="L18" s="28"/>
      <c r="R18" s="28"/>
      <c r="X18" s="28"/>
      <c r="AC18" s="28"/>
      <c r="AK18" s="28"/>
      <c r="AN18" s="31" t="s">
        <v>68</v>
      </c>
      <c r="AO18">
        <v>61</v>
      </c>
      <c r="AP18" s="28"/>
      <c r="AX18" s="28"/>
      <c r="BA18" s="31" t="s">
        <v>55</v>
      </c>
      <c r="BB18" s="21">
        <v>7851.5999999999995</v>
      </c>
      <c r="BC18" s="21">
        <v>6543</v>
      </c>
      <c r="BD18" s="21">
        <v>4449.2400000000007</v>
      </c>
      <c r="BE18" s="21">
        <v>5234.4000000000005</v>
      </c>
      <c r="BF18" s="21">
        <v>3402.36</v>
      </c>
    </row>
    <row r="19" spans="3:58" ht="16" x14ac:dyDescent="0.2">
      <c r="C19" s="31" t="s">
        <v>47</v>
      </c>
      <c r="D19" s="21">
        <v>14518.7</v>
      </c>
      <c r="F19" s="28"/>
      <c r="I19" s="31" t="s">
        <v>56</v>
      </c>
      <c r="J19" s="21">
        <v>28740.799999999999</v>
      </c>
      <c r="L19" s="28"/>
      <c r="R19" s="28"/>
      <c r="X19" s="28"/>
      <c r="AC19" s="28"/>
      <c r="AJ19" s="46" t="s">
        <v>95</v>
      </c>
      <c r="AK19" s="28"/>
      <c r="AP19" s="28"/>
      <c r="AX19" s="28"/>
      <c r="BA19" s="31" t="s">
        <v>56</v>
      </c>
      <c r="BB19" s="21">
        <v>10359.6</v>
      </c>
      <c r="BC19" s="21">
        <v>8633</v>
      </c>
      <c r="BD19" s="21">
        <v>5870.4400000000005</v>
      </c>
      <c r="BE19" s="21">
        <v>6906.4000000000005</v>
      </c>
      <c r="BF19" s="21">
        <v>4489.16</v>
      </c>
    </row>
    <row r="20" spans="3:58" x14ac:dyDescent="0.2">
      <c r="C20" s="31" t="s">
        <v>51</v>
      </c>
      <c r="D20" s="21">
        <v>28743.599999999999</v>
      </c>
      <c r="I20" s="31" t="s">
        <v>57</v>
      </c>
      <c r="J20" s="21">
        <v>33422</v>
      </c>
      <c r="AK20" s="45">
        <f>AVERAGE(AK11:AK14)</f>
        <v>874.5</v>
      </c>
      <c r="AP20" s="28"/>
      <c r="AX20" s="28"/>
      <c r="BA20" s="31" t="s">
        <v>57</v>
      </c>
      <c r="BB20" s="21">
        <v>14674.199999999997</v>
      </c>
      <c r="BC20" s="21">
        <v>12228.5</v>
      </c>
      <c r="BD20" s="21">
        <v>8315.3800000000028</v>
      </c>
      <c r="BE20" s="21">
        <v>9782.8000000000011</v>
      </c>
      <c r="BF20" s="21">
        <v>6358.82</v>
      </c>
    </row>
    <row r="21" spans="3:58" x14ac:dyDescent="0.2">
      <c r="C21" s="31" t="s">
        <v>52</v>
      </c>
      <c r="D21" s="21">
        <v>16091.6</v>
      </c>
      <c r="I21" s="31" t="s">
        <v>59</v>
      </c>
      <c r="J21" s="21">
        <v>15818.5</v>
      </c>
      <c r="AK21" s="28"/>
      <c r="AM21" s="22" t="s">
        <v>5</v>
      </c>
      <c r="AN21" s="31" t="s">
        <v>98</v>
      </c>
      <c r="AP21" s="28"/>
      <c r="AX21" s="28"/>
      <c r="BA21" s="31" t="s">
        <v>59</v>
      </c>
      <c r="BB21" s="21">
        <v>7173</v>
      </c>
      <c r="BC21" s="21">
        <v>5977.5</v>
      </c>
      <c r="BD21" s="21">
        <v>4064.7000000000003</v>
      </c>
      <c r="BE21" s="21">
        <v>4782</v>
      </c>
      <c r="BF21" s="21">
        <v>3108.2999999999997</v>
      </c>
    </row>
    <row r="22" spans="3:58" x14ac:dyDescent="0.2">
      <c r="C22" s="31" t="s">
        <v>53</v>
      </c>
      <c r="D22" s="21">
        <v>61991.199999999997</v>
      </c>
      <c r="I22" s="31" t="s">
        <v>60</v>
      </c>
      <c r="J22" s="21">
        <v>11270.7</v>
      </c>
      <c r="AK22" s="28"/>
      <c r="AM22" s="31" t="s">
        <v>46</v>
      </c>
      <c r="AN22">
        <v>4</v>
      </c>
      <c r="AP22" s="28"/>
      <c r="AX22" s="28"/>
      <c r="BA22" s="31" t="s">
        <v>60</v>
      </c>
      <c r="BB22" s="21">
        <v>4758.2999999999993</v>
      </c>
      <c r="BC22" s="21">
        <v>3965.25</v>
      </c>
      <c r="BD22" s="21">
        <v>2696.3700000000003</v>
      </c>
      <c r="BE22" s="21">
        <v>3172.2000000000003</v>
      </c>
      <c r="BF22" s="21">
        <v>2061.9300000000003</v>
      </c>
    </row>
    <row r="23" spans="3:58" x14ac:dyDescent="0.2">
      <c r="C23" s="31" t="s">
        <v>55</v>
      </c>
      <c r="D23" s="21">
        <v>20036.8</v>
      </c>
      <c r="I23" s="31" t="s">
        <v>68</v>
      </c>
      <c r="J23" s="21">
        <v>264192.89999999991</v>
      </c>
      <c r="AK23" s="28"/>
      <c r="AM23" s="31" t="s">
        <v>34</v>
      </c>
      <c r="AN23">
        <v>6</v>
      </c>
      <c r="AP23" s="28"/>
      <c r="AX23" s="28"/>
      <c r="BA23" s="31" t="s">
        <v>68</v>
      </c>
      <c r="BB23" s="21">
        <v>107711.40000000001</v>
      </c>
      <c r="BC23" s="21">
        <v>89759.5</v>
      </c>
      <c r="BD23" s="21">
        <v>61036.460000000014</v>
      </c>
      <c r="BE23" s="21">
        <v>71807.600000000006</v>
      </c>
      <c r="BF23" s="21">
        <v>46674.94</v>
      </c>
    </row>
    <row r="24" spans="3:58" x14ac:dyDescent="0.2">
      <c r="C24" s="31" t="s">
        <v>56</v>
      </c>
      <c r="D24" s="21">
        <v>28740.799999999999</v>
      </c>
      <c r="AK24" s="28"/>
      <c r="AM24" s="31" t="s">
        <v>36</v>
      </c>
      <c r="AN24">
        <v>10</v>
      </c>
      <c r="AP24" s="28"/>
      <c r="AX24" s="28"/>
    </row>
    <row r="25" spans="3:58" x14ac:dyDescent="0.2">
      <c r="C25" s="31" t="s">
        <v>57</v>
      </c>
      <c r="D25" s="21">
        <v>33422</v>
      </c>
      <c r="AK25" s="28"/>
      <c r="AM25" s="31" t="s">
        <v>40</v>
      </c>
      <c r="AN25">
        <v>7</v>
      </c>
      <c r="AP25" s="28"/>
      <c r="AX25" s="28"/>
    </row>
    <row r="26" spans="3:58" x14ac:dyDescent="0.2">
      <c r="C26" s="31" t="s">
        <v>59</v>
      </c>
      <c r="D26" s="21">
        <v>15818.5</v>
      </c>
      <c r="AK26" s="28"/>
      <c r="AM26" s="31" t="s">
        <v>50</v>
      </c>
      <c r="AN26">
        <v>5</v>
      </c>
      <c r="AP26" s="28"/>
      <c r="AX26" s="28"/>
    </row>
    <row r="27" spans="3:58" x14ac:dyDescent="0.2">
      <c r="C27" s="31" t="s">
        <v>60</v>
      </c>
      <c r="D27" s="21">
        <v>11270.7</v>
      </c>
      <c r="AK27" s="28"/>
      <c r="AM27" s="31" t="s">
        <v>41</v>
      </c>
      <c r="AN27">
        <v>28</v>
      </c>
      <c r="AP27" s="28"/>
      <c r="AX27" s="28"/>
    </row>
    <row r="28" spans="3:58" x14ac:dyDescent="0.2">
      <c r="C28" s="31" t="s">
        <v>68</v>
      </c>
      <c r="D28" s="21">
        <v>264192.89999999991</v>
      </c>
      <c r="AK28" s="28"/>
      <c r="AM28" s="31" t="s">
        <v>48</v>
      </c>
      <c r="AN28">
        <v>1</v>
      </c>
      <c r="AP28" s="28"/>
      <c r="AX28" s="28"/>
    </row>
    <row r="29" spans="3:58" x14ac:dyDescent="0.2">
      <c r="AK29" s="28"/>
      <c r="AP29" s="28"/>
      <c r="AX29" s="28"/>
    </row>
    <row r="30" spans="3:58" x14ac:dyDescent="0.2">
      <c r="AK30" s="28"/>
      <c r="AP30" s="28"/>
      <c r="AX30" s="28"/>
    </row>
    <row r="31" spans="3:58" x14ac:dyDescent="0.2">
      <c r="C31" s="31" t="s">
        <v>82</v>
      </c>
      <c r="AK31" s="28"/>
      <c r="AP31" s="28"/>
      <c r="AX31" s="28"/>
    </row>
    <row r="32" spans="3:58" x14ac:dyDescent="0.2">
      <c r="C32" s="15">
        <f>AVERAGE(D16:D27)</f>
        <v>22016.074999999997</v>
      </c>
      <c r="AK32" s="28"/>
      <c r="AP32" s="28"/>
      <c r="AX32" s="28"/>
    </row>
    <row r="33" spans="3:50" x14ac:dyDescent="0.2">
      <c r="AK33" s="28"/>
      <c r="AP33" s="28"/>
      <c r="AX33" s="28"/>
    </row>
    <row r="34" spans="3:50" x14ac:dyDescent="0.2">
      <c r="AK34" s="28"/>
      <c r="AP34" s="28"/>
      <c r="AX34" s="28"/>
    </row>
    <row r="35" spans="3:50" ht="16" x14ac:dyDescent="0.2">
      <c r="D35" s="32" t="s">
        <v>94</v>
      </c>
      <c r="AP35" s="28"/>
    </row>
    <row r="36" spans="3:50" x14ac:dyDescent="0.2">
      <c r="AP36" s="28"/>
    </row>
    <row r="37" spans="3:50" x14ac:dyDescent="0.2">
      <c r="C37" s="30" t="s">
        <v>67</v>
      </c>
      <c r="D37" t="s">
        <v>61</v>
      </c>
      <c r="E37" t="s">
        <v>62</v>
      </c>
      <c r="AP37" s="28"/>
    </row>
    <row r="38" spans="3:50" x14ac:dyDescent="0.2">
      <c r="C38" s="31" t="s">
        <v>29</v>
      </c>
      <c r="D38" s="21">
        <v>16668</v>
      </c>
      <c r="E38" s="21">
        <v>4719.2999999999993</v>
      </c>
      <c r="AP38" s="28"/>
    </row>
    <row r="39" spans="3:50" x14ac:dyDescent="0.2">
      <c r="C39" s="31" t="s">
        <v>38</v>
      </c>
      <c r="D39" s="21">
        <v>18268</v>
      </c>
      <c r="E39" s="21">
        <v>6129.2</v>
      </c>
      <c r="AP39" s="28"/>
    </row>
    <row r="40" spans="3:50" x14ac:dyDescent="0.2">
      <c r="C40" s="31" t="s">
        <v>43</v>
      </c>
      <c r="D40" s="21">
        <v>17290</v>
      </c>
      <c r="E40" s="21">
        <v>7818.5</v>
      </c>
      <c r="AP40" s="28"/>
    </row>
    <row r="41" spans="3:50" x14ac:dyDescent="0.2">
      <c r="C41" s="31" t="s">
        <v>47</v>
      </c>
      <c r="D41" s="21">
        <v>19299</v>
      </c>
      <c r="E41" s="21">
        <v>4780.2999999999993</v>
      </c>
      <c r="AP41" s="28"/>
    </row>
    <row r="42" spans="3:50" x14ac:dyDescent="0.2">
      <c r="C42" s="31" t="s">
        <v>51</v>
      </c>
      <c r="D42" s="21">
        <v>35060</v>
      </c>
      <c r="E42" s="21">
        <v>6316.4</v>
      </c>
      <c r="AP42" s="28"/>
    </row>
    <row r="43" spans="3:50" x14ac:dyDescent="0.2">
      <c r="C43" s="31" t="s">
        <v>52</v>
      </c>
      <c r="D43" s="21">
        <v>21728</v>
      </c>
      <c r="E43" s="21">
        <v>5636.4</v>
      </c>
      <c r="AP43" s="28"/>
    </row>
    <row r="44" spans="3:50" x14ac:dyDescent="0.2">
      <c r="C44" s="31" t="s">
        <v>53</v>
      </c>
      <c r="D44" s="21">
        <v>81336</v>
      </c>
      <c r="E44" s="21">
        <v>19344.8</v>
      </c>
      <c r="AP44" s="28"/>
    </row>
    <row r="45" spans="3:50" x14ac:dyDescent="0.2">
      <c r="C45" s="31" t="s">
        <v>55</v>
      </c>
      <c r="D45" s="21">
        <v>26172</v>
      </c>
      <c r="E45" s="21">
        <v>6135.2</v>
      </c>
      <c r="AP45" s="28"/>
    </row>
    <row r="46" spans="3:50" x14ac:dyDescent="0.2">
      <c r="C46" s="31" t="s">
        <v>56</v>
      </c>
      <c r="D46" s="21">
        <v>34532</v>
      </c>
      <c r="E46" s="21">
        <v>5791.2</v>
      </c>
      <c r="AP46" s="28"/>
    </row>
    <row r="47" spans="3:50" x14ac:dyDescent="0.2">
      <c r="C47" s="31" t="s">
        <v>57</v>
      </c>
      <c r="D47" s="21">
        <v>48914</v>
      </c>
      <c r="E47" s="21">
        <v>15492.000000000002</v>
      </c>
      <c r="AP47" s="28"/>
    </row>
    <row r="48" spans="3:50" x14ac:dyDescent="0.2">
      <c r="C48" s="31" t="s">
        <v>59</v>
      </c>
      <c r="D48" s="21">
        <v>23910</v>
      </c>
      <c r="E48" s="21">
        <v>8091.5</v>
      </c>
      <c r="AP48" s="28"/>
    </row>
    <row r="49" spans="3:42" x14ac:dyDescent="0.2">
      <c r="C49" s="31" t="s">
        <v>60</v>
      </c>
      <c r="D49" s="21">
        <v>15861</v>
      </c>
      <c r="E49" s="21">
        <v>4590.2999999999993</v>
      </c>
      <c r="AP49" s="28"/>
    </row>
    <row r="50" spans="3:42" x14ac:dyDescent="0.2">
      <c r="C50" s="31" t="s">
        <v>68</v>
      </c>
      <c r="D50" s="21">
        <v>359038</v>
      </c>
      <c r="E50" s="21">
        <v>94845.099999999991</v>
      </c>
      <c r="AP50" s="28"/>
    </row>
    <row r="51" spans="3:42" x14ac:dyDescent="0.2">
      <c r="AP51" s="28"/>
    </row>
    <row r="52" spans="3:42" x14ac:dyDescent="0.2">
      <c r="AP52" s="28"/>
    </row>
    <row r="53" spans="3:42" x14ac:dyDescent="0.2">
      <c r="AP53" s="28"/>
    </row>
    <row r="54" spans="3:42" x14ac:dyDescent="0.2">
      <c r="AP54" s="28"/>
    </row>
    <row r="55" spans="3:42" x14ac:dyDescent="0.2">
      <c r="AP55" s="28"/>
    </row>
    <row r="56" spans="3:42" x14ac:dyDescent="0.2">
      <c r="AP56" s="28"/>
    </row>
    <row r="57" spans="3:42" x14ac:dyDescent="0.2">
      <c r="AP57" s="28"/>
    </row>
    <row r="58" spans="3:42" x14ac:dyDescent="0.2">
      <c r="AP58" s="28"/>
    </row>
    <row r="59" spans="3:42" x14ac:dyDescent="0.2">
      <c r="AP59" s="28"/>
    </row>
    <row r="60" spans="3:42" x14ac:dyDescent="0.2">
      <c r="AP60" s="28"/>
    </row>
    <row r="61" spans="3:42" x14ac:dyDescent="0.2">
      <c r="AP61" s="28"/>
    </row>
  </sheetData>
  <mergeCells count="2">
    <mergeCell ref="AS2:AV2"/>
    <mergeCell ref="AZ2:BC2"/>
  </mergeCell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DC4B-FB9B-DD4F-8448-BC4E2EF12562}">
  <sheetPr>
    <tabColor rgb="FF92D050"/>
  </sheetPr>
  <dimension ref="A1"/>
  <sheetViews>
    <sheetView showGridLines="0" showRowColHeaders="0" zoomScale="61" zoomScaleNormal="75" workbookViewId="0">
      <selection activeCell="B54" sqref="B5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Pivottables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contact@other-levels.com</dc:creator>
  <cp:lastModifiedBy>Pramod Kondur</cp:lastModifiedBy>
  <dcterms:created xsi:type="dcterms:W3CDTF">2022-10-16T10:32:46Z</dcterms:created>
  <dcterms:modified xsi:type="dcterms:W3CDTF">2024-10-26T12:55:51Z</dcterms:modified>
</cp:coreProperties>
</file>